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 filterPrivacy="1" codeName="ThisWorkbook"/>
  <xr:revisionPtr revIDLastSave="1843" documentId="115_{FBFEE6A9-A665-4EB4-BFC0-AEE860359128}" xr6:coauthVersionLast="47" xr6:coauthVersionMax="47" xr10:uidLastSave="{BD7BCA81-E37F-4454-A468-E2F6EA538850}"/>
  <bookViews>
    <workbookView xWindow="43080" yWindow="-120" windowWidth="29040" windowHeight="15720" tabRatio="692" xr2:uid="{00000000-000D-0000-FFFF-FFFF00000000}"/>
  </bookViews>
  <sheets>
    <sheet name="Cover" sheetId="115" r:id="rId1"/>
    <sheet name="Conceptual model" sheetId="117" r:id="rId2"/>
    <sheet name="Inputs&gt;&gt;" sheetId="15" r:id="rId3"/>
    <sheet name="Inputs1" sheetId="92" r:id="rId4"/>
    <sheet name="Inputs2" sheetId="98" r:id="rId5"/>
    <sheet name="Inputs3" sheetId="105" r:id="rId6"/>
    <sheet name="Processing&gt;&gt;" sheetId="106" r:id="rId7"/>
    <sheet name="Model coeffs" sheetId="1" r:id="rId8"/>
    <sheet name="Costs" sheetId="9" r:id="rId9"/>
    <sheet name="Controls" sheetId="75" r:id="rId10"/>
    <sheet name="Cost drivers " sheetId="102" r:id="rId11"/>
    <sheet name="Real allowance&gt;&gt;" sheetId="86" r:id="rId12"/>
    <sheet name="Efficiency" sheetId="35" r:id="rId13"/>
    <sheet name="Modelled costs " sheetId="103" r:id="rId14"/>
    <sheet name="Real allowance" sheetId="81" r:id="rId15"/>
    <sheet name="Nominal allowance (FM) &gt;&gt;" sheetId="104" r:id="rId16"/>
    <sheet name="Inflation index" sheetId="108" r:id="rId17"/>
    <sheet name="Final nominal allowances" sheetId="109" r:id="rId18"/>
    <sheet name="Outputs&gt;&gt;" sheetId="82" r:id="rId19"/>
    <sheet name="Interface" sheetId="90" r:id="rId20"/>
  </sheets>
  <definedNames>
    <definedName name="\\k">#REF!</definedName>
    <definedName name="\0">#REF!</definedName>
    <definedName name="\A">#REF!</definedName>
    <definedName name="\AA">#REF!</definedName>
    <definedName name="\AB">#REF!</definedName>
    <definedName name="\AD">#REF!</definedName>
    <definedName name="\AE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PAGE">#REF!</definedName>
    <definedName name="\PR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XA">#REF!</definedName>
    <definedName name="\XX">#REF!</definedName>
    <definedName name="\XXX">#REF!</definedName>
    <definedName name="\XXXX">#REF!</definedName>
    <definedName name="\Y">#REF!</definedName>
    <definedName name="\YY">#REF!</definedName>
    <definedName name="\YYY">#REF!</definedName>
    <definedName name="\Z">#REF!</definedName>
    <definedName name="\ZZ">#REF!</definedName>
    <definedName name="_____C">#REF!</definedName>
    <definedName name="_____R">#REF!</definedName>
    <definedName name="____C">#REF!</definedName>
    <definedName name="____net1" localSheetId="1" hidden="1">{"NET",#N/A,FALSE,"401C11"}</definedName>
    <definedName name="____net1" localSheetId="0" hidden="1">{"NET",#N/A,FALSE,"401C11"}</definedName>
    <definedName name="____net1" hidden="1">{"NET",#N/A,FALSE,"401C11"}</definedName>
    <definedName name="____R">#REF!</definedName>
    <definedName name="___C">#REF!</definedName>
    <definedName name="___INDEX_SHEET___ASAP_Utilities">#REF!</definedName>
    <definedName name="___R">#REF!</definedName>
    <definedName name="__123Graph_A" localSheetId="1" hidden="1">#REF!</definedName>
    <definedName name="__123Graph_A" localSheetId="0" hidden="1">#REF!</definedName>
    <definedName name="__123Graph_A" localSheetId="18" hidden="1">#REF!</definedName>
    <definedName name="__123Graph_A" hidden="1">#REF!</definedName>
    <definedName name="__123Graph_AHSIZE" hidden="1">#REF!</definedName>
    <definedName name="__123Graph_B" localSheetId="1" hidden="1">#REF!</definedName>
    <definedName name="__123Graph_B" localSheetId="0" hidden="1">#REF!</definedName>
    <definedName name="__123Graph_B" localSheetId="18" hidden="1">#REF!</definedName>
    <definedName name="__123Graph_B" hidden="1">#REF!</definedName>
    <definedName name="__123Graph_BHSIZE" hidden="1">#REF!</definedName>
    <definedName name="__123Graph_C" localSheetId="1" hidden="1">#REF!</definedName>
    <definedName name="__123Graph_C" localSheetId="0" hidden="1">#REF!</definedName>
    <definedName name="__123Graph_C" localSheetId="18" hidden="1">#REF!</definedName>
    <definedName name="__123Graph_C" hidden="1">#REF!</definedName>
    <definedName name="__123Graph_CHSIZE" hidden="1">#REF!</definedName>
    <definedName name="__123Graph_X" localSheetId="1" hidden="1">#REF!</definedName>
    <definedName name="__123Graph_X" localSheetId="0" hidden="1">#REF!</definedName>
    <definedName name="__123Graph_X" localSheetId="18" hidden="1">#REF!</definedName>
    <definedName name="__123Graph_X" hidden="1">#REF!</definedName>
    <definedName name="__123Graph_XHSIZE" hidden="1">#REF!</definedName>
    <definedName name="__C">#REF!</definedName>
    <definedName name="__net1" localSheetId="1" hidden="1">{"NET",#N/A,FALSE,"401C11"}</definedName>
    <definedName name="__net1" localSheetId="0" hidden="1">{"NET",#N/A,FALSE,"401C11"}</definedName>
    <definedName name="__net1" hidden="1">{"NET",#N/A,FALSE,"401C11"}</definedName>
    <definedName name="__R">#REF!</definedName>
    <definedName name="_1___Data_table_for_graph___Leakage___AR4__AR3__AR2__AR1_and_Ofwat_leakage_targets" localSheetId="1">#REF!</definedName>
    <definedName name="_1___Data_table_for_graph___Leakage___AR4__AR3__AR2__AR1_and_Ofwat_leakage_targets" localSheetId="0">#REF!</definedName>
    <definedName name="_1___Data_table_for_graph___Leakage___AR4__AR3__AR2__AR1_and_Ofwat_leakage_targets">#REF!</definedName>
    <definedName name="_1__Data_table_for_graph___meter_penetration___AR4__AR3__AR2__and_AR1" localSheetId="1">#REF!</definedName>
    <definedName name="_1__Data_table_for_graph___meter_penetration___AR4__AR3__AR2__and_AR1" localSheetId="0">#REF!</definedName>
    <definedName name="_1__Data_table_for_graph___meter_penetration___AR4__AR3__AR2__and_AR1">#REF!</definedName>
    <definedName name="_1__Graph___meter_penetration___AR4__AR3__AR2__and_AR1" localSheetId="1">#REF!</definedName>
    <definedName name="_1__Graph___meter_penetration___AR4__AR3__AR2__and_AR1" localSheetId="0">#REF!</definedName>
    <definedName name="_1__Graph___meter_penetration___AR4__AR3__AR2__and_AR1">#REF!</definedName>
    <definedName name="_1_0__123Grap" localSheetId="1" hidden="1">#REF!</definedName>
    <definedName name="_1_0__123Grap" localSheetId="0" hidden="1">#REF!</definedName>
    <definedName name="_1_0__123Grap" localSheetId="18" hidden="1">#REF!</definedName>
    <definedName name="_1_0__123Grap" hidden="1">#REF!</definedName>
    <definedName name="_1_123Grap" localSheetId="1" hidden="1">#REF!</definedName>
    <definedName name="_1_123Grap" localSheetId="0" hidden="1">#REF!</definedName>
    <definedName name="_1_123Grap" localSheetId="18" hidden="1">#REF!</definedName>
    <definedName name="_1_123Grap" hidden="1">#REF!</definedName>
    <definedName name="_1_8_4_Step2">#REF!</definedName>
    <definedName name="_123Graph_F" localSheetId="1" hidden="1">#REF!</definedName>
    <definedName name="_123Graph_F" localSheetId="0" hidden="1">#REF!</definedName>
    <definedName name="_123Graph_F" hidden="1">#REF!</definedName>
    <definedName name="_1st_model_column_flag" localSheetId="0">#REF!</definedName>
    <definedName name="_1st_model_column_flag">#REF!</definedName>
    <definedName name="_2__Graph___Leakage_AR4__AR3__AR2__AR1_and_Ofwat_leakage_targets" localSheetId="1">#REF!</definedName>
    <definedName name="_2__Graph___Leakage_AR4__AR3__AR2__AR1_and_Ofwat_leakage_targets" localSheetId="0">#REF!</definedName>
    <definedName name="_2__Graph___Leakage_AR4__AR3__AR2__AR1_and_Ofwat_leakage_targets">#REF!</definedName>
    <definedName name="_2__Graph___meter_penetration___AR4__AR3__AR2__and_AR1" localSheetId="1">#REF!</definedName>
    <definedName name="_2__Graph___meter_penetration___AR4__AR3__AR2__and_AR1" localSheetId="0">#REF!</definedName>
    <definedName name="_2__Graph___meter_penetration___AR4__AR3__AR2__and_AR1">#REF!</definedName>
    <definedName name="_2_0__123Grap" localSheetId="1" hidden="1">#REF!</definedName>
    <definedName name="_2_0__123Grap" localSheetId="0" hidden="1">#REF!</definedName>
    <definedName name="_2_0__123Grap" localSheetId="18" hidden="1">#REF!</definedName>
    <definedName name="_2_0__123Grap" hidden="1">#REF!</definedName>
    <definedName name="_2_123Grap" localSheetId="1" hidden="1">#REF!</definedName>
    <definedName name="_2_123Grap" localSheetId="0" hidden="1">#REF!</definedName>
    <definedName name="_2_123Grap" localSheetId="18" hidden="1">#REF!</definedName>
    <definedName name="_2_123Grap" hidden="1">#REF!</definedName>
    <definedName name="_2020_25_RCV___nominal.ADDN1" localSheetId="0">#REF!</definedName>
    <definedName name="_2020_25_RCV___nominal.ADDN1">#REF!</definedName>
    <definedName name="_2020_25_RCV___nominal.ADDN1.BEG" localSheetId="0">#REF!</definedName>
    <definedName name="_2020_25_RCV___nominal.ADDN1.BEG">#REF!</definedName>
    <definedName name="_2020_25_RCV___nominal.ADDN2" localSheetId="0">#REF!</definedName>
    <definedName name="_2020_25_RCV___nominal.ADDN2">#REF!</definedName>
    <definedName name="_2020_25_RCV___nominal.ADDN2.BEG" localSheetId="0">#REF!</definedName>
    <definedName name="_2020_25_RCV___nominal.ADDN2.BEG">#REF!</definedName>
    <definedName name="_2020_25_RCV___nominal.BR" localSheetId="0">#REF!</definedName>
    <definedName name="_2020_25_RCV___nominal.BR">#REF!</definedName>
    <definedName name="_2020_25_RCV___nominal.BR.BEG" localSheetId="0">#REF!</definedName>
    <definedName name="_2020_25_RCV___nominal.BR.BEG">#REF!</definedName>
    <definedName name="_2020_25_RCV___nominal.WN" localSheetId="0">#REF!</definedName>
    <definedName name="_2020_25_RCV___nominal.WN">#REF!</definedName>
    <definedName name="_2020_25_RCV___nominal.WN.BEG" localSheetId="0">#REF!</definedName>
    <definedName name="_2020_25_RCV___nominal.WN.BEG">#REF!</definedName>
    <definedName name="_2020_25_RCV___nominal.WR" localSheetId="0">#REF!</definedName>
    <definedName name="_2020_25_RCV___nominal.WR">#REF!</definedName>
    <definedName name="_2020_25_RCV___nominal.WR.BEG" localSheetId="0">#REF!</definedName>
    <definedName name="_2020_25_RCV___nominal.WR.BEG">#REF!</definedName>
    <definedName name="_2020_25_RCV___nominal.WWN" localSheetId="0">#REF!</definedName>
    <definedName name="_2020_25_RCV___nominal.WWN">#REF!</definedName>
    <definedName name="_2020_25_RCV___nominal.WWN.BEG" localSheetId="0">#REF!</definedName>
    <definedName name="_2020_25_RCV___nominal.WWN.BEG">#REF!</definedName>
    <definedName name="_2020_25_RCV___not_negative_check.ADDN1" localSheetId="0">#REF!</definedName>
    <definedName name="_2020_25_RCV___not_negative_check.ADDN1">#REF!</definedName>
    <definedName name="_2020_25_RCV___not_negative_check.ADDN2" localSheetId="0">#REF!</definedName>
    <definedName name="_2020_25_RCV___not_negative_check.ADDN2">#REF!</definedName>
    <definedName name="_2020_25_RCV___not_negative_check.BR" localSheetId="0">#REF!</definedName>
    <definedName name="_2020_25_RCV___not_negative_check.BR">#REF!</definedName>
    <definedName name="_2020_25_RCV___not_negative_check.WN" localSheetId="0">#REF!</definedName>
    <definedName name="_2020_25_RCV___not_negative_check.WN">#REF!</definedName>
    <definedName name="_2020_25_RCV___not_negative_check.WR" localSheetId="0">#REF!</definedName>
    <definedName name="_2020_25_RCV___not_negative_check.WR">#REF!</definedName>
    <definedName name="_2020_25_RCV___not_negative_check.WWN" localSheetId="0">#REF!</definedName>
    <definedName name="_2020_25_RCV___not_negative_check.WWN">#REF!</definedName>
    <definedName name="_2020_25_RCV___not_negative_check_overall.ADDN1" localSheetId="0">#REF!</definedName>
    <definedName name="_2020_25_RCV___not_negative_check_overall.ADDN1">#REF!</definedName>
    <definedName name="_2020_25_RCV___not_negative_check_overall.ADDN2" localSheetId="0">#REF!</definedName>
    <definedName name="_2020_25_RCV___not_negative_check_overall.ADDN2">#REF!</definedName>
    <definedName name="_2020_25_RCV___not_negative_check_overall.BR" localSheetId="0">#REF!</definedName>
    <definedName name="_2020_25_RCV___not_negative_check_overall.BR">#REF!</definedName>
    <definedName name="_2020_25_RCV___not_negative_check_overall.WN" localSheetId="0">#REF!</definedName>
    <definedName name="_2020_25_RCV___not_negative_check_overall.WN">#REF!</definedName>
    <definedName name="_2020_25_RCV___not_negative_check_overall.WR" localSheetId="0">#REF!</definedName>
    <definedName name="_2020_25_RCV___not_negative_check_overall.WR">#REF!</definedName>
    <definedName name="_2020_25_RCV___not_negative_check_overall.WWN" localSheetId="0">#REF!</definedName>
    <definedName name="_2020_25_RCV___not_negative_check_overall.WWN">#REF!</definedName>
    <definedName name="_2020_25_RCV___opening_plus_movement___nominal.ADDN1" localSheetId="0">#REF!</definedName>
    <definedName name="_2020_25_RCV___opening_plus_movement___nominal.ADDN1">#REF!</definedName>
    <definedName name="_2020_25_RCV___opening_plus_movement___nominal.ADDN2" localSheetId="0">#REF!</definedName>
    <definedName name="_2020_25_RCV___opening_plus_movement___nominal.ADDN2">#REF!</definedName>
    <definedName name="_2020_25_RCV___opening_plus_movement___nominal.BR" localSheetId="0">#REF!</definedName>
    <definedName name="_2020_25_RCV___opening_plus_movement___nominal.BR">#REF!</definedName>
    <definedName name="_2020_25_RCV___opening_plus_movement___nominal.WN" localSheetId="0">#REF!</definedName>
    <definedName name="_2020_25_RCV___opening_plus_movement___nominal.WN">#REF!</definedName>
    <definedName name="_2020_25_RCV___opening_plus_movement___nominal.WR" localSheetId="0">#REF!</definedName>
    <definedName name="_2020_25_RCV___opening_plus_movement___nominal.WR">#REF!</definedName>
    <definedName name="_2020_25_RCV___opening_plus_movement___nominal.WWN" localSheetId="0">#REF!</definedName>
    <definedName name="_2020_25_RCV___opening_plus_movement___nominal.WWN">#REF!</definedName>
    <definedName name="_2020_25_RCV___real.ADDN1" localSheetId="0">#REF!</definedName>
    <definedName name="_2020_25_RCV___real.ADDN1">#REF!</definedName>
    <definedName name="_2020_25_RCV___real.ADDN2" localSheetId="0">#REF!</definedName>
    <definedName name="_2020_25_RCV___real.ADDN2">#REF!</definedName>
    <definedName name="_2020_25_RCV___real.BR" localSheetId="0">#REF!</definedName>
    <definedName name="_2020_25_RCV___real.BR">#REF!</definedName>
    <definedName name="_2020_25_RCV___real.WN" localSheetId="0">#REF!</definedName>
    <definedName name="_2020_25_RCV___real.WN">#REF!</definedName>
    <definedName name="_2020_25_RCV___real.WR" localSheetId="0">#REF!</definedName>
    <definedName name="_2020_25_RCV___real.WR">#REF!</definedName>
    <definedName name="_2020_25_RCV___real.WWN" localSheetId="0">#REF!</definedName>
    <definedName name="_2020_25_RCV___real.WWN">#REF!</definedName>
    <definedName name="_2020_25_RCV_initial_balance___nominal.ADDN1" localSheetId="0">#REF!</definedName>
    <definedName name="_2020_25_RCV_initial_balance___nominal.ADDN1">#REF!</definedName>
    <definedName name="_2020_25_RCV_initial_balance___nominal.ADDN2" localSheetId="0">#REF!</definedName>
    <definedName name="_2020_25_RCV_initial_balance___nominal.ADDN2">#REF!</definedName>
    <definedName name="_2020_25_RCV_initial_balance___nominal.BR" localSheetId="0">#REF!</definedName>
    <definedName name="_2020_25_RCV_initial_balance___nominal.BR">#REF!</definedName>
    <definedName name="_2020_25_RCV_initial_balance___nominal.WN" localSheetId="0">#REF!</definedName>
    <definedName name="_2020_25_RCV_initial_balance___nominal.WN">#REF!</definedName>
    <definedName name="_2020_25_RCV_initial_balance___nominal.WR" localSheetId="0">#REF!</definedName>
    <definedName name="_2020_25_RCV_initial_balance___nominal.WR">#REF!</definedName>
    <definedName name="_2020_25_RCV_initial_balance___nominal.WWN" localSheetId="0">#REF!</definedName>
    <definedName name="_2020_25_RCV_initial_balance___nominal.WWN">#REF!</definedName>
    <definedName name="_2020_25_RCV_initial_balance___not_negative_check.ADDN1" localSheetId="0">#REF!</definedName>
    <definedName name="_2020_25_RCV_initial_balance___not_negative_check.ADDN1">#REF!</definedName>
    <definedName name="_2020_25_RCV_initial_balance___not_negative_check.ADDN2" localSheetId="0">#REF!</definedName>
    <definedName name="_2020_25_RCV_initial_balance___not_negative_check.ADDN2">#REF!</definedName>
    <definedName name="_2020_25_RCV_initial_balance___not_negative_check.BR" localSheetId="0">#REF!</definedName>
    <definedName name="_2020_25_RCV_initial_balance___not_negative_check.BR">#REF!</definedName>
    <definedName name="_2020_25_RCV_initial_balance___not_negative_check.WN" localSheetId="0">#REF!</definedName>
    <definedName name="_2020_25_RCV_initial_balance___not_negative_check.WN">#REF!</definedName>
    <definedName name="_2020_25_RCV_initial_balance___not_negative_check.WR" localSheetId="0">#REF!</definedName>
    <definedName name="_2020_25_RCV_initial_balance___not_negative_check.WR">#REF!</definedName>
    <definedName name="_2020_25_RCV_initial_balance___not_negative_check.WWN" localSheetId="0">#REF!</definedName>
    <definedName name="_2020_25_RCV_initial_balance___not_negative_check.WWN">#REF!</definedName>
    <definedName name="_2020_25_RCV_initial_balance___not_negative_check_overall.ADDN1" localSheetId="0">#REF!</definedName>
    <definedName name="_2020_25_RCV_initial_balance___not_negative_check_overall.ADDN1">#REF!</definedName>
    <definedName name="_2020_25_RCV_initial_balance___not_negative_check_overall.ADDN2" localSheetId="0">#REF!</definedName>
    <definedName name="_2020_25_RCV_initial_balance___not_negative_check_overall.ADDN2">#REF!</definedName>
    <definedName name="_2020_25_RCV_initial_balance___not_negative_check_overall.BR" localSheetId="0">#REF!</definedName>
    <definedName name="_2020_25_RCV_initial_balance___not_negative_check_overall.BR">#REF!</definedName>
    <definedName name="_2020_25_RCV_initial_balance___not_negative_check_overall.WN" localSheetId="0">#REF!</definedName>
    <definedName name="_2020_25_RCV_initial_balance___not_negative_check_overall.WN">#REF!</definedName>
    <definedName name="_2020_25_RCV_initial_balance___not_negative_check_overall.WR" localSheetId="0">#REF!</definedName>
    <definedName name="_2020_25_RCV_initial_balance___not_negative_check_overall.WR">#REF!</definedName>
    <definedName name="_2020_25_RCV_initial_balance___not_negative_check_overall.WWN" localSheetId="0">#REF!</definedName>
    <definedName name="_2020_25_RCV_initial_balance___not_negative_check_overall.WWN">#REF!</definedName>
    <definedName name="_2020_25_RCV_initial_balance___wholesale___nominal" localSheetId="0">#REF!</definedName>
    <definedName name="_2020_25_RCV_initial_balance___wholesale___nominal">#REF!</definedName>
    <definedName name="_2020_25_RCV_run_off___nominal.ADDN1" localSheetId="0">#REF!</definedName>
    <definedName name="_2020_25_RCV_run_off___nominal.ADDN1">#REF!</definedName>
    <definedName name="_2020_25_RCV_run_off___nominal.ADDN2" localSheetId="0">#REF!</definedName>
    <definedName name="_2020_25_RCV_run_off___nominal.ADDN2">#REF!</definedName>
    <definedName name="_2020_25_RCV_run_off___nominal.BR" localSheetId="0">#REF!</definedName>
    <definedName name="_2020_25_RCV_run_off___nominal.BR">#REF!</definedName>
    <definedName name="_2020_25_RCV_run_off___nominal.WN" localSheetId="0">#REF!</definedName>
    <definedName name="_2020_25_RCV_run_off___nominal.WN">#REF!</definedName>
    <definedName name="_2020_25_RCV_run_off___nominal.WR" localSheetId="0">#REF!</definedName>
    <definedName name="_2020_25_RCV_run_off___nominal.WR">#REF!</definedName>
    <definedName name="_2020_25_RCV_run_off___nominal.WWN" localSheetId="0">#REF!</definedName>
    <definedName name="_2020_25_RCV_run_off___nominal.WWN">#REF!</definedName>
    <definedName name="_2020_25_RCV_run_off___real.ADDN1" localSheetId="0">#REF!</definedName>
    <definedName name="_2020_25_RCV_run_off___real.ADDN1">#REF!</definedName>
    <definedName name="_2020_25_RCV_run_off___real.ADDN2" localSheetId="0">#REF!</definedName>
    <definedName name="_2020_25_RCV_run_off___real.ADDN2">#REF!</definedName>
    <definedName name="_2020_25_RCV_run_off___real.BR" localSheetId="0">#REF!</definedName>
    <definedName name="_2020_25_RCV_run_off___real.BR">#REF!</definedName>
    <definedName name="_2020_25_RCV_run_off___real.WN" localSheetId="0">#REF!</definedName>
    <definedName name="_2020_25_RCV_run_off___real.WN">#REF!</definedName>
    <definedName name="_2020_25_RCV_run_off___real.WR" localSheetId="0">#REF!</definedName>
    <definedName name="_2020_25_RCV_run_off___real.WR">#REF!</definedName>
    <definedName name="_2020_25_RCV_run_off___real.WWN" localSheetId="0">#REF!</definedName>
    <definedName name="_2020_25_RCV_run_off___real.WWN">#REF!</definedName>
    <definedName name="_3__Table_of_Leakage__Ml_d__percent_change_since_AR3__AR2__AR1" localSheetId="1">#REF!</definedName>
    <definedName name="_3__Table_of_Leakage__Ml_d__percent_change_since_AR3__AR2__AR1" localSheetId="0">#REF!</definedName>
    <definedName name="_3__Table_of_Leakage__Ml_d__percent_change_since_AR3__AR2__AR1">#REF!</definedName>
    <definedName name="_3__Table_of_meter_penetration_percent_change_since_AR3__AR2_and_AR1" localSheetId="1">#REF!</definedName>
    <definedName name="_3__Table_of_meter_penetration_percent_change_since_AR3__AR2_and_AR1" localSheetId="0">#REF!</definedName>
    <definedName name="_3__Table_of_meter_penetration_percent_change_since_AR3__AR2_and_AR1">#REF!</definedName>
    <definedName name="_3_0_S" localSheetId="1" hidden="1">#REF!</definedName>
    <definedName name="_3_0_S" localSheetId="0" hidden="1">#REF!</definedName>
    <definedName name="_3_0_S" localSheetId="18" hidden="1">#REF!</definedName>
    <definedName name="_3_0_S" hidden="1">#REF!</definedName>
    <definedName name="_3_123Grap" localSheetId="1" hidden="1">#REF!</definedName>
    <definedName name="_3_123Grap" localSheetId="0" hidden="1">#REF!</definedName>
    <definedName name="_3_123Grap" localSheetId="18" hidden="1">#REF!</definedName>
    <definedName name="_3_123Grap" hidden="1">#REF!</definedName>
    <definedName name="_3_8_4_Step2">#REF!</definedName>
    <definedName name="_34_123Grap" localSheetId="1" hidden="1">#REF!</definedName>
    <definedName name="_34_123Grap" localSheetId="0" hidden="1">#REF!</definedName>
    <definedName name="_34_123Grap" localSheetId="18" hidden="1">#REF!</definedName>
    <definedName name="_34_123Grap" hidden="1">#REF!</definedName>
    <definedName name="_42S" localSheetId="1" hidden="1">#REF!</definedName>
    <definedName name="_42S" localSheetId="0" hidden="1">#REF!</definedName>
    <definedName name="_42S" localSheetId="18" hidden="1">#REF!</definedName>
    <definedName name="_42S" hidden="1">#REF!</definedName>
    <definedName name="_4S" localSheetId="1" hidden="1">#REF!</definedName>
    <definedName name="_4S" localSheetId="0" hidden="1">#REF!</definedName>
    <definedName name="_4S" localSheetId="18" hidden="1">#REF!</definedName>
    <definedName name="_4S" hidden="1">#REF!</definedName>
    <definedName name="_5_0__123Grap" localSheetId="1" hidden="1">#REF!</definedName>
    <definedName name="_5_0__123Grap" localSheetId="0" hidden="1">#REF!</definedName>
    <definedName name="_5_0__123Grap" localSheetId="18" hidden="1">#REF!</definedName>
    <definedName name="_5_0__123Grap" hidden="1">#REF!</definedName>
    <definedName name="_6_0_S" localSheetId="1" hidden="1">#REF!</definedName>
    <definedName name="_6_0_S" localSheetId="0" hidden="1">#REF!</definedName>
    <definedName name="_6_0_S" localSheetId="18" hidden="1">#REF!</definedName>
    <definedName name="_6_0_S" hidden="1">#REF!</definedName>
    <definedName name="_6_123Grap" localSheetId="1" hidden="1">#REF!</definedName>
    <definedName name="_6_123Grap" localSheetId="0" hidden="1">#REF!</definedName>
    <definedName name="_6_123Grap" localSheetId="18" hidden="1">#REF!</definedName>
    <definedName name="_6_123Grap" hidden="1">#REF!</definedName>
    <definedName name="_8_123Grap" localSheetId="1" hidden="1">#REF!</definedName>
    <definedName name="_8_123Grap" localSheetId="0" hidden="1">#REF!</definedName>
    <definedName name="_8_123Grap" localSheetId="18" hidden="1">#REF!</definedName>
    <definedName name="_8_123Grap" hidden="1">#REF!</definedName>
    <definedName name="_8S" localSheetId="1" hidden="1">#REF!</definedName>
    <definedName name="_8S" localSheetId="0" hidden="1">#REF!</definedName>
    <definedName name="_8S" localSheetId="18" hidden="1">#REF!</definedName>
    <definedName name="_8S" hidden="1">#REF!</definedName>
    <definedName name="_Amp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BYr3">#REF!</definedName>
    <definedName name="_C">#REF!</definedName>
    <definedName name="_Dec02">#REF!</definedName>
    <definedName name="_Dist_Values" localSheetId="1" hidden="1">#REF!</definedName>
    <definedName name="_Dist_Values" localSheetId="0" hidden="1">#REF!</definedName>
    <definedName name="_Dist_Values" localSheetId="18" hidden="1">#REF!</definedName>
    <definedName name="_Dist_Values" hidden="1">#REF!</definedName>
    <definedName name="_Feb03">#REF!</definedName>
    <definedName name="_Fill" localSheetId="1" hidden="1">#REF!</definedName>
    <definedName name="_Fill" localSheetId="0" hidden="1">#REF!</definedName>
    <definedName name="_Fill" localSheetId="18" hidden="1">#REF!</definedName>
    <definedName name="_Fill" hidden="1">#REF!</definedName>
    <definedName name="_xlnm._FilterDatabase" localSheetId="10" hidden="1">'Cost drivers '!$A$8:$Q$8</definedName>
    <definedName name="_xlnm._FilterDatabase" localSheetId="8" hidden="1">Costs!$H$7:$H$313</definedName>
    <definedName name="_xlnm._FilterDatabase" localSheetId="13" hidden="1">'Modelled costs '!$A$6:$AG$6</definedName>
    <definedName name="_xlnm._FilterDatabase" hidden="1">#REF!</definedName>
    <definedName name="_Jan03">#REF!</definedName>
    <definedName name="_Key1" localSheetId="1" hidden="1">#REF!</definedName>
    <definedName name="_Key1" localSheetId="0" hidden="1">#REF!</definedName>
    <definedName name="_Key1" localSheetId="18" hidden="1">#REF!</definedName>
    <definedName name="_Key1" hidden="1">#REF!</definedName>
    <definedName name="_Key2" localSheetId="1" hidden="1">#REF!</definedName>
    <definedName name="_Key2" localSheetId="0" hidden="1">#REF!</definedName>
    <definedName name="_Key2" localSheetId="18" hidden="1">#REF!</definedName>
    <definedName name="_Key2" hidden="1">#REF!</definedName>
    <definedName name="_mQg3710">OFFSET(#REF!,0,#REF!,1,#REF!)</definedName>
    <definedName name="_mQg3810">OFFSET(#REF!,0,#REF!,1,#REF!)</definedName>
    <definedName name="_mQg57">OFFSET(#REF!,0,#REF!,1,#REF!)</definedName>
    <definedName name="_net1" localSheetId="1" hidden="1">{"NET",#N/A,FALSE,"401C11"}</definedName>
    <definedName name="_net1" localSheetId="0" hidden="1">{"NET",#N/A,FALSE,"401C11"}</definedName>
    <definedName name="_net1" hidden="1">{"NET",#N/A,FALSE,"401C11"}</definedName>
    <definedName name="_Order1" hidden="1">255</definedName>
    <definedName name="_Order2" hidden="1">255</definedName>
    <definedName name="_R">#REF!</definedName>
    <definedName name="_Sort" localSheetId="1" hidden="1">#REF!</definedName>
    <definedName name="_Sort" localSheetId="0" hidden="1">#REF!</definedName>
    <definedName name="_Sort" localSheetId="18" hidden="1">#REF!</definedName>
    <definedName name="_Sort" hidden="1">#REF!</definedName>
    <definedName name="_SYr3">#REF!</definedName>
    <definedName name="_UYr3">#REF!</definedName>
    <definedName name="a" localSheetId="1" hidden="1">{"CHARGE",#N/A,FALSE,"401C11"}</definedName>
    <definedName name="a" localSheetId="0" hidden="1">{"CHARGE",#N/A,FALSE,"401C11"}</definedName>
    <definedName name="a" hidden="1">{"CHARGE",#N/A,FALSE,"401C11"}</definedName>
    <definedName name="A_A_H">#REF!</definedName>
    <definedName name="A_A_L">#REF!</definedName>
    <definedName name="A_A_M">#REF!</definedName>
    <definedName name="A_AL_W">#REF!</definedName>
    <definedName name="A_AW_H">#REF!</definedName>
    <definedName name="A_AW_L">#REF!</definedName>
    <definedName name="A_AW_M">#REF!</definedName>
    <definedName name="A_E">#REF!</definedName>
    <definedName name="A_G">#REF!</definedName>
    <definedName name="A_H">#REF!</definedName>
    <definedName name="A_H_No">#REF!</definedName>
    <definedName name="A_L">#REF!</definedName>
    <definedName name="A_L_No">#REF!</definedName>
    <definedName name="A_M">#REF!</definedName>
    <definedName name="A_M_No">#REF!</definedName>
    <definedName name="A_N_No">#REF!</definedName>
    <definedName name="A_W">#REF!</definedName>
    <definedName name="aa" localSheetId="1" hidden="1">{"CHARGE",#N/A,FALSE,"401C11"}</definedName>
    <definedName name="aa" localSheetId="0" hidden="1">{"CHARGE",#N/A,FALSE,"401C11"}</definedName>
    <definedName name="aa" hidden="1">{"CHARGE",#N/A,FALSE,"401C11"}</definedName>
    <definedName name="aaa" localSheetId="1" hidden="1">{"CHARGE",#N/A,FALSE,"401C11"}</definedName>
    <definedName name="aaa" localSheetId="0" hidden="1">{"CHARGE",#N/A,FALSE,"401C11"}</definedName>
    <definedName name="aaa" hidden="1">{"CHARGE",#N/A,FALSE,"401C11"}</definedName>
    <definedName name="aaaa" localSheetId="1" hidden="1">{"CHARGE",#N/A,FALSE,"401C11"}</definedName>
    <definedName name="aaaa" localSheetId="0" hidden="1">{"CHARGE",#N/A,FALSE,"401C11"}</definedName>
    <definedName name="aaaa" hidden="1">{"CHARGE",#N/A,FALSE,"401C11"}</definedName>
    <definedName name="abc" localSheetId="1" hidden="1">{"NET",#N/A,FALSE,"401C11"}</definedName>
    <definedName name="abc" localSheetId="0" hidden="1">{"NET",#N/A,FALSE,"401C11"}</definedName>
    <definedName name="abc" hidden="1">{"NET",#N/A,FALSE,"401C11"}</definedName>
    <definedName name="AccessDatabase" hidden="1">"C:\Budgets\2003\NM and VS BP forecast 2003 NM37 VS197 311002 v1.mdb"</definedName>
    <definedName name="Active_____of_dividends_issued_as_scrip_shares" localSheetId="1">#REF!</definedName>
    <definedName name="Active_____of_dividends_issued_as_scrip_shares" localSheetId="0">#REF!</definedName>
    <definedName name="Active_____of_dividends_issued_as_scrip_shares">#REF!</definedName>
    <definedName name="Active_____of_ILD" localSheetId="1">#REF!</definedName>
    <definedName name="Active_____of_ILD" localSheetId="0">#REF!</definedName>
    <definedName name="Active_____of_ILD">#REF!</definedName>
    <definedName name="Active_____of_ordinary_dividends_paid_as_interim_dividend" localSheetId="1">#REF!</definedName>
    <definedName name="Active_____of_ordinary_dividends_paid_as_interim_dividend" localSheetId="0">#REF!</definedName>
    <definedName name="Active_____of_ordinary_dividends_paid_as_interim_dividend">#REF!</definedName>
    <definedName name="Active___2020_25_RCV_opening_balance___real.ADDN1" localSheetId="0">#REF!</definedName>
    <definedName name="Active___2020_25_RCV_opening_balance___real.ADDN1">#REF!</definedName>
    <definedName name="Active___2020_25_RCV_opening_balance___real.ADDN2" localSheetId="0">#REF!</definedName>
    <definedName name="Active___2020_25_RCV_opening_balance___real.ADDN2">#REF!</definedName>
    <definedName name="Active___2020_25_RCV_opening_balance___real.BR" localSheetId="0">#REF!</definedName>
    <definedName name="Active___2020_25_RCV_opening_balance___real.BR">#REF!</definedName>
    <definedName name="Active___2020_25_RCV_opening_balance___real.WN" localSheetId="0">#REF!</definedName>
    <definedName name="Active___2020_25_RCV_opening_balance___real.WN">#REF!</definedName>
    <definedName name="Active___2020_25_RCV_opening_balance___real.WR" localSheetId="0">#REF!</definedName>
    <definedName name="Active___2020_25_RCV_opening_balance___real.WR">#REF!</definedName>
    <definedName name="Active___2020_25_RCV_opening_balance___real.WWN" localSheetId="0">#REF!</definedName>
    <definedName name="Active___2020_25_RCV_opening_balance___real.WWN">#REF!</definedName>
    <definedName name="Active___accounting_charge_included_in_regulatory_accounts_for_Defined_Contribution_schemes___charge_for_DC_schemes___control___real.ADDN1" localSheetId="0">#REF!</definedName>
    <definedName name="Active___accounting_charge_included_in_regulatory_accounts_for_Defined_Contribution_schemes___charge_for_DC_schemes___control___real.ADDN1">#REF!</definedName>
    <definedName name="Active___accounting_charge_included_in_regulatory_accounts_for_Defined_Contribution_schemes___charge_for_DC_schemes___control___real.ADDN2" localSheetId="0">#REF!</definedName>
    <definedName name="Active___accounting_charge_included_in_regulatory_accounts_for_Defined_Contribution_schemes___charge_for_DC_schemes___control___real.ADDN2">#REF!</definedName>
    <definedName name="Active___accounting_charge_included_in_regulatory_accounts_for_Defined_Contribution_schemes___charge_for_DC_schemes___control___real.BR" localSheetId="0">#REF!</definedName>
    <definedName name="Active___accounting_charge_included_in_regulatory_accounts_for_Defined_Contribution_schemes___charge_for_DC_schemes___control___real.BR">#REF!</definedName>
    <definedName name="Active___accounting_charge_included_in_regulatory_accounts_for_Defined_Contribution_schemes___charge_for_DC_schemes___control___real.WN" localSheetId="0">#REF!</definedName>
    <definedName name="Active___accounting_charge_included_in_regulatory_accounts_for_Defined_Contribution_schemes___charge_for_DC_schemes___control___real.WN">#REF!</definedName>
    <definedName name="Active___accounting_charge_included_in_regulatory_accounts_for_Defined_Contribution_schemes___charge_for_DC_schemes___control___real.WR" localSheetId="0">#REF!</definedName>
    <definedName name="Active___accounting_charge_included_in_regulatory_accounts_for_Defined_Contribution_schemes___charge_for_DC_schemes___control___real.WR">#REF!</definedName>
    <definedName name="Active___accounting_charge_included_in_regulatory_accounts_for_Defined_Contribution_schemes___charge_for_DC_schemes___control___real.WWN" localSheetId="0">#REF!</definedName>
    <definedName name="Active___accounting_charge_included_in_regulatory_accounts_for_Defined_Contribution_schemes___charge_for_DC_schemes___control___real.WWN">#REF!</definedName>
    <definedName name="Active___actual_opening_Fixed_rate_debt___nominal.ADDN1" localSheetId="0">#REF!</definedName>
    <definedName name="Active___actual_opening_Fixed_rate_debt___nominal.ADDN1">#REF!</definedName>
    <definedName name="Active___actual_opening_Fixed_rate_debt___nominal.ADDN2" localSheetId="0">#REF!</definedName>
    <definedName name="Active___actual_opening_Fixed_rate_debt___nominal.ADDN2">#REF!</definedName>
    <definedName name="Active___actual_opening_Fixed_rate_debt___nominal.BR" localSheetId="0">#REF!</definedName>
    <definedName name="Active___actual_opening_Fixed_rate_debt___nominal.BR">#REF!</definedName>
    <definedName name="Active___actual_opening_Fixed_rate_debt___nominal.WN" localSheetId="0">#REF!</definedName>
    <definedName name="Active___actual_opening_Fixed_rate_debt___nominal.WN">#REF!</definedName>
    <definedName name="Active___actual_opening_Fixed_rate_debt___nominal.WR" localSheetId="0">#REF!</definedName>
    <definedName name="Active___actual_opening_Fixed_rate_debt___nominal.WR">#REF!</definedName>
    <definedName name="Active___actual_opening_Fixed_rate_debt___nominal.WWN" localSheetId="0">#REF!</definedName>
    <definedName name="Active___actual_opening_Fixed_rate_debt___nominal.WWN">#REF!</definedName>
    <definedName name="Active___actual_opening_Floating_rate_debt___nominal.ADDN1" localSheetId="0">#REF!</definedName>
    <definedName name="Active___actual_opening_Floating_rate_debt___nominal.ADDN1">#REF!</definedName>
    <definedName name="Active___actual_opening_Floating_rate_debt___nominal.ADDN2" localSheetId="0">#REF!</definedName>
    <definedName name="Active___actual_opening_Floating_rate_debt___nominal.ADDN2">#REF!</definedName>
    <definedName name="Active___actual_opening_Floating_rate_debt___nominal.BR" localSheetId="0">#REF!</definedName>
    <definedName name="Active___actual_opening_Floating_rate_debt___nominal.BR">#REF!</definedName>
    <definedName name="Active___actual_opening_Floating_rate_debt___nominal.WN" localSheetId="0">#REF!</definedName>
    <definedName name="Active___actual_opening_Floating_rate_debt___nominal.WN">#REF!</definedName>
    <definedName name="Active___actual_opening_Floating_rate_debt___nominal.WR" localSheetId="0">#REF!</definedName>
    <definedName name="Active___actual_opening_Floating_rate_debt___nominal.WR">#REF!</definedName>
    <definedName name="Active___actual_opening_Floating_rate_debt___nominal.WWN" localSheetId="0">#REF!</definedName>
    <definedName name="Active___actual_opening_Floating_rate_debt___nominal.WWN">#REF!</definedName>
    <definedName name="Active___actual_opening_index_linked_debt___nominal.ADDN1" localSheetId="0">#REF!</definedName>
    <definedName name="Active___actual_opening_index_linked_debt___nominal.ADDN1">#REF!</definedName>
    <definedName name="Active___actual_opening_index_linked_debt___nominal.ADDN2" localSheetId="0">#REF!</definedName>
    <definedName name="Active___actual_opening_index_linked_debt___nominal.ADDN2">#REF!</definedName>
    <definedName name="Active___actual_opening_index_linked_debt___nominal.BR" localSheetId="0">#REF!</definedName>
    <definedName name="Active___actual_opening_index_linked_debt___nominal.BR">#REF!</definedName>
    <definedName name="Active___actual_opening_index_linked_debt___nominal.WN" localSheetId="0">#REF!</definedName>
    <definedName name="Active___actual_opening_index_linked_debt___nominal.WN">#REF!</definedName>
    <definedName name="Active___actual_opening_index_linked_debt___nominal.WR" localSheetId="0">#REF!</definedName>
    <definedName name="Active___actual_opening_index_linked_debt___nominal.WR">#REF!</definedName>
    <definedName name="Active___actual_opening_index_linked_debt___nominal.WWN" localSheetId="0">#REF!</definedName>
    <definedName name="Active___actual_opening_index_linked_debt___nominal.WWN">#REF!</definedName>
    <definedName name="Active___adjustment_to_tax_payment___control___nominal.ADDN1" localSheetId="0">#REF!</definedName>
    <definedName name="Active___adjustment_to_tax_payment___control___nominal.ADDN1">#REF!</definedName>
    <definedName name="Active___adjustment_to_tax_payment___control___nominal.ADDN2" localSheetId="0">#REF!</definedName>
    <definedName name="Active___adjustment_to_tax_payment___control___nominal.ADDN2">#REF!</definedName>
    <definedName name="Active___adjustment_to_tax_payment___control___nominal.BR" localSheetId="0">#REF!</definedName>
    <definedName name="Active___adjustment_to_tax_payment___control___nominal.BR">#REF!</definedName>
    <definedName name="Active___adjustment_to_tax_payment___control___nominal.WN" localSheetId="0">#REF!</definedName>
    <definedName name="Active___adjustment_to_tax_payment___control___nominal.WN">#REF!</definedName>
    <definedName name="Active___adjustment_to_tax_payment___control___nominal.WR" localSheetId="0">#REF!</definedName>
    <definedName name="Active___adjustment_to_tax_payment___control___nominal.WR">#REF!</definedName>
    <definedName name="Active___adjustment_to_tax_payment___control___nominal.WWN" localSheetId="0">#REF!</definedName>
    <definedName name="Active___adjustment_to_tax_payment___control___nominal.WWN">#REF!</definedName>
    <definedName name="Active___Adjustment_to_Wholesale_revenue_requirement___real.ADDN1" localSheetId="0">#REF!</definedName>
    <definedName name="Active___Adjustment_to_Wholesale_revenue_requirement___real.ADDN1">#REF!</definedName>
    <definedName name="Active___Adjustment_to_Wholesale_revenue_requirement___real.ADDN2" localSheetId="0">#REF!</definedName>
    <definedName name="Active___Adjustment_to_Wholesale_revenue_requirement___real.ADDN2">#REF!</definedName>
    <definedName name="Active___Adjustment_to_Wholesale_revenue_requirement___real.BR" localSheetId="0">#REF!</definedName>
    <definedName name="Active___Adjustment_to_Wholesale_revenue_requirement___real.BR">#REF!</definedName>
    <definedName name="Active___Adjustment_to_Wholesale_revenue_requirement___real.WN" localSheetId="0">#REF!</definedName>
    <definedName name="Active___Adjustment_to_Wholesale_revenue_requirement___real.WN">#REF!</definedName>
    <definedName name="Active___Adjustment_to_Wholesale_revenue_requirement___real.WR" localSheetId="0">#REF!</definedName>
    <definedName name="Active___Adjustment_to_Wholesale_revenue_requirement___real.WR">#REF!</definedName>
    <definedName name="Active___Adjustment_to_Wholesale_revenue_requirement___real.WWN" localSheetId="0">#REF!</definedName>
    <definedName name="Active___Adjustment_to_Wholesale_revenue_requirement___real.WWN">#REF!</definedName>
    <definedName name="Active___Allowable_depreciation_on_capitalised_revenue_expenditure__infra___non_infra____control___nominal.ADDN1" localSheetId="0">#REF!</definedName>
    <definedName name="Active___Allowable_depreciation_on_capitalised_revenue_expenditure__infra___non_infra____control___nominal.ADDN1">#REF!</definedName>
    <definedName name="Active___Allowable_depreciation_on_capitalised_revenue_expenditure__infra___non_infra____control___nominal.ADDN2" localSheetId="0">#REF!</definedName>
    <definedName name="Active___Allowable_depreciation_on_capitalised_revenue_expenditure__infra___non_infra____control___nominal.ADDN2">#REF!</definedName>
    <definedName name="Active___Allowable_depreciation_on_capitalised_revenue_expenditure__infra___non_infra____control___nominal.BR" localSheetId="0">#REF!</definedName>
    <definedName name="Active___Allowable_depreciation_on_capitalised_revenue_expenditure__infra___non_infra____control___nominal.BR">#REF!</definedName>
    <definedName name="Active___Allowable_depreciation_on_capitalised_revenue_expenditure__infra___non_infra____control___nominal.WN" localSheetId="0">#REF!</definedName>
    <definedName name="Active___Allowable_depreciation_on_capitalised_revenue_expenditure__infra___non_infra____control___nominal.WN">#REF!</definedName>
    <definedName name="Active___Allowable_depreciation_on_capitalised_revenue_expenditure__infra___non_infra____control___nominal.WR" localSheetId="0">#REF!</definedName>
    <definedName name="Active___Allowable_depreciation_on_capitalised_revenue_expenditure__infra___non_infra____control___nominal.WR">#REF!</definedName>
    <definedName name="Active___Allowable_depreciation_on_capitalised_revenue_expenditure__infra___non_infra____control___nominal.WWN" localSheetId="0">#REF!</definedName>
    <definedName name="Active___Allowable_depreciation_on_capitalised_revenue_expenditure__infra___non_infra____control___nominal.WWN">#REF!</definedName>
    <definedName name="Active___Allowed_depreciation___Business___nominal" localSheetId="0">#REF!</definedName>
    <definedName name="Active___Allowed_depreciation___Business___nominal">#REF!</definedName>
    <definedName name="Active___Alternative_revenue_value___nominal.ADDN1" localSheetId="0">#REF!</definedName>
    <definedName name="Active___Alternative_revenue_value___nominal.ADDN1">#REF!</definedName>
    <definedName name="Active___Alternative_revenue_value___nominal.ADDN2" localSheetId="0">#REF!</definedName>
    <definedName name="Active___Alternative_revenue_value___nominal.ADDN2">#REF!</definedName>
    <definedName name="Active___Alternative_revenue_value___nominal.BR" localSheetId="0">#REF!</definedName>
    <definedName name="Active___Alternative_revenue_value___nominal.BR">#REF!</definedName>
    <definedName name="Active___Alternative_revenue_value___nominal.WN" localSheetId="0">#REF!</definedName>
    <definedName name="Active___Alternative_revenue_value___nominal.WN">#REF!</definedName>
    <definedName name="Active___Alternative_revenue_value___nominal.WR" localSheetId="0">#REF!</definedName>
    <definedName name="Active___Alternative_revenue_value___nominal.WR">#REF!</definedName>
    <definedName name="Active___Alternative_revenue_value___nominal.WWN" localSheetId="0">#REF!</definedName>
    <definedName name="Active___Alternative_revenue_value___nominal.WWN">#REF!</definedName>
    <definedName name="Active___Alternative_revenue_value___real.ADDN1" localSheetId="0">#REF!</definedName>
    <definedName name="Active___Alternative_revenue_value___real.ADDN1">#REF!</definedName>
    <definedName name="Active___Alternative_revenue_value___real.ADDN2" localSheetId="0">#REF!</definedName>
    <definedName name="Active___Alternative_revenue_value___real.ADDN2">#REF!</definedName>
    <definedName name="Active___Alternative_revenue_value___real.BR" localSheetId="0">#REF!</definedName>
    <definedName name="Active___Alternative_revenue_value___real.BR">#REF!</definedName>
    <definedName name="Active___Alternative_revenue_value___real.WN" localSheetId="0">#REF!</definedName>
    <definedName name="Active___Alternative_revenue_value___real.WN">#REF!</definedName>
    <definedName name="Active___Alternative_revenue_value___real.WR" localSheetId="0">#REF!</definedName>
    <definedName name="Active___Alternative_revenue_value___real.WR">#REF!</definedName>
    <definedName name="Active___Alternative_revenue_value___real.WWN" localSheetId="0">#REF!</definedName>
    <definedName name="Active___Alternative_revenue_value___real.WWN">#REF!</definedName>
    <definedName name="Active___bank_interest_rate__receivable_.ADDN1" localSheetId="0">#REF!</definedName>
    <definedName name="Active___bank_interest_rate__receivable_.ADDN1">#REF!</definedName>
    <definedName name="Active___bank_interest_rate__receivable_.ADDN2" localSheetId="0">#REF!</definedName>
    <definedName name="Active___bank_interest_rate__receivable_.ADDN2">#REF!</definedName>
    <definedName name="Active___bank_interest_rate__receivable_.BR" localSheetId="0">#REF!</definedName>
    <definedName name="Active___bank_interest_rate__receivable_.BR">#REF!</definedName>
    <definedName name="Active___bank_interest_rate__receivable_.WN" localSheetId="0">#REF!</definedName>
    <definedName name="Active___bank_interest_rate__receivable_.WN">#REF!</definedName>
    <definedName name="Active___bank_interest_rate__receivable_.WR" localSheetId="0">#REF!</definedName>
    <definedName name="Active___bank_interest_rate__receivable_.WR">#REF!</definedName>
    <definedName name="Active___bank_interest_rate__receivable_.WWN" localSheetId="0">#REF!</definedName>
    <definedName name="Active___bank_interest_rate__receivable_.WWN">#REF!</definedName>
    <definedName name="Active___Base_revenue_for_2024_25___real.ADDN1" localSheetId="0">#REF!</definedName>
    <definedName name="Active___Base_revenue_for_2024_25___real.ADDN1">#REF!</definedName>
    <definedName name="Active___Base_revenue_for_2024_25___real.ADDN2" localSheetId="0">#REF!</definedName>
    <definedName name="Active___Base_revenue_for_2024_25___real.ADDN2">#REF!</definedName>
    <definedName name="Active___Base_revenue_for_2024_25___real.BR" localSheetId="0">#REF!</definedName>
    <definedName name="Active___Base_revenue_for_2024_25___real.BR">#REF!</definedName>
    <definedName name="Active___Base_revenue_for_2024_25___real.WN" localSheetId="0">#REF!</definedName>
    <definedName name="Active___Base_revenue_for_2024_25___real.WN">#REF!</definedName>
    <definedName name="Active___Base_revenue_for_2024_25___real.WR" localSheetId="0">#REF!</definedName>
    <definedName name="Active___Base_revenue_for_2024_25___real.WR">#REF!</definedName>
    <definedName name="Active___Base_revenue_for_2024_25___real.WWN" localSheetId="0">#REF!</definedName>
    <definedName name="Active___Base_revenue_for_2024_25___real.WWN">#REF!</definedName>
    <definedName name="Active___Blended_interest_rate_on_change_in_borrowings" localSheetId="0">#REF!</definedName>
    <definedName name="Active___Blended_interest_rate_on_change_in_borrowings">#REF!</definedName>
    <definedName name="Active___Busines_retail_Advance_receipts_creditor_days_unmeasured" localSheetId="0">#REF!</definedName>
    <definedName name="Active___Busines_retail_Advance_receipts_creditor_days_unmeasured">#REF!</definedName>
    <definedName name="Active___Busines_retail_Measured_income_accrual_rate" localSheetId="0">#REF!</definedName>
    <definedName name="Active___Busines_retail_Measured_income_accrual_rate">#REF!</definedName>
    <definedName name="Active___Business__retail_total_allowed_depreciation___real" localSheetId="0">#REF!</definedName>
    <definedName name="Active___Business__retail_total_allowed_depreciation___real">#REF!</definedName>
    <definedName name="Active___Business_Advance_Receipts_Weighting___Unmeasured" localSheetId="0">#REF!</definedName>
    <definedName name="Active___Business_Advance_Receipts_Weighting___Unmeasured">#REF!</definedName>
    <definedName name="Active___Business_Measured_income_accrual_Opening_balance___nominal" localSheetId="0">#REF!</definedName>
    <definedName name="Active___Business_Measured_income_accrual_Opening_balance___nominal">#REF!</definedName>
    <definedName name="Active___Business_measured_income_proportion_of_total_Business_income" localSheetId="0">#REF!</definedName>
    <definedName name="Active___Business_measured_income_proportion_of_total_Business_income">#REF!</definedName>
    <definedName name="Active___Business_retail_average_cost_per_customer_in_Tariff_Band__Welsh_companies____real.1" localSheetId="0">#REF!</definedName>
    <definedName name="Active___Business_retail_average_cost_per_customer_in_Tariff_Band__Welsh_companies____real.1">#REF!</definedName>
    <definedName name="Active___Business_retail_average_cost_per_customer_in_Tariff_Band__Welsh_companies____real.2" localSheetId="0">#REF!</definedName>
    <definedName name="Active___Business_retail_average_cost_per_customer_in_Tariff_Band__Welsh_companies____real.2">#REF!</definedName>
    <definedName name="Active___Business_retail_average_cost_per_customer_in_Tariff_Band__Welsh_companies____real.3" localSheetId="0">#REF!</definedName>
    <definedName name="Active___Business_retail_average_cost_per_customer_in_Tariff_Band__Welsh_companies____real.3">#REF!</definedName>
    <definedName name="Active___Business_retail_margin___Override" localSheetId="0">#REF!</definedName>
    <definedName name="Active___Business_retail_margin___Override">#REF!</definedName>
    <definedName name="Active___Business_retail_revenue_adjustment___real" localSheetId="0">#REF!</definedName>
    <definedName name="Active___Business_retail_revenue_adjustment___real">#REF!</definedName>
    <definedName name="Active___Business_retail_revenue_override___nominal" localSheetId="0">#REF!</definedName>
    <definedName name="Active___Business_retail_revenue_override___nominal">#REF!</definedName>
    <definedName name="Active___business_weighted_average_debtor_days" localSheetId="0">#REF!</definedName>
    <definedName name="Active___business_weighted_average_debtor_days">#REF!</definedName>
    <definedName name="Active___Capex_creditor_days" localSheetId="0">#REF!</definedName>
    <definedName name="Active___Capex_creditor_days">#REF!</definedName>
    <definedName name="Active___Capital_expenditure___proportion_of_new_capital_expenditure_qualifying_for_the_main_rate_pool___control.ADDN1" localSheetId="0">#REF!</definedName>
    <definedName name="Active___Capital_expenditure___proportion_of_new_capital_expenditure_qualifying_for_the_main_rate_pool___control.ADDN1">#REF!</definedName>
    <definedName name="Active___Capital_expenditure___proportion_of_new_capital_expenditure_qualifying_for_the_main_rate_pool___control.ADDN2" localSheetId="0">#REF!</definedName>
    <definedName name="Active___Capital_expenditure___proportion_of_new_capital_expenditure_qualifying_for_the_main_rate_pool___control.ADDN2">#REF!</definedName>
    <definedName name="Active___Capital_expenditure___proportion_of_new_capital_expenditure_qualifying_for_the_main_rate_pool___control.BR" localSheetId="0">#REF!</definedName>
    <definedName name="Active___Capital_expenditure___proportion_of_new_capital_expenditure_qualifying_for_the_main_rate_pool___control.BR">#REF!</definedName>
    <definedName name="Active___Capital_expenditure___proportion_of_new_capital_expenditure_qualifying_for_the_main_rate_pool___control.WN" localSheetId="0">#REF!</definedName>
    <definedName name="Active___Capital_expenditure___proportion_of_new_capital_expenditure_qualifying_for_the_main_rate_pool___control.WN">#REF!</definedName>
    <definedName name="Active___Capital_expenditure___proportion_of_new_capital_expenditure_qualifying_for_the_main_rate_pool___control.WR" localSheetId="0">#REF!</definedName>
    <definedName name="Active___Capital_expenditure___proportion_of_new_capital_expenditure_qualifying_for_the_main_rate_pool___control.WR">#REF!</definedName>
    <definedName name="Active___Capital_expenditure___proportion_of_new_capital_expenditure_qualifying_for_the_main_rate_pool___control.WWN" localSheetId="0">#REF!</definedName>
    <definedName name="Active___Capital_expenditure___proportion_of_new_capital_expenditure_qualifying_for_the_main_rate_pool___control.WWN">#REF!</definedName>
    <definedName name="Active___Capital_expenditure___proportion_of_new_capital_expenditure_qualifying_for_the_special_rate_pool___control.ADDN1" localSheetId="0">#REF!</definedName>
    <definedName name="Active___Capital_expenditure___proportion_of_new_capital_expenditure_qualifying_for_the_special_rate_pool___control.ADDN1">#REF!</definedName>
    <definedName name="Active___Capital_expenditure___proportion_of_new_capital_expenditure_qualifying_for_the_special_rate_pool___control.ADDN2" localSheetId="0">#REF!</definedName>
    <definedName name="Active___Capital_expenditure___proportion_of_new_capital_expenditure_qualifying_for_the_special_rate_pool___control.ADDN2">#REF!</definedName>
    <definedName name="Active___Capital_expenditure___proportion_of_new_capital_expenditure_qualifying_for_the_special_rate_pool___control.BR" localSheetId="0">#REF!</definedName>
    <definedName name="Active___Capital_expenditure___proportion_of_new_capital_expenditure_qualifying_for_the_special_rate_pool___control.BR">#REF!</definedName>
    <definedName name="Active___Capital_expenditure___proportion_of_new_capital_expenditure_qualifying_for_the_special_rate_pool___control.WN" localSheetId="0">#REF!</definedName>
    <definedName name="Active___Capital_expenditure___proportion_of_new_capital_expenditure_qualifying_for_the_special_rate_pool___control.WN">#REF!</definedName>
    <definedName name="Active___Capital_expenditure___proportion_of_new_capital_expenditure_qualifying_for_the_special_rate_pool___control.WR" localSheetId="0">#REF!</definedName>
    <definedName name="Active___Capital_expenditure___proportion_of_new_capital_expenditure_qualifying_for_the_special_rate_pool___control.WR">#REF!</definedName>
    <definedName name="Active___Capital_expenditure___proportion_of_new_capital_expenditure_qualifying_for_the_special_rate_pool___control.WWN" localSheetId="0">#REF!</definedName>
    <definedName name="Active___Capital_expenditure___proportion_of_new_capital_expenditure_qualifying_for_the_special_rate_pool___control.WWN">#REF!</definedName>
    <definedName name="Active___Capital_expenditure_on_assets_principally_used_by_business_retail___real" localSheetId="0">#REF!</definedName>
    <definedName name="Active___Capital_expenditure_on_assets_principally_used_by_business_retail___real">#REF!</definedName>
    <definedName name="Active___Capital_expenditure_on_assets_principally_used_by_residential_retail___real" localSheetId="0">#REF!</definedName>
    <definedName name="Active___Capital_expenditure_on_assets_principally_used_by_residential_retail___real">#REF!</definedName>
    <definedName name="Active___Capital_expenditure_writing_down_allowance_main_rate_pool" localSheetId="0">#REF!</definedName>
    <definedName name="Active___Capital_expenditure_writing_down_allowance_main_rate_pool">#REF!</definedName>
    <definedName name="Active___Capital_expenditure_writing_down_allowance_main_rate_pool___first_year_rate" localSheetId="0">#REF!</definedName>
    <definedName name="Active___Capital_expenditure_writing_down_allowance_main_rate_pool___first_year_rate">#REF!</definedName>
    <definedName name="Active___Capital_expenditure_writing_down_allowance_special_rate_pool" localSheetId="0">#REF!</definedName>
    <definedName name="Active___Capital_expenditure_writing_down_allowance_special_rate_pool">#REF!</definedName>
    <definedName name="Active___Capital_expenditure_writing_down_allowance_special_rate_pool___first_year_rate" localSheetId="0">#REF!</definedName>
    <definedName name="Active___Capital_expenditure_writing_down_allowance_special_rate_pool___first_year_rate">#REF!</definedName>
    <definedName name="Active___Capital_expenditure_writing_down_allowance_structures_and_buildings_rate_pool" localSheetId="0">#REF!</definedName>
    <definedName name="Active___Capital_expenditure_writing_down_allowance_structures_and_buildings_rate_pool">#REF!</definedName>
    <definedName name="Active___Capital_expenditure_writing_down_allowance_structures_and_buildings_rate_pool___first_year_rate" localSheetId="0">#REF!</definedName>
    <definedName name="Active___Capital_expenditure_writing_down_allowance_structures_and_buildings_rate_pool___first_year_rate">#REF!</definedName>
    <definedName name="Active___Cash_and_cash_equivalents_actual_initial_balance___control___nominal.ADDN1" localSheetId="0">#REF!</definedName>
    <definedName name="Active___Cash_and_cash_equivalents_actual_initial_balance___control___nominal.ADDN1">#REF!</definedName>
    <definedName name="Active___Cash_and_cash_equivalents_actual_initial_balance___control___nominal.ADDN2" localSheetId="0">#REF!</definedName>
    <definedName name="Active___Cash_and_cash_equivalents_actual_initial_balance___control___nominal.ADDN2">#REF!</definedName>
    <definedName name="Active___Cash_and_cash_equivalents_actual_initial_balance___control___nominal.BR" localSheetId="0">#REF!</definedName>
    <definedName name="Active___Cash_and_cash_equivalents_actual_initial_balance___control___nominal.BR">#REF!</definedName>
    <definedName name="Active___Cash_and_cash_equivalents_actual_initial_balance___control___nominal.WN" localSheetId="0">#REF!</definedName>
    <definedName name="Active___Cash_and_cash_equivalents_actual_initial_balance___control___nominal.WN">#REF!</definedName>
    <definedName name="Active___Cash_and_cash_equivalents_actual_initial_balance___control___nominal.WR" localSheetId="0">#REF!</definedName>
    <definedName name="Active___Cash_and_cash_equivalents_actual_initial_balance___control___nominal.WR">#REF!</definedName>
    <definedName name="Active___Cash_and_cash_equivalents_actual_initial_balance___control___nominal.WWN" localSheetId="0">#REF!</definedName>
    <definedName name="Active___Cash_and_cash_equivalents_actual_initial_balance___control___nominal.WWN">#REF!</definedName>
    <definedName name="Active___Cash_and_cash_equivalents_actual_initial_balance___wholesale___nominal" localSheetId="0">#REF!</definedName>
    <definedName name="Active___Cash_and_cash_equivalents_actual_initial_balance___wholesale___nominal">#REF!</definedName>
    <definedName name="Active___Cash_contributions__DB_schemes__ongoing____actual_and_forecast___control___real.ADDN1" localSheetId="0">#REF!</definedName>
    <definedName name="Active___Cash_contributions__DB_schemes__ongoing____actual_and_forecast___control___real.ADDN1">#REF!</definedName>
    <definedName name="Active___Cash_contributions__DB_schemes__ongoing____actual_and_forecast___control___real.ADDN2" localSheetId="0">#REF!</definedName>
    <definedName name="Active___Cash_contributions__DB_schemes__ongoing____actual_and_forecast___control___real.ADDN2">#REF!</definedName>
    <definedName name="Active___Cash_contributions__DB_schemes__ongoing____actual_and_forecast___control___real.BR" localSheetId="0">#REF!</definedName>
    <definedName name="Active___Cash_contributions__DB_schemes__ongoing____actual_and_forecast___control___real.BR">#REF!</definedName>
    <definedName name="Active___Cash_contributions__DB_schemes__ongoing____actual_and_forecast___control___real.WN" localSheetId="0">#REF!</definedName>
    <definedName name="Active___Cash_contributions__DB_schemes__ongoing____actual_and_forecast___control___real.WN">#REF!</definedName>
    <definedName name="Active___Cash_contributions__DB_schemes__ongoing____actual_and_forecast___control___real.WR" localSheetId="0">#REF!</definedName>
    <definedName name="Active___Cash_contributions__DB_schemes__ongoing____actual_and_forecast___control___real.WR">#REF!</definedName>
    <definedName name="Active___Cash_contributions__DB_schemes__ongoing____actual_and_forecast___control___real.WWN" localSheetId="0">#REF!</definedName>
    <definedName name="Active___Cash_contributions__DB_schemes__ongoing____actual_and_forecast___control___real.WWN">#REF!</definedName>
    <definedName name="Active___Charge_for_DB_schemes___residential_retail___charge_for_DB_schemes___control___real.ADDN1" localSheetId="0">#REF!</definedName>
    <definedName name="Active___Charge_for_DB_schemes___residential_retail___charge_for_DB_schemes___control___real.ADDN1">#REF!</definedName>
    <definedName name="Active___Charge_for_DB_schemes___residential_retail___charge_for_DB_schemes___control___real.ADDN2" localSheetId="0">#REF!</definedName>
    <definedName name="Active___Charge_for_DB_schemes___residential_retail___charge_for_DB_schemes___control___real.ADDN2">#REF!</definedName>
    <definedName name="Active___Charge_for_DB_schemes___residential_retail___charge_for_DB_schemes___control___real.BR" localSheetId="0">#REF!</definedName>
    <definedName name="Active___Charge_for_DB_schemes___residential_retail___charge_for_DB_schemes___control___real.BR">#REF!</definedName>
    <definedName name="Active___Charge_for_DB_schemes___residential_retail___charge_for_DB_schemes___control___real.WN" localSheetId="0">#REF!</definedName>
    <definedName name="Active___Charge_for_DB_schemes___residential_retail___charge_for_DB_schemes___control___real.WN">#REF!</definedName>
    <definedName name="Active___Charge_for_DB_schemes___residential_retail___charge_for_DB_schemes___control___real.WR" localSheetId="0">#REF!</definedName>
    <definedName name="Active___Charge_for_DB_schemes___residential_retail___charge_for_DB_schemes___control___real.WR">#REF!</definedName>
    <definedName name="Active___Charge_for_DB_schemes___residential_retail___charge_for_DB_schemes___control___real.WWN" localSheetId="0">#REF!</definedName>
    <definedName name="Active___Charge_for_DB_schemes___residential_retail___charge_for_DB_schemes___control___real.WWN">#REF!</definedName>
    <definedName name="Active___Consumer_price_index__including_housing_costs____Consumer_Price_Index__with_housing__for_April" localSheetId="0">#REF!</definedName>
    <definedName name="Active___Consumer_price_index__including_housing_costs____Consumer_Price_Index__with_housing__for_April">#REF!</definedName>
    <definedName name="Active___Consumer_price_index__including_housing_costs____Consumer_Price_Index__with_housing__for_August" localSheetId="0">#REF!</definedName>
    <definedName name="Active___Consumer_price_index__including_housing_costs____Consumer_Price_Index__with_housing__for_August">#REF!</definedName>
    <definedName name="Active___Consumer_price_index__including_housing_costs____Consumer_Price_Index__with_housing__for_December" localSheetId="0">#REF!</definedName>
    <definedName name="Active___Consumer_price_index__including_housing_costs____Consumer_Price_Index__with_housing__for_December">#REF!</definedName>
    <definedName name="Active___Consumer_price_index__including_housing_costs____Consumer_Price_Index__with_housing__for_February" localSheetId="0">#REF!</definedName>
    <definedName name="Active___Consumer_price_index__including_housing_costs____Consumer_Price_Index__with_housing__for_February">#REF!</definedName>
    <definedName name="Active___Consumer_price_index__including_housing_costs____Consumer_Price_Index__with_housing__for_January" localSheetId="0">#REF!</definedName>
    <definedName name="Active___Consumer_price_index__including_housing_costs____Consumer_Price_Index__with_housing__for_January">#REF!</definedName>
    <definedName name="Active___Consumer_price_index__including_housing_costs____Consumer_Price_Index__with_housing__for_July" localSheetId="0">#REF!</definedName>
    <definedName name="Active___Consumer_price_index__including_housing_costs____Consumer_Price_Index__with_housing__for_July">#REF!</definedName>
    <definedName name="Active___Consumer_price_index__including_housing_costs____Consumer_Price_Index__with_housing__for_June" localSheetId="0">#REF!</definedName>
    <definedName name="Active___Consumer_price_index__including_housing_costs____Consumer_Price_Index__with_housing__for_June">#REF!</definedName>
    <definedName name="Active___Consumer_price_index__including_housing_costs____Consumer_Price_Index__with_housing__for_March" localSheetId="0">#REF!</definedName>
    <definedName name="Active___Consumer_price_index__including_housing_costs____Consumer_Price_Index__with_housing__for_March">#REF!</definedName>
    <definedName name="Active___Consumer_price_index__including_housing_costs____Consumer_Price_Index__with_housing__for_May" localSheetId="0">#REF!</definedName>
    <definedName name="Active___Consumer_price_index__including_housing_costs____Consumer_Price_Index__with_housing__for_May">#REF!</definedName>
    <definedName name="Active___Consumer_price_index__including_housing_costs____Consumer_Price_Index__with_housing__for_November" localSheetId="0">#REF!</definedName>
    <definedName name="Active___Consumer_price_index__including_housing_costs____Consumer_Price_Index__with_housing__for_November">#REF!</definedName>
    <definedName name="Active___Consumer_price_index__including_housing_costs____Consumer_Price_Index__with_housing__for_November___Constant" localSheetId="0">#REF!</definedName>
    <definedName name="Active___Consumer_price_index__including_housing_costs____Consumer_Price_Index__with_housing__for_November___Constant">#REF!</definedName>
    <definedName name="Active___Consumer_price_index__including_housing_costs____Consumer_Price_Index__with_housing__for_October" localSheetId="0">#REF!</definedName>
    <definedName name="Active___Consumer_price_index__including_housing_costs____Consumer_Price_Index__with_housing__for_October">#REF!</definedName>
    <definedName name="Active___Consumer_price_index__including_housing_costs____Consumer_Price_Index__with_housing__for_September" localSheetId="0">#REF!</definedName>
    <definedName name="Active___Consumer_price_index__including_housing_costs____Consumer_Price_Index__with_housing__for_September">#REF!</definedName>
    <definedName name="Active___Cost_to_serve_metered_dual_customers___real" localSheetId="0">#REF!</definedName>
    <definedName name="Active___Cost_to_serve_metered_dual_customers___real">#REF!</definedName>
    <definedName name="Active___Cost_to_serve_metered_sewerage_customers___real" localSheetId="0">#REF!</definedName>
    <definedName name="Active___Cost_to_serve_metered_sewerage_customers___real">#REF!</definedName>
    <definedName name="Active___Cost_to_serve_metered_water_customers___real" localSheetId="0">#REF!</definedName>
    <definedName name="Active___Cost_to_serve_metered_water_customers___real">#REF!</definedName>
    <definedName name="Active___Cost_to_serve_per_unmetered_water_customers___real" localSheetId="0">#REF!</definedName>
    <definedName name="Active___Cost_to_serve_per_unmetered_water_customers___real">#REF!</definedName>
    <definedName name="Active___Cost_to_serve_unmetered_dual_customers___real" localSheetId="0">#REF!</definedName>
    <definedName name="Active___Cost_to_serve_unmetered_dual_customers___real">#REF!</definedName>
    <definedName name="Active___Cost_to_serve_unmetered_sewerage_customers___real" localSheetId="0">#REF!</definedName>
    <definedName name="Active___Cost_to_serve_unmetered_sewerage_customers___real">#REF!</definedName>
    <definedName name="Active___CPI_H____2022_23___April" localSheetId="0">#REF!</definedName>
    <definedName name="Active___CPI_H____2022_23___April">#REF!</definedName>
    <definedName name="Active___CPI_H____2022_23___August" localSheetId="0">#REF!</definedName>
    <definedName name="Active___CPI_H____2022_23___August">#REF!</definedName>
    <definedName name="Active___CPI_H____2022_23___December" localSheetId="0">#REF!</definedName>
    <definedName name="Active___CPI_H____2022_23___December">#REF!</definedName>
    <definedName name="Active___CPI_H____2022_23___February" localSheetId="0">#REF!</definedName>
    <definedName name="Active___CPI_H____2022_23___February">#REF!</definedName>
    <definedName name="Active___CPI_H____2022_23___January" localSheetId="0">#REF!</definedName>
    <definedName name="Active___CPI_H____2022_23___January">#REF!</definedName>
    <definedName name="Active___CPI_H____2022_23___July" localSheetId="0">#REF!</definedName>
    <definedName name="Active___CPI_H____2022_23___July">#REF!</definedName>
    <definedName name="Active___CPI_H____2022_23___June" localSheetId="0">#REF!</definedName>
    <definedName name="Active___CPI_H____2022_23___June">#REF!</definedName>
    <definedName name="Active___CPI_H____2022_23___March" localSheetId="0">#REF!</definedName>
    <definedName name="Active___CPI_H____2022_23___March">#REF!</definedName>
    <definedName name="Active___CPI_H____2022_23___May" localSheetId="0">#REF!</definedName>
    <definedName name="Active___CPI_H____2022_23___May">#REF!</definedName>
    <definedName name="Active___CPI_H____2022_23___November" localSheetId="0">#REF!</definedName>
    <definedName name="Active___CPI_H____2022_23___November">#REF!</definedName>
    <definedName name="Active___CPI_H____2022_23___October" localSheetId="0">#REF!</definedName>
    <definedName name="Active___CPI_H____2022_23___October">#REF!</definedName>
    <definedName name="Active___CPI_H____2022_23___September" localSheetId="0">#REF!</definedName>
    <definedName name="Active___CPI_H____2022_23___September">#REF!</definedName>
    <definedName name="Active___Current_tax_liabilities___Appointee_b_f___nominal" localSheetId="0">#REF!</definedName>
    <definedName name="Active___Current_tax_liabilities___Appointee_b_f___nominal">#REF!</definedName>
    <definedName name="Active___Debtors_other___nominal" localSheetId="0">#REF!</definedName>
    <definedName name="Active___Debtors_other___nominal">#REF!</definedName>
    <definedName name="Active___Depreciation_b_f___control___active___nominal.ADDN1" localSheetId="0">#REF!</definedName>
    <definedName name="Active___Depreciation_b_f___control___active___nominal.ADDN1">#REF!</definedName>
    <definedName name="Active___Depreciation_b_f___control___active___nominal.ADDN2" localSheetId="0">#REF!</definedName>
    <definedName name="Active___Depreciation_b_f___control___active___nominal.ADDN2">#REF!</definedName>
    <definedName name="Active___Depreciation_b_f___control___active___nominal.BR" localSheetId="0">#REF!</definedName>
    <definedName name="Active___Depreciation_b_f___control___active___nominal.BR">#REF!</definedName>
    <definedName name="Active___Depreciation_b_f___control___active___nominal.WN" localSheetId="0">#REF!</definedName>
    <definedName name="Active___Depreciation_b_f___control___active___nominal.WN">#REF!</definedName>
    <definedName name="Active___Depreciation_b_f___control___active___nominal.WR" localSheetId="0">#REF!</definedName>
    <definedName name="Active___Depreciation_b_f___control___active___nominal.WR">#REF!</definedName>
    <definedName name="Active___Depreciation_b_f___control___active___nominal.WWN" localSheetId="0">#REF!</definedName>
    <definedName name="Active___Depreciation_b_f___control___active___nominal.WWN">#REF!</definedName>
    <definedName name="Active___Disallowable_expenditure___Change_in_general_provisions___control___nominal.ADDN1" localSheetId="0">#REF!</definedName>
    <definedName name="Active___Disallowable_expenditure___Change_in_general_provisions___control___nominal.ADDN1">#REF!</definedName>
    <definedName name="Active___Disallowable_expenditure___Change_in_general_provisions___control___nominal.ADDN2" localSheetId="0">#REF!</definedName>
    <definedName name="Active___Disallowable_expenditure___Change_in_general_provisions___control___nominal.ADDN2">#REF!</definedName>
    <definedName name="Active___Disallowable_expenditure___Change_in_general_provisions___control___nominal.BR" localSheetId="0">#REF!</definedName>
    <definedName name="Active___Disallowable_expenditure___Change_in_general_provisions___control___nominal.BR">#REF!</definedName>
    <definedName name="Active___Disallowable_expenditure___Change_in_general_provisions___control___nominal.WN" localSheetId="0">#REF!</definedName>
    <definedName name="Active___Disallowable_expenditure___Change_in_general_provisions___control___nominal.WN">#REF!</definedName>
    <definedName name="Active___Disallowable_expenditure___Change_in_general_provisions___control___nominal.WR" localSheetId="0">#REF!</definedName>
    <definedName name="Active___Disallowable_expenditure___Change_in_general_provisions___control___nominal.WR">#REF!</definedName>
    <definedName name="Active___Disallowable_expenditure___Change_in_general_provisions___control___nominal.WWN" localSheetId="0">#REF!</definedName>
    <definedName name="Active___Disallowable_expenditure___Change_in_general_provisions___control___nominal.WWN">#REF!</definedName>
    <definedName name="Active___Discount_rate_for_reprofiling_allowed_revenue.ADDN1" localSheetId="0">#REF!</definedName>
    <definedName name="Active___Discount_rate_for_reprofiling_allowed_revenue.ADDN1">#REF!</definedName>
    <definedName name="Active___Discount_rate_for_reprofiling_allowed_revenue.ADDN2" localSheetId="0">#REF!</definedName>
    <definedName name="Active___Discount_rate_for_reprofiling_allowed_revenue.ADDN2">#REF!</definedName>
    <definedName name="Active___Discount_rate_for_reprofiling_allowed_revenue.BR" localSheetId="0">#REF!</definedName>
    <definedName name="Active___Discount_rate_for_reprofiling_allowed_revenue.BR">#REF!</definedName>
    <definedName name="Active___Discount_rate_for_reprofiling_allowed_revenue.WN" localSheetId="0">#REF!</definedName>
    <definedName name="Active___Discount_rate_for_reprofiling_allowed_revenue.WN">#REF!</definedName>
    <definedName name="Active___Discount_rate_for_reprofiling_allowed_revenue.WR" localSheetId="0">#REF!</definedName>
    <definedName name="Active___Discount_rate_for_reprofiling_allowed_revenue.WR">#REF!</definedName>
    <definedName name="Active___Discount_rate_for_reprofiling_allowed_revenue.WWN" localSheetId="0">#REF!</definedName>
    <definedName name="Active___Discount_rate_for_reprofiling_allowed_revenue.WWN">#REF!</definedName>
    <definedName name="Active___Dividend_creditors_wholesale_retail_split____business_retail___nominal" localSheetId="0">#REF!</definedName>
    <definedName name="Active___Dividend_creditors_wholesale_retail_split____business_retail___nominal">#REF!</definedName>
    <definedName name="Active___Dividend_creditors_wholesale_retail_split___Dividend_creditors___residential_retail___nominal" localSheetId="0">#REF!</definedName>
    <definedName name="Active___Dividend_creditors_wholesale_retail_split___Dividend_creditors___residential_retail___nominal">#REF!</definedName>
    <definedName name="Active___dividend_yield" localSheetId="0">#REF!</definedName>
    <definedName name="Active___dividend_yield">#REF!</definedName>
    <definedName name="Active___Expenditure___Total_residential_retail_costs___Residential_measured___Water_and_Wastewater___nominal" localSheetId="0">#REF!</definedName>
    <definedName name="Active___Expenditure___Total_residential_retail_costs___Residential_measured___Water_and_Wastewater___nominal">#REF!</definedName>
    <definedName name="Active___Expenditure___Total_residential_retail_costs___Residential_unmeasured___Water_and_Wastewater___nominal" localSheetId="0">#REF!</definedName>
    <definedName name="Active___Expenditure___Total_residential_retail_costs___Residential_unmeasured___Water_and_Wastewater___nominal">#REF!</definedName>
    <definedName name="Active___Finance_lease_depreciation___control___nominal.ADDN1" localSheetId="0">#REF!</definedName>
    <definedName name="Active___Finance_lease_depreciation___control___nominal.ADDN1">#REF!</definedName>
    <definedName name="Active___Finance_lease_depreciation___control___nominal.ADDN2" localSheetId="0">#REF!</definedName>
    <definedName name="Active___Finance_lease_depreciation___control___nominal.ADDN2">#REF!</definedName>
    <definedName name="Active___Finance_lease_depreciation___control___nominal.BR" localSheetId="0">#REF!</definedName>
    <definedName name="Active___Finance_lease_depreciation___control___nominal.BR">#REF!</definedName>
    <definedName name="Active___Finance_lease_depreciation___control___nominal.WN" localSheetId="0">#REF!</definedName>
    <definedName name="Active___Finance_lease_depreciation___control___nominal.WN">#REF!</definedName>
    <definedName name="Active___Finance_lease_depreciation___control___nominal.WR" localSheetId="0">#REF!</definedName>
    <definedName name="Active___Finance_lease_depreciation___control___nominal.WR">#REF!</definedName>
    <definedName name="Active___Finance_lease_depreciation___control___nominal.WWN" localSheetId="0">#REF!</definedName>
    <definedName name="Active___Finance_lease_depreciation___control___nominal.WWN">#REF!</definedName>
    <definedName name="Active___Fixed_asset_net_book_value_at_31_March___business_retail___nominal" localSheetId="0">#REF!</definedName>
    <definedName name="Active___Fixed_asset_net_book_value_at_31_March___business_retail___nominal">#REF!</definedName>
    <definedName name="Active___Fixed_asset_net_book_value_at_31_March___residential_retail___nominal" localSheetId="0">#REF!</definedName>
    <definedName name="Active___Fixed_asset_net_book_value_at_31_March___residential_retail___nominal">#REF!</definedName>
    <definedName name="Active___Fixed_assets_b_f___control___active___nominal.ADDN1" localSheetId="0">#REF!</definedName>
    <definedName name="Active___Fixed_assets_b_f___control___active___nominal.ADDN1">#REF!</definedName>
    <definedName name="Active___Fixed_assets_b_f___control___active___nominal.ADDN2" localSheetId="0">#REF!</definedName>
    <definedName name="Active___Fixed_assets_b_f___control___active___nominal.ADDN2">#REF!</definedName>
    <definedName name="Active___Fixed_assets_b_f___control___active___nominal.BR" localSheetId="0">#REF!</definedName>
    <definedName name="Active___Fixed_assets_b_f___control___active___nominal.BR">#REF!</definedName>
    <definedName name="Active___Fixed_assets_b_f___control___active___nominal.WN" localSheetId="0">#REF!</definedName>
    <definedName name="Active___Fixed_assets_b_f___control___active___nominal.WN">#REF!</definedName>
    <definedName name="Active___Fixed_assets_b_f___control___active___nominal.WR" localSheetId="0">#REF!</definedName>
    <definedName name="Active___Fixed_assets_b_f___control___active___nominal.WR">#REF!</definedName>
    <definedName name="Active___Fixed_assets_b_f___control___active___nominal.WWN" localSheetId="0">#REF!</definedName>
    <definedName name="Active___Fixed_assets_b_f___control___active___nominal.WWN">#REF!</definedName>
    <definedName name="Active___Grants_and_contributions___capex___non_price_control___real.ADDN1" localSheetId="0">#REF!</definedName>
    <definedName name="Active___Grants_and_contributions___capex___non_price_control___real.ADDN1">#REF!</definedName>
    <definedName name="Active___Grants_and_contributions___capex___non_price_control___real.ADDN2" localSheetId="0">#REF!</definedName>
    <definedName name="Active___Grants_and_contributions___capex___non_price_control___real.ADDN2">#REF!</definedName>
    <definedName name="Active___Grants_and_contributions___capex___non_price_control___real.BR" localSheetId="0">#REF!</definedName>
    <definedName name="Active___Grants_and_contributions___capex___non_price_control___real.BR">#REF!</definedName>
    <definedName name="Active___Grants_and_contributions___capex___non_price_control___real.WN" localSheetId="0">#REF!</definedName>
    <definedName name="Active___Grants_and_contributions___capex___non_price_control___real.WN">#REF!</definedName>
    <definedName name="Active___Grants_and_contributions___capex___non_price_control___real.WR" localSheetId="0">#REF!</definedName>
    <definedName name="Active___Grants_and_contributions___capex___non_price_control___real.WR">#REF!</definedName>
    <definedName name="Active___Grants_and_contributions___capex___non_price_control___real.WWN" localSheetId="0">#REF!</definedName>
    <definedName name="Active___Grants_and_contributions___capex___non_price_control___real.WWN">#REF!</definedName>
    <definedName name="Active___Grants_and_contributions___opex___non_price_control___real.ADDN1" localSheetId="0">#REF!</definedName>
    <definedName name="Active___Grants_and_contributions___opex___non_price_control___real.ADDN1">#REF!</definedName>
    <definedName name="Active___Grants_and_contributions___opex___non_price_control___real.ADDN2" localSheetId="0">#REF!</definedName>
    <definedName name="Active___Grants_and_contributions___opex___non_price_control___real.ADDN2">#REF!</definedName>
    <definedName name="Active___Grants_and_contributions___opex___non_price_control___real.BR" localSheetId="0">#REF!</definedName>
    <definedName name="Active___Grants_and_contributions___opex___non_price_control___real.BR">#REF!</definedName>
    <definedName name="Active___Grants_and_contributions___opex___non_price_control___real.WN" localSheetId="0">#REF!</definedName>
    <definedName name="Active___Grants_and_contributions___opex___non_price_control___real.WN">#REF!</definedName>
    <definedName name="Active___Grants_and_contributions___opex___non_price_control___real.WR" localSheetId="0">#REF!</definedName>
    <definedName name="Active___Grants_and_contributions___opex___non_price_control___real.WR">#REF!</definedName>
    <definedName name="Active___Grants_and_contributions___opex___non_price_control___real.WWN" localSheetId="0">#REF!</definedName>
    <definedName name="Active___Grants_and_contributions___opex___non_price_control___real.WWN">#REF!</definedName>
    <definedName name="Active___Grants_and_contributions_net_of_income_offset___capex___price_control___real.ADDN1" localSheetId="0">#REF!</definedName>
    <definedName name="Active___Grants_and_contributions_net_of_income_offset___capex___price_control___real.ADDN1">#REF!</definedName>
    <definedName name="Active___Grants_and_contributions_net_of_income_offset___capex___price_control___real.ADDN2" localSheetId="0">#REF!</definedName>
    <definedName name="Active___Grants_and_contributions_net_of_income_offset___capex___price_control___real.ADDN2">#REF!</definedName>
    <definedName name="Active___Grants_and_contributions_net_of_income_offset___capex___price_control___real.BR" localSheetId="0">#REF!</definedName>
    <definedName name="Active___Grants_and_contributions_net_of_income_offset___capex___price_control___real.BR">#REF!</definedName>
    <definedName name="Active___Grants_and_contributions_net_of_income_offset___capex___price_control___real.WN" localSheetId="0">#REF!</definedName>
    <definedName name="Active___Grants_and_contributions_net_of_income_offset___capex___price_control___real.WN">#REF!</definedName>
    <definedName name="Active___Grants_and_contributions_net_of_income_offset___capex___price_control___real.WR" localSheetId="0">#REF!</definedName>
    <definedName name="Active___Grants_and_contributions_net_of_income_offset___capex___price_control___real.WR">#REF!</definedName>
    <definedName name="Active___Grants_and_contributions_net_of_income_offset___capex___price_control___real.WWN" localSheetId="0">#REF!</definedName>
    <definedName name="Active___Grants_and_contributions_net_of_income_offset___capex___price_control___real.WWN">#REF!</definedName>
    <definedName name="Active___Grants_and_contributions_net_of_income_offset___opex___price_control___real.ADDN1" localSheetId="0">#REF!</definedName>
    <definedName name="Active___Grants_and_contributions_net_of_income_offset___opex___price_control___real.ADDN1">#REF!</definedName>
    <definedName name="Active___Grants_and_contributions_net_of_income_offset___opex___price_control___real.ADDN2" localSheetId="0">#REF!</definedName>
    <definedName name="Active___Grants_and_contributions_net_of_income_offset___opex___price_control___real.ADDN2">#REF!</definedName>
    <definedName name="Active___Grants_and_contributions_net_of_income_offset___opex___price_control___real.BR" localSheetId="0">#REF!</definedName>
    <definedName name="Active___Grants_and_contributions_net_of_income_offset___opex___price_control___real.BR">#REF!</definedName>
    <definedName name="Active___Grants_and_contributions_net_of_income_offset___opex___price_control___real.WN" localSheetId="0">#REF!</definedName>
    <definedName name="Active___Grants_and_contributions_net_of_income_offset___opex___price_control___real.WN">#REF!</definedName>
    <definedName name="Active___Grants_and_contributions_net_of_income_offset___opex___price_control___real.WR" localSheetId="0">#REF!</definedName>
    <definedName name="Active___Grants_and_contributions_net_of_income_offset___opex___price_control___real.WR">#REF!</definedName>
    <definedName name="Active___Grants_and_contributions_net_of_income_offset___opex___price_control___real.WWN" localSheetId="0">#REF!</definedName>
    <definedName name="Active___Grants_and_contributions_net_of_income_offset___opex___price_control___real.WWN">#REF!</definedName>
    <definedName name="Active___Gross_capital_expenditure_including_g_c___including_cost_sharing___real.ADDN1" localSheetId="0">#REF!</definedName>
    <definedName name="Active___Gross_capital_expenditure_including_g_c___including_cost_sharing___real.ADDN1">#REF!</definedName>
    <definedName name="Active___Gross_capital_expenditure_including_g_c___including_cost_sharing___real.ADDN2" localSheetId="0">#REF!</definedName>
    <definedName name="Active___Gross_capital_expenditure_including_g_c___including_cost_sharing___real.ADDN2">#REF!</definedName>
    <definedName name="Active___Gross_capital_expenditure_including_g_c___including_cost_sharing___real.BR" localSheetId="0">#REF!</definedName>
    <definedName name="Active___Gross_capital_expenditure_including_g_c___including_cost_sharing___real.BR">#REF!</definedName>
    <definedName name="Active___Gross_capital_expenditure_including_g_c___including_cost_sharing___real.WN" localSheetId="0">#REF!</definedName>
    <definedName name="Active___Gross_capital_expenditure_including_g_c___including_cost_sharing___real.WN">#REF!</definedName>
    <definedName name="Active___Gross_capital_expenditure_including_g_c___including_cost_sharing___real.WR" localSheetId="0">#REF!</definedName>
    <definedName name="Active___Gross_capital_expenditure_including_g_c___including_cost_sharing___real.WR">#REF!</definedName>
    <definedName name="Active___Gross_capital_expenditure_including_g_c___including_cost_sharing___real.WWN" localSheetId="0">#REF!</definedName>
    <definedName name="Active___Gross_capital_expenditure_including_g_c___including_cost_sharing___real.WWN">#REF!</definedName>
    <definedName name="Active___HH_Advance_receipts_creditor_days_measured" localSheetId="0">#REF!</definedName>
    <definedName name="Active___HH_Advance_receipts_creditor_days_measured">#REF!</definedName>
    <definedName name="Active___HH_Advance_receipts_creditor_days_unmeasured" localSheetId="0">#REF!</definedName>
    <definedName name="Active___HH_Advance_receipts_creditor_days_unmeasured">#REF!</definedName>
    <definedName name="Active___HH_Measured_income_accrual___nominal" localSheetId="0">#REF!</definedName>
    <definedName name="Active___HH_Measured_income_accrual___nominal">#REF!</definedName>
    <definedName name="Active___HH_Measured_income_accrual_rate" localSheetId="0">#REF!</definedName>
    <definedName name="Active___HH_Measured_income_accrual_rate">#REF!</definedName>
    <definedName name="Active___HH_measured_trade_debtors" localSheetId="0">#REF!</definedName>
    <definedName name="Active___HH_measured_trade_debtors">#REF!</definedName>
    <definedName name="Active___HH_measured_trade_receivables___net___nominal" localSheetId="0">#REF!</definedName>
    <definedName name="Active___HH_measured_trade_receivables___net___nominal">#REF!</definedName>
    <definedName name="Active___HH_unmeasured_trade_debtors" localSheetId="0">#REF!</definedName>
    <definedName name="Active___HH_unmeasured_trade_debtors">#REF!</definedName>
    <definedName name="Active___HH_unmeasured_trade_receivables___nominal" localSheetId="0">#REF!</definedName>
    <definedName name="Active___HH_unmeasured_trade_receivables___nominal">#REF!</definedName>
    <definedName name="Active___Households_connected_for_sewerage_only___metered" localSheetId="0">#REF!</definedName>
    <definedName name="Active___Households_connected_for_sewerage_only___metered">#REF!</definedName>
    <definedName name="Active___Households_connected_for_sewerage_only___unmetered" localSheetId="0">#REF!</definedName>
    <definedName name="Active___Households_connected_for_sewerage_only___unmetered">#REF!</definedName>
    <definedName name="Active___Households_connected_for_water_and_sewerage___metered" localSheetId="0">#REF!</definedName>
    <definedName name="Active___Households_connected_for_water_and_sewerage___metered">#REF!</definedName>
    <definedName name="Active___Households_connected_for_water_and_sewerage___unmetered" localSheetId="0">#REF!</definedName>
    <definedName name="Active___Households_connected_for_water_and_sewerage___unmetered">#REF!</definedName>
    <definedName name="Active___Households_connected_for_water_only___metered" localSheetId="0">#REF!</definedName>
    <definedName name="Active___Households_connected_for_water_only___metered">#REF!</definedName>
    <definedName name="Active___Households_connected_for_water_only___unmetered" localSheetId="0">#REF!</definedName>
    <definedName name="Active___Households_connected_for_water_only___unmetered">#REF!</definedName>
    <definedName name="Active___Innovation___Water_efficiency_funding___real.ADDN1" localSheetId="0">#REF!</definedName>
    <definedName name="Active___Innovation___Water_efficiency_funding___real.ADDN1">#REF!</definedName>
    <definedName name="Active___Innovation___Water_efficiency_funding___real.ADDN2" localSheetId="0">#REF!</definedName>
    <definedName name="Active___Innovation___Water_efficiency_funding___real.ADDN2">#REF!</definedName>
    <definedName name="Active___Innovation___Water_efficiency_funding___real.BR" localSheetId="0">#REF!</definedName>
    <definedName name="Active___Innovation___Water_efficiency_funding___real.BR">#REF!</definedName>
    <definedName name="Active___Innovation___Water_efficiency_funding___real.WN" localSheetId="0">#REF!</definedName>
    <definedName name="Active___Innovation___Water_efficiency_funding___real.WN">#REF!</definedName>
    <definedName name="Active___Innovation___Water_efficiency_funding___real.WR" localSheetId="0">#REF!</definedName>
    <definedName name="Active___Innovation___Water_efficiency_funding___real.WR">#REF!</definedName>
    <definedName name="Active___Innovation___Water_efficiency_funding___real.WWN" localSheetId="0">#REF!</definedName>
    <definedName name="Active___Innovation___Water_efficiency_funding___real.WWN">#REF!</definedName>
    <definedName name="Active___Innovation_funding___real.ADDN1" localSheetId="0">#REF!</definedName>
    <definedName name="Active___Innovation_funding___real.ADDN1">#REF!</definedName>
    <definedName name="Active___Innovation_funding___real.ADDN2" localSheetId="0">#REF!</definedName>
    <definedName name="Active___Innovation_funding___real.ADDN2">#REF!</definedName>
    <definedName name="Active___Innovation_funding___real.BR" localSheetId="0">#REF!</definedName>
    <definedName name="Active___Innovation_funding___real.BR">#REF!</definedName>
    <definedName name="Active___Innovation_funding___real.WN" localSheetId="0">#REF!</definedName>
    <definedName name="Active___Innovation_funding___real.WN">#REF!</definedName>
    <definedName name="Active___Innovation_funding___real.WR" localSheetId="0">#REF!</definedName>
    <definedName name="Active___Innovation_funding___real.WR">#REF!</definedName>
    <definedName name="Active___Innovation_funding___real.WWN" localSheetId="0">#REF!</definedName>
    <definedName name="Active___Innovation_funding___real.WWN">#REF!</definedName>
    <definedName name="Active___Interest_rate___Business___Active" localSheetId="0">#REF!</definedName>
    <definedName name="Active___Interest_rate___Business___Active">#REF!</definedName>
    <definedName name="Active___Interest_rate___Residential" localSheetId="0">#REF!</definedName>
    <definedName name="Active___Interest_rate___Residential">#REF!</definedName>
    <definedName name="Active___interest_rate_on_CPIH_index_linked_loans.ADDN1" localSheetId="0">#REF!</definedName>
    <definedName name="Active___interest_rate_on_CPIH_index_linked_loans.ADDN1">#REF!</definedName>
    <definedName name="Active___interest_rate_on_CPIH_index_linked_loans.ADDN2" localSheetId="0">#REF!</definedName>
    <definedName name="Active___interest_rate_on_CPIH_index_linked_loans.ADDN2">#REF!</definedName>
    <definedName name="Active___interest_rate_on_CPIH_index_linked_loans.BR" localSheetId="0">#REF!</definedName>
    <definedName name="Active___interest_rate_on_CPIH_index_linked_loans.BR">#REF!</definedName>
    <definedName name="Active___interest_rate_on_CPIH_index_linked_loans.WN" localSheetId="0">#REF!</definedName>
    <definedName name="Active___interest_rate_on_CPIH_index_linked_loans.WN">#REF!</definedName>
    <definedName name="Active___interest_rate_on_CPIH_index_linked_loans.WR" localSheetId="0">#REF!</definedName>
    <definedName name="Active___interest_rate_on_CPIH_index_linked_loans.WR">#REF!</definedName>
    <definedName name="Active___interest_rate_on_CPIH_index_linked_loans.WWN" localSheetId="0">#REF!</definedName>
    <definedName name="Active___interest_rate_on_CPIH_index_linked_loans.WWN">#REF!</definedName>
    <definedName name="Active___interest_rate_on_fixed_rate_debt.ADDN1" localSheetId="0">#REF!</definedName>
    <definedName name="Active___interest_rate_on_fixed_rate_debt.ADDN1">#REF!</definedName>
    <definedName name="Active___interest_rate_on_fixed_rate_debt.ADDN2" localSheetId="0">#REF!</definedName>
    <definedName name="Active___interest_rate_on_fixed_rate_debt.ADDN2">#REF!</definedName>
    <definedName name="Active___interest_rate_on_fixed_rate_debt.BR" localSheetId="0">#REF!</definedName>
    <definedName name="Active___interest_rate_on_fixed_rate_debt.BR">#REF!</definedName>
    <definedName name="Active___interest_rate_on_fixed_rate_debt.WN" localSheetId="0">#REF!</definedName>
    <definedName name="Active___interest_rate_on_fixed_rate_debt.WN">#REF!</definedName>
    <definedName name="Active___interest_rate_on_fixed_rate_debt.WR" localSheetId="0">#REF!</definedName>
    <definedName name="Active___interest_rate_on_fixed_rate_debt.WR">#REF!</definedName>
    <definedName name="Active___interest_rate_on_fixed_rate_debt.WWN" localSheetId="0">#REF!</definedName>
    <definedName name="Active___interest_rate_on_fixed_rate_debt.WWN">#REF!</definedName>
    <definedName name="Active___interest_rate_on_RPI_index_linked_loans.ADDN1" localSheetId="0">#REF!</definedName>
    <definedName name="Active___interest_rate_on_RPI_index_linked_loans.ADDN1">#REF!</definedName>
    <definedName name="Active___interest_rate_on_RPI_index_linked_loans.ADDN2" localSheetId="0">#REF!</definedName>
    <definedName name="Active___interest_rate_on_RPI_index_linked_loans.ADDN2">#REF!</definedName>
    <definedName name="Active___interest_rate_on_RPI_index_linked_loans.BR" localSheetId="0">#REF!</definedName>
    <definedName name="Active___interest_rate_on_RPI_index_linked_loans.BR">#REF!</definedName>
    <definedName name="Active___interest_rate_on_RPI_index_linked_loans.WN" localSheetId="0">#REF!</definedName>
    <definedName name="Active___interest_rate_on_RPI_index_linked_loans.WN">#REF!</definedName>
    <definedName name="Active___interest_rate_on_RPI_index_linked_loans.WR" localSheetId="0">#REF!</definedName>
    <definedName name="Active___interest_rate_on_RPI_index_linked_loans.WR">#REF!</definedName>
    <definedName name="Active___interest_rate_on_RPI_index_linked_loans.WWN" localSheetId="0">#REF!</definedName>
    <definedName name="Active___interest_rate_on_RPI_index_linked_loans.WWN">#REF!</definedName>
    <definedName name="Active___Inventories_balance___control___nominal.ADDN1" localSheetId="0">#REF!</definedName>
    <definedName name="Active___Inventories_balance___control___nominal.ADDN1">#REF!</definedName>
    <definedName name="Active___Inventories_balance___control___nominal.ADDN2" localSheetId="0">#REF!</definedName>
    <definedName name="Active___Inventories_balance___control___nominal.ADDN2">#REF!</definedName>
    <definedName name="Active___Inventories_balance___control___nominal.BR" localSheetId="0">#REF!</definedName>
    <definedName name="Active___Inventories_balance___control___nominal.BR">#REF!</definedName>
    <definedName name="Active___Inventories_balance___control___nominal.WN" localSheetId="0">#REF!</definedName>
    <definedName name="Active___Inventories_balance___control___nominal.WN">#REF!</definedName>
    <definedName name="Active___Inventories_balance___control___nominal.WR" localSheetId="0">#REF!</definedName>
    <definedName name="Active___Inventories_balance___control___nominal.WR">#REF!</definedName>
    <definedName name="Active___Inventories_balance___control___nominal.WWN" localSheetId="0">#REF!</definedName>
    <definedName name="Active___Inventories_balance___control___nominal.WWN">#REF!</definedName>
    <definedName name="Active___IRE_totex_adjustment_for_ACICR__Ofwat____nominal.ADDN1" localSheetId="0">#REF!</definedName>
    <definedName name="Active___IRE_totex_adjustment_for_ACICR__Ofwat____nominal.ADDN1">#REF!</definedName>
    <definedName name="Active___IRE_totex_adjustment_for_ACICR__Ofwat____nominal.ADDN2" localSheetId="0">#REF!</definedName>
    <definedName name="Active___IRE_totex_adjustment_for_ACICR__Ofwat____nominal.ADDN2">#REF!</definedName>
    <definedName name="Active___IRE_totex_adjustment_for_ACICR__Ofwat____nominal.BR" localSheetId="0">#REF!</definedName>
    <definedName name="Active___IRE_totex_adjustment_for_ACICR__Ofwat____nominal.BR">#REF!</definedName>
    <definedName name="Active___IRE_totex_adjustment_for_ACICR__Ofwat____nominal.WN" localSheetId="0">#REF!</definedName>
    <definedName name="Active___IRE_totex_adjustment_for_ACICR__Ofwat____nominal.WN">#REF!</definedName>
    <definedName name="Active___IRE_totex_adjustment_for_ACICR__Ofwat____nominal.WR" localSheetId="0">#REF!</definedName>
    <definedName name="Active___IRE_totex_adjustment_for_ACICR__Ofwat____nominal.WR">#REF!</definedName>
    <definedName name="Active___IRE_totex_adjustment_for_ACICR__Ofwat____nominal.WWN" localSheetId="0">#REF!</definedName>
    <definedName name="Active___IRE_totex_adjustment_for_ACICR__Ofwat____nominal.WWN">#REF!</definedName>
    <definedName name="Active___IRE_totex_adjustment_for_ACICR__Ofwat____real.ADDN1" localSheetId="0">#REF!</definedName>
    <definedName name="Active___IRE_totex_adjustment_for_ACICR__Ofwat____real.ADDN1">#REF!</definedName>
    <definedName name="Active___IRE_totex_adjustment_for_ACICR__Ofwat____real.ADDN2" localSheetId="0">#REF!</definedName>
    <definedName name="Active___IRE_totex_adjustment_for_ACICR__Ofwat____real.ADDN2">#REF!</definedName>
    <definedName name="Active___IRE_totex_adjustment_for_ACICR__Ofwat____real.BR" localSheetId="0">#REF!</definedName>
    <definedName name="Active___IRE_totex_adjustment_for_ACICR__Ofwat____real.BR">#REF!</definedName>
    <definedName name="Active___IRE_totex_adjustment_for_ACICR__Ofwat____real.WN" localSheetId="0">#REF!</definedName>
    <definedName name="Active___IRE_totex_adjustment_for_ACICR__Ofwat____real.WN">#REF!</definedName>
    <definedName name="Active___IRE_totex_adjustment_for_ACICR__Ofwat____real.WR" localSheetId="0">#REF!</definedName>
    <definedName name="Active___IRE_totex_adjustment_for_ACICR__Ofwat____real.WR">#REF!</definedName>
    <definedName name="Active___IRE_totex_adjustment_for_ACICR__Ofwat____real.WWN" localSheetId="0">#REF!</definedName>
    <definedName name="Active___IRE_totex_adjustment_for_ACICR__Ofwat____real.WWN">#REF!</definedName>
    <definedName name="Active___Long_term_CPI_H__assumed_percentage_increase" localSheetId="0">#REF!</definedName>
    <definedName name="Active___Long_term_CPI_H__assumed_percentage_increase">#REF!</definedName>
    <definedName name="Active___Measured_charge___business.ADDN1" localSheetId="0">#REF!</definedName>
    <definedName name="Active___Measured_charge___business.ADDN1">#REF!</definedName>
    <definedName name="Active___Measured_charge___business.ADDN2" localSheetId="0">#REF!</definedName>
    <definedName name="Active___Measured_charge___business.ADDN2">#REF!</definedName>
    <definedName name="Active___Measured_charge___business.BR" localSheetId="0">#REF!</definedName>
    <definedName name="Active___Measured_charge___business.BR">#REF!</definedName>
    <definedName name="Active___Measured_charge___business.WN" localSheetId="0">#REF!</definedName>
    <definedName name="Active___Measured_charge___business.WN">#REF!</definedName>
    <definedName name="Active___Measured_charge___business.WR" localSheetId="0">#REF!</definedName>
    <definedName name="Active___Measured_charge___business.WR">#REF!</definedName>
    <definedName name="Active___Measured_charge___business.WWN" localSheetId="0">#REF!</definedName>
    <definedName name="Active___Measured_charge___business.WWN">#REF!</definedName>
    <definedName name="Active___Measured_charge___residential.ADDN1" localSheetId="0">#REF!</definedName>
    <definedName name="Active___Measured_charge___residential.ADDN1">#REF!</definedName>
    <definedName name="Active___Measured_charge___residential.ADDN2" localSheetId="0">#REF!</definedName>
    <definedName name="Active___Measured_charge___residential.ADDN2">#REF!</definedName>
    <definedName name="Active___Measured_charge___residential.BR" localSheetId="0">#REF!</definedName>
    <definedName name="Active___Measured_charge___residential.BR">#REF!</definedName>
    <definedName name="Active___Measured_charge___residential.WN" localSheetId="0">#REF!</definedName>
    <definedName name="Active___Measured_charge___residential.WN">#REF!</definedName>
    <definedName name="Active___Measured_charge___residential.WR" localSheetId="0">#REF!</definedName>
    <definedName name="Active___Measured_charge___residential.WR">#REF!</definedName>
    <definedName name="Active___Measured_charge___residential.WWN" localSheetId="0">#REF!</definedName>
    <definedName name="Active___Measured_charge___residential.WWN">#REF!</definedName>
    <definedName name="Active___Movement_in_intangible_asset_and_investments_balance___control___nominal.ADDN1" localSheetId="0">#REF!</definedName>
    <definedName name="Active___Movement_in_intangible_asset_and_investments_balance___control___nominal.ADDN1">#REF!</definedName>
    <definedName name="Active___Movement_in_intangible_asset_and_investments_balance___control___nominal.ADDN2" localSheetId="0">#REF!</definedName>
    <definedName name="Active___Movement_in_intangible_asset_and_investments_balance___control___nominal.ADDN2">#REF!</definedName>
    <definedName name="Active___Movement_in_intangible_asset_and_investments_balance___control___nominal.BR" localSheetId="0">#REF!</definedName>
    <definedName name="Active___Movement_in_intangible_asset_and_investments_balance___control___nominal.BR">#REF!</definedName>
    <definedName name="Active___Movement_in_intangible_asset_and_investments_balance___control___nominal.WN" localSheetId="0">#REF!</definedName>
    <definedName name="Active___Movement_in_intangible_asset_and_investments_balance___control___nominal.WN">#REF!</definedName>
    <definedName name="Active___Movement_in_intangible_asset_and_investments_balance___control___nominal.WR" localSheetId="0">#REF!</definedName>
    <definedName name="Active___Movement_in_intangible_asset_and_investments_balance___control___nominal.WR">#REF!</definedName>
    <definedName name="Active___Movement_in_intangible_asset_and_investments_balance___control___nominal.WWN" localSheetId="0">#REF!</definedName>
    <definedName name="Active___Movement_in_intangible_asset_and_investments_balance___control___nominal.WWN">#REF!</definedName>
    <definedName name="Active___Movement_in_other_liabilities___control___nominal.ADDN1" localSheetId="0">#REF!</definedName>
    <definedName name="Active___Movement_in_other_liabilities___control___nominal.ADDN1">#REF!</definedName>
    <definedName name="Active___Movement_in_other_liabilities___control___nominal.ADDN2" localSheetId="0">#REF!</definedName>
    <definedName name="Active___Movement_in_other_liabilities___control___nominal.ADDN2">#REF!</definedName>
    <definedName name="Active___Movement_in_other_liabilities___control___nominal.BR" localSheetId="0">#REF!</definedName>
    <definedName name="Active___Movement_in_other_liabilities___control___nominal.BR">#REF!</definedName>
    <definedName name="Active___Movement_in_other_liabilities___control___nominal.WN" localSheetId="0">#REF!</definedName>
    <definedName name="Active___Movement_in_other_liabilities___control___nominal.WN">#REF!</definedName>
    <definedName name="Active___Movement_in_other_liabilities___control___nominal.WR" localSheetId="0">#REF!</definedName>
    <definedName name="Active___Movement_in_other_liabilities___control___nominal.WR">#REF!</definedName>
    <definedName name="Active___Movement_in_other_liabilities___control___nominal.WWN" localSheetId="0">#REF!</definedName>
    <definedName name="Active___Movement_in_other_liabilities___control___nominal.WWN">#REF!</definedName>
    <definedName name="Active___Movement_in_Pensions___control___nominal.ADDN1" localSheetId="0">#REF!</definedName>
    <definedName name="Active___Movement_in_Pensions___control___nominal.ADDN1">#REF!</definedName>
    <definedName name="Active___Movement_in_Pensions___control___nominal.ADDN2" localSheetId="0">#REF!</definedName>
    <definedName name="Active___Movement_in_Pensions___control___nominal.ADDN2">#REF!</definedName>
    <definedName name="Active___Movement_in_Pensions___control___nominal.BR" localSheetId="0">#REF!</definedName>
    <definedName name="Active___Movement_in_Pensions___control___nominal.BR">#REF!</definedName>
    <definedName name="Active___Movement_in_Pensions___control___nominal.WN" localSheetId="0">#REF!</definedName>
    <definedName name="Active___Movement_in_Pensions___control___nominal.WN">#REF!</definedName>
    <definedName name="Active___Movement_in_Pensions___control___nominal.WR" localSheetId="0">#REF!</definedName>
    <definedName name="Active___Movement_in_Pensions___control___nominal.WR">#REF!</definedName>
    <definedName name="Active___Movement_in_Pensions___control___nominal.WWN" localSheetId="0">#REF!</definedName>
    <definedName name="Active___Movement_in_Pensions___control___nominal.WWN">#REF!</definedName>
    <definedName name="Active___Movement_in_provisions___control___nominal.ADDN1" localSheetId="0">#REF!</definedName>
    <definedName name="Active___Movement_in_provisions___control___nominal.ADDN1">#REF!</definedName>
    <definedName name="Active___Movement_in_provisions___control___nominal.ADDN2" localSheetId="0">#REF!</definedName>
    <definedName name="Active___Movement_in_provisions___control___nominal.ADDN2">#REF!</definedName>
    <definedName name="Active___Movement_in_provisions___control___nominal.BR" localSheetId="0">#REF!</definedName>
    <definedName name="Active___Movement_in_provisions___control___nominal.BR">#REF!</definedName>
    <definedName name="Active___Movement_in_provisions___control___nominal.WN" localSheetId="0">#REF!</definedName>
    <definedName name="Active___Movement_in_provisions___control___nominal.WN">#REF!</definedName>
    <definedName name="Active___Movement_in_provisions___control___nominal.WR" localSheetId="0">#REF!</definedName>
    <definedName name="Active___Movement_in_provisions___control___nominal.WR">#REF!</definedName>
    <definedName name="Active___Movement_in_provisions___control___nominal.WWN" localSheetId="0">#REF!</definedName>
    <definedName name="Active___Movement_in_provisions___control___nominal.WWN">#REF!</definedName>
    <definedName name="Active___movement_in_trade_debtor___business___nominal" localSheetId="0">#REF!</definedName>
    <definedName name="Active___movement_in_trade_debtor___business___nominal">#REF!</definedName>
    <definedName name="Active___new_capital_expenditure___proportion_of_new_capital_expenditure_not_qualifying_for_capital_allowance_deductions.ADDN1" localSheetId="0">#REF!</definedName>
    <definedName name="Active___new_capital_expenditure___proportion_of_new_capital_expenditure_not_qualifying_for_capital_allowance_deductions.ADDN1">#REF!</definedName>
    <definedName name="Active___new_capital_expenditure___proportion_of_new_capital_expenditure_not_qualifying_for_capital_allowance_deductions.ADDN2" localSheetId="0">#REF!</definedName>
    <definedName name="Active___new_capital_expenditure___proportion_of_new_capital_expenditure_not_qualifying_for_capital_allowance_deductions.ADDN2">#REF!</definedName>
    <definedName name="Active___new_capital_expenditure___proportion_of_new_capital_expenditure_not_qualifying_for_capital_allowance_deductions.BR" localSheetId="0">#REF!</definedName>
    <definedName name="Active___new_capital_expenditure___proportion_of_new_capital_expenditure_not_qualifying_for_capital_allowance_deductions.BR">#REF!</definedName>
    <definedName name="Active___new_capital_expenditure___proportion_of_new_capital_expenditure_not_qualifying_for_capital_allowance_deductions.WN" localSheetId="0">#REF!</definedName>
    <definedName name="Active___new_capital_expenditure___proportion_of_new_capital_expenditure_not_qualifying_for_capital_allowance_deductions.WN">#REF!</definedName>
    <definedName name="Active___new_capital_expenditure___proportion_of_new_capital_expenditure_not_qualifying_for_capital_allowance_deductions.WR" localSheetId="0">#REF!</definedName>
    <definedName name="Active___new_capital_expenditure___proportion_of_new_capital_expenditure_not_qualifying_for_capital_allowance_deductions.WR">#REF!</definedName>
    <definedName name="Active___new_capital_expenditure___proportion_of_new_capital_expenditure_not_qualifying_for_capital_allowance_deductions.WWN" localSheetId="0">#REF!</definedName>
    <definedName name="Active___new_capital_expenditure___proportion_of_new_capital_expenditure_not_qualifying_for_capital_allowance_deductions.WWN">#REF!</definedName>
    <definedName name="Active___New_capital_expenditure___proportion_of_new_capital_expenditure_qualifying_for_the_structures_and_buildings_pool___control.ADDN1" localSheetId="0">#REF!</definedName>
    <definedName name="Active___New_capital_expenditure___proportion_of_new_capital_expenditure_qualifying_for_the_structures_and_buildings_pool___control.ADDN1">#REF!</definedName>
    <definedName name="Active___New_capital_expenditure___proportion_of_new_capital_expenditure_qualifying_for_the_structures_and_buildings_pool___control.ADDN2" localSheetId="0">#REF!</definedName>
    <definedName name="Active___New_capital_expenditure___proportion_of_new_capital_expenditure_qualifying_for_the_structures_and_buildings_pool___control.ADDN2">#REF!</definedName>
    <definedName name="Active___New_capital_expenditure___proportion_of_new_capital_expenditure_qualifying_for_the_structures_and_buildings_pool___control.BR" localSheetId="0">#REF!</definedName>
    <definedName name="Active___New_capital_expenditure___proportion_of_new_capital_expenditure_qualifying_for_the_structures_and_buildings_pool___control.BR">#REF!</definedName>
    <definedName name="Active___New_capital_expenditure___proportion_of_new_capital_expenditure_qualifying_for_the_structures_and_buildings_pool___control.WN" localSheetId="0">#REF!</definedName>
    <definedName name="Active___New_capital_expenditure___proportion_of_new_capital_expenditure_qualifying_for_the_structures_and_buildings_pool___control.WN">#REF!</definedName>
    <definedName name="Active___New_capital_expenditure___proportion_of_new_capital_expenditure_qualifying_for_the_structures_and_buildings_pool___control.WR" localSheetId="0">#REF!</definedName>
    <definedName name="Active___New_capital_expenditure___proportion_of_new_capital_expenditure_qualifying_for_the_structures_and_buildings_pool___control.WR">#REF!</definedName>
    <definedName name="Active___New_capital_expenditure___proportion_of_new_capital_expenditure_qualifying_for_the_structures_and_buildings_pool___control.WWN" localSheetId="0">#REF!</definedName>
    <definedName name="Active___New_capital_expenditure___proportion_of_new_capital_expenditure_qualifying_for_the_structures_and_buildings_pool___control.WWN">#REF!</definedName>
    <definedName name="Active___Non_price_control_income___principal_services___real.ADDN1" localSheetId="0">#REF!</definedName>
    <definedName name="Active___Non_price_control_income___principal_services___real.ADDN1">#REF!</definedName>
    <definedName name="Active___Non_price_control_income___principal_services___real.ADDN2" localSheetId="0">#REF!</definedName>
    <definedName name="Active___Non_price_control_income___principal_services___real.ADDN2">#REF!</definedName>
    <definedName name="Active___Non_price_control_income___principal_services___real.BR" localSheetId="0">#REF!</definedName>
    <definedName name="Active___Non_price_control_income___principal_services___real.BR">#REF!</definedName>
    <definedName name="Active___Non_price_control_income___principal_services___real.WN" localSheetId="0">#REF!</definedName>
    <definedName name="Active___Non_price_control_income___principal_services___real.WN">#REF!</definedName>
    <definedName name="Active___Non_price_control_income___principal_services___real.WR" localSheetId="0">#REF!</definedName>
    <definedName name="Active___Non_price_control_income___principal_services___real.WR">#REF!</definedName>
    <definedName name="Active___Non_price_control_income___principal_services___real.WWN" localSheetId="0">#REF!</definedName>
    <definedName name="Active___Non_price_control_income___principal_services___real.WWN">#REF!</definedName>
    <definedName name="Active___Non_price_control_income___third_party_services___Bulk_supplies___contract_not_qualifying_for_water_trading_incentives___signed_before_1_April_2020___real.ADDN1" localSheetId="0">#REF!</definedName>
    <definedName name="Active___Non_price_control_income___third_party_services___Bulk_supplies___contract_not_qualifying_for_water_trading_incentives___signed_before_1_April_2020___real.ADDN1">#REF!</definedName>
    <definedName name="Active___Non_price_control_income___third_party_services___Bulk_supplies___contract_not_qualifying_for_water_trading_incentives___signed_before_1_April_2020___real.ADDN2" localSheetId="0">#REF!</definedName>
    <definedName name="Active___Non_price_control_income___third_party_services___Bulk_supplies___contract_not_qualifying_for_water_trading_incentives___signed_before_1_April_2020___real.ADDN2">#REF!</definedName>
    <definedName name="Active___Non_price_control_income___third_party_services___Bulk_supplies___contract_not_qualifying_for_water_trading_incentives___signed_before_1_April_2020___real.BR" localSheetId="0">#REF!</definedName>
    <definedName name="Active___Non_price_control_income___third_party_services___Bulk_supplies___contract_not_qualifying_for_water_trading_incentives___signed_before_1_April_2020___real.BR">#REF!</definedName>
    <definedName name="Active___Non_price_control_income___third_party_services___Bulk_supplies___contract_not_qualifying_for_water_trading_incentives___signed_before_1_April_2020___real.WN" localSheetId="0">#REF!</definedName>
    <definedName name="Active___Non_price_control_income___third_party_services___Bulk_supplies___contract_not_qualifying_for_water_trading_incentives___signed_before_1_April_2020___real.WN">#REF!</definedName>
    <definedName name="Active___Non_price_control_income___third_party_services___Bulk_supplies___contract_not_qualifying_for_water_trading_incentives___signed_before_1_April_2020___real.WR" localSheetId="0">#REF!</definedName>
    <definedName name="Active___Non_price_control_income___third_party_services___Bulk_supplies___contract_not_qualifying_for_water_trading_incentives___signed_before_1_April_2020___real.WR">#REF!</definedName>
    <definedName name="Active___Non_price_control_income___third_party_services___Bulk_supplies___contract_not_qualifying_for_water_trading_incentives___signed_before_1_April_2020___real.WWN" localSheetId="0">#REF!</definedName>
    <definedName name="Active___Non_price_control_income___third_party_services___Bulk_supplies___contract_not_qualifying_for_water_trading_incentives___signed_before_1_April_2020___real.WWN">#REF!</definedName>
    <definedName name="Active___Non_price_control_income___third_party_services___Bulk_supplies___contract_qualifying_for_water_trading_incentives___on_or_after_1_April_2020___real.ADDN1" localSheetId="0">#REF!</definedName>
    <definedName name="Active___Non_price_control_income___third_party_services___Bulk_supplies___contract_qualifying_for_water_trading_incentives___on_or_after_1_April_2020___real.ADDN1">#REF!</definedName>
    <definedName name="Active___Non_price_control_income___third_party_services___Bulk_supplies___contract_qualifying_for_water_trading_incentives___on_or_after_1_April_2020___real.ADDN2" localSheetId="0">#REF!</definedName>
    <definedName name="Active___Non_price_control_income___third_party_services___Bulk_supplies___contract_qualifying_for_water_trading_incentives___on_or_after_1_April_2020___real.ADDN2">#REF!</definedName>
    <definedName name="Active___Non_price_control_income___third_party_services___Bulk_supplies___contract_qualifying_for_water_trading_incentives___on_or_after_1_April_2020___real.BR" localSheetId="0">#REF!</definedName>
    <definedName name="Active___Non_price_control_income___third_party_services___Bulk_supplies___contract_qualifying_for_water_trading_incentives___on_or_after_1_April_2020___real.BR">#REF!</definedName>
    <definedName name="Active___Non_price_control_income___third_party_services___Bulk_supplies___contract_qualifying_for_water_trading_incentives___on_or_after_1_April_2020___real.WN" localSheetId="0">#REF!</definedName>
    <definedName name="Active___Non_price_control_income___third_party_services___Bulk_supplies___contract_qualifying_for_water_trading_incentives___on_or_after_1_April_2020___real.WN">#REF!</definedName>
    <definedName name="Active___Non_price_control_income___third_party_services___Bulk_supplies___contract_qualifying_for_water_trading_incentives___on_or_after_1_April_2020___real.WR" localSheetId="0">#REF!</definedName>
    <definedName name="Active___Non_price_control_income___third_party_services___Bulk_supplies___contract_qualifying_for_water_trading_incentives___on_or_after_1_April_2020___real.WR">#REF!</definedName>
    <definedName name="Active___Non_price_control_income___third_party_services___Bulk_supplies___contract_qualifying_for_water_trading_incentives___on_or_after_1_April_2020___real.WWN" localSheetId="0">#REF!</definedName>
    <definedName name="Active___Non_price_control_income___third_party_services___Bulk_supplies___contract_qualifying_for_water_trading_incentives___on_or_after_1_April_2020___real.WWN">#REF!</definedName>
    <definedName name="Active___Non_price_control_income___third_party_services___Bulk_supplies___General___real.ADDN1" localSheetId="0">#REF!</definedName>
    <definedName name="Active___Non_price_control_income___third_party_services___Bulk_supplies___General___real.ADDN1">#REF!</definedName>
    <definedName name="Active___Non_price_control_income___third_party_services___Bulk_supplies___General___real.ADDN2" localSheetId="0">#REF!</definedName>
    <definedName name="Active___Non_price_control_income___third_party_services___Bulk_supplies___General___real.ADDN2">#REF!</definedName>
    <definedName name="Active___Non_price_control_income___third_party_services___Bulk_supplies___General___real.BR" localSheetId="0">#REF!</definedName>
    <definedName name="Active___Non_price_control_income___third_party_services___Bulk_supplies___General___real.BR">#REF!</definedName>
    <definedName name="Active___Non_price_control_income___third_party_services___Bulk_supplies___General___real.WN" localSheetId="0">#REF!</definedName>
    <definedName name="Active___Non_price_control_income___third_party_services___Bulk_supplies___General___real.WN">#REF!</definedName>
    <definedName name="Active___Non_price_control_income___third_party_services___Bulk_supplies___General___real.WR" localSheetId="0">#REF!</definedName>
    <definedName name="Active___Non_price_control_income___third_party_services___Bulk_supplies___General___real.WR">#REF!</definedName>
    <definedName name="Active___Non_price_control_income___third_party_services___Bulk_supplies___General___real.WWN" localSheetId="0">#REF!</definedName>
    <definedName name="Active___Non_price_control_income___third_party_services___Bulk_supplies___General___real.WWN">#REF!</definedName>
    <definedName name="Active___Non_price_control_income___third_party_services___other___real.ADDN1" localSheetId="0">#REF!</definedName>
    <definedName name="Active___Non_price_control_income___third_party_services___other___real.ADDN1">#REF!</definedName>
    <definedName name="Active___Non_price_control_income___third_party_services___other___real.ADDN2" localSheetId="0">#REF!</definedName>
    <definedName name="Active___Non_price_control_income___third_party_services___other___real.ADDN2">#REF!</definedName>
    <definedName name="Active___Non_price_control_income___third_party_services___other___real.BR" localSheetId="0">#REF!</definedName>
    <definedName name="Active___Non_price_control_income___third_party_services___other___real.BR">#REF!</definedName>
    <definedName name="Active___Non_price_control_income___third_party_services___other___real.WN" localSheetId="0">#REF!</definedName>
    <definedName name="Active___Non_price_control_income___third_party_services___other___real.WN">#REF!</definedName>
    <definedName name="Active___Non_price_control_income___third_party_services___other___real.WR" localSheetId="0">#REF!</definedName>
    <definedName name="Active___Non_price_control_income___third_party_services___other___real.WR">#REF!</definedName>
    <definedName name="Active___Non_price_control_income___third_party_services___other___real.WWN" localSheetId="0">#REF!</definedName>
    <definedName name="Active___Non_price_control_income___third_party_services___other___real.WWN">#REF!</definedName>
    <definedName name="Active___Notional_target_gearing___control.ADDN1" localSheetId="0">#REF!</definedName>
    <definedName name="Active___Notional_target_gearing___control.ADDN1">#REF!</definedName>
    <definedName name="Active___Notional_target_gearing___control.ADDN2" localSheetId="0">#REF!</definedName>
    <definedName name="Active___Notional_target_gearing___control.ADDN2">#REF!</definedName>
    <definedName name="Active___Notional_target_gearing___control.BR" localSheetId="0">#REF!</definedName>
    <definedName name="Active___Notional_target_gearing___control.BR">#REF!</definedName>
    <definedName name="Active___Notional_target_gearing___control.WN" localSheetId="0">#REF!</definedName>
    <definedName name="Active___Notional_target_gearing___control.WN">#REF!</definedName>
    <definedName name="Active___Notional_target_gearing___control.WR" localSheetId="0">#REF!</definedName>
    <definedName name="Active___Notional_target_gearing___control.WR">#REF!</definedName>
    <definedName name="Active___Notional_target_gearing___control.WWN" localSheetId="0">#REF!</definedName>
    <definedName name="Active___Notional_target_gearing___control.WWN">#REF!</definedName>
    <definedName name="Active___opening_business_debtors_measured___nominal" localSheetId="0">#REF!</definedName>
    <definedName name="Active___opening_business_debtors_measured___nominal">#REF!</definedName>
    <definedName name="Active___opening_business_debtors_unmeasured___nominal" localSheetId="0">#REF!</definedName>
    <definedName name="Active___opening_business_debtors_unmeasured___nominal">#REF!</definedName>
    <definedName name="Active___Opening_business_retail_measured_advance_receipts___nominal" localSheetId="0">#REF!</definedName>
    <definedName name="Active___Opening_business_retail_measured_advance_receipts___nominal">#REF!</definedName>
    <definedName name="Active___Opening_business_retail_unmeasured_advance_receipts___nominal" localSheetId="0">#REF!</definedName>
    <definedName name="Active___Opening_business_retail_unmeasured_advance_receipts___nominal">#REF!</definedName>
    <definedName name="Active___Opening_Called_up_share_capital_balance___control___nominal.ADDN1" localSheetId="0">#REF!</definedName>
    <definedName name="Active___Opening_Called_up_share_capital_balance___control___nominal.ADDN1">#REF!</definedName>
    <definedName name="Active___Opening_Called_up_share_capital_balance___control___nominal.ADDN2" localSheetId="0">#REF!</definedName>
    <definedName name="Active___Opening_Called_up_share_capital_balance___control___nominal.ADDN2">#REF!</definedName>
    <definedName name="Active___Opening_Called_up_share_capital_balance___control___nominal.BR" localSheetId="0">#REF!</definedName>
    <definedName name="Active___Opening_Called_up_share_capital_balance___control___nominal.BR">#REF!</definedName>
    <definedName name="Active___Opening_Called_up_share_capital_balance___control___nominal.WN" localSheetId="0">#REF!</definedName>
    <definedName name="Active___Opening_Called_up_share_capital_balance___control___nominal.WN">#REF!</definedName>
    <definedName name="Active___Opening_Called_up_share_capital_balance___control___nominal.WR" localSheetId="0">#REF!</definedName>
    <definedName name="Active___Opening_Called_up_share_capital_balance___control___nominal.WR">#REF!</definedName>
    <definedName name="Active___Opening_Called_up_share_capital_balance___control___nominal.WWN" localSheetId="0">#REF!</definedName>
    <definedName name="Active___Opening_Called_up_share_capital_balance___control___nominal.WWN">#REF!</definedName>
    <definedName name="Active___Opening_Capex_creditors_balance___control___nominal.ADDN1" localSheetId="0">#REF!</definedName>
    <definedName name="Active___Opening_Capex_creditors_balance___control___nominal.ADDN1">#REF!</definedName>
    <definedName name="Active___Opening_Capex_creditors_balance___control___nominal.ADDN2" localSheetId="0">#REF!</definedName>
    <definedName name="Active___Opening_Capex_creditors_balance___control___nominal.ADDN2">#REF!</definedName>
    <definedName name="Active___Opening_Capex_creditors_balance___control___nominal.BR" localSheetId="0">#REF!</definedName>
    <definedName name="Active___Opening_Capex_creditors_balance___control___nominal.BR">#REF!</definedName>
    <definedName name="Active___Opening_Capex_creditors_balance___control___nominal.WN" localSheetId="0">#REF!</definedName>
    <definedName name="Active___Opening_Capex_creditors_balance___control___nominal.WN">#REF!</definedName>
    <definedName name="Active___Opening_Capex_creditors_balance___control___nominal.WR" localSheetId="0">#REF!</definedName>
    <definedName name="Active___Opening_Capex_creditors_balance___control___nominal.WR">#REF!</definedName>
    <definedName name="Active___Opening_Capex_creditors_balance___control___nominal.WWN" localSheetId="0">#REF!</definedName>
    <definedName name="Active___Opening_Capex_creditors_balance___control___nominal.WWN">#REF!</definedName>
    <definedName name="Active___Opening_Capital_allowance_balance___main_rate_pool___new_capital_expenditure___control___nominal.ADDN1" localSheetId="0">#REF!</definedName>
    <definedName name="Active___Opening_Capital_allowance_balance___main_rate_pool___new_capital_expenditure___control___nominal.ADDN1">#REF!</definedName>
    <definedName name="Active___Opening_Capital_allowance_balance___main_rate_pool___new_capital_expenditure___control___nominal.ADDN2" localSheetId="0">#REF!</definedName>
    <definedName name="Active___Opening_Capital_allowance_balance___main_rate_pool___new_capital_expenditure___control___nominal.ADDN2">#REF!</definedName>
    <definedName name="Active___Opening_Capital_allowance_balance___main_rate_pool___new_capital_expenditure___control___nominal.BR" localSheetId="0">#REF!</definedName>
    <definedName name="Active___Opening_Capital_allowance_balance___main_rate_pool___new_capital_expenditure___control___nominal.BR">#REF!</definedName>
    <definedName name="Active___Opening_Capital_allowance_balance___main_rate_pool___new_capital_expenditure___control___nominal.WN" localSheetId="0">#REF!</definedName>
    <definedName name="Active___Opening_Capital_allowance_balance___main_rate_pool___new_capital_expenditure___control___nominal.WN">#REF!</definedName>
    <definedName name="Active___Opening_Capital_allowance_balance___main_rate_pool___new_capital_expenditure___control___nominal.WR" localSheetId="0">#REF!</definedName>
    <definedName name="Active___Opening_Capital_allowance_balance___main_rate_pool___new_capital_expenditure___control___nominal.WR">#REF!</definedName>
    <definedName name="Active___Opening_Capital_allowance_balance___main_rate_pool___new_capital_expenditure___control___nominal.WWN" localSheetId="0">#REF!</definedName>
    <definedName name="Active___Opening_Capital_allowance_balance___main_rate_pool___new_capital_expenditure___control___nominal.WWN">#REF!</definedName>
    <definedName name="Active___Opening_Capital_allowance_balance___special_rate_pool___Capital_expenditure___control___nominal.ADDN1" localSheetId="0">#REF!</definedName>
    <definedName name="Active___Opening_Capital_allowance_balance___special_rate_pool___Capital_expenditure___control___nominal.ADDN1">#REF!</definedName>
    <definedName name="Active___Opening_Capital_allowance_balance___special_rate_pool___Capital_expenditure___control___nominal.ADDN2" localSheetId="0">#REF!</definedName>
    <definedName name="Active___Opening_Capital_allowance_balance___special_rate_pool___Capital_expenditure___control___nominal.ADDN2">#REF!</definedName>
    <definedName name="Active___Opening_Capital_allowance_balance___special_rate_pool___Capital_expenditure___control___nominal.BR" localSheetId="0">#REF!</definedName>
    <definedName name="Active___Opening_Capital_allowance_balance___special_rate_pool___Capital_expenditure___control___nominal.BR">#REF!</definedName>
    <definedName name="Active___Opening_Capital_allowance_balance___special_rate_pool___Capital_expenditure___control___nominal.WN" localSheetId="0">#REF!</definedName>
    <definedName name="Active___Opening_Capital_allowance_balance___special_rate_pool___Capital_expenditure___control___nominal.WN">#REF!</definedName>
    <definedName name="Active___Opening_Capital_allowance_balance___special_rate_pool___Capital_expenditure___control___nominal.WR" localSheetId="0">#REF!</definedName>
    <definedName name="Active___Opening_Capital_allowance_balance___special_rate_pool___Capital_expenditure___control___nominal.WR">#REF!</definedName>
    <definedName name="Active___Opening_Capital_allowance_balance___special_rate_pool___Capital_expenditure___control___nominal.WWN" localSheetId="0">#REF!</definedName>
    <definedName name="Active___Opening_Capital_allowance_balance___special_rate_pool___Capital_expenditure___control___nominal.WWN">#REF!</definedName>
    <definedName name="Active___Opening_Capital_allowance_balance___structures_and_buildings_pool___Capital_expenditure___control___nominal.ADDN1" localSheetId="0">#REF!</definedName>
    <definedName name="Active___Opening_Capital_allowance_balance___structures_and_buildings_pool___Capital_expenditure___control___nominal.ADDN1">#REF!</definedName>
    <definedName name="Active___Opening_Capital_allowance_balance___structures_and_buildings_pool___Capital_expenditure___control___nominal.ADDN2" localSheetId="0">#REF!</definedName>
    <definedName name="Active___Opening_Capital_allowance_balance___structures_and_buildings_pool___Capital_expenditure___control___nominal.ADDN2">#REF!</definedName>
    <definedName name="Active___Opening_Capital_allowance_balance___structures_and_buildings_pool___Capital_expenditure___control___nominal.BR" localSheetId="0">#REF!</definedName>
    <definedName name="Active___Opening_Capital_allowance_balance___structures_and_buildings_pool___Capital_expenditure___control___nominal.BR">#REF!</definedName>
    <definedName name="Active___Opening_Capital_allowance_balance___structures_and_buildings_pool___Capital_expenditure___control___nominal.WN" localSheetId="0">#REF!</definedName>
    <definedName name="Active___Opening_Capital_allowance_balance___structures_and_buildings_pool___Capital_expenditure___control___nominal.WN">#REF!</definedName>
    <definedName name="Active___Opening_Capital_allowance_balance___structures_and_buildings_pool___Capital_expenditure___control___nominal.WR" localSheetId="0">#REF!</definedName>
    <definedName name="Active___Opening_Capital_allowance_balance___structures_and_buildings_pool___Capital_expenditure___control___nominal.WR">#REF!</definedName>
    <definedName name="Active___Opening_Capital_allowance_balance___structures_and_buildings_pool___Capital_expenditure___control___nominal.WWN" localSheetId="0">#REF!</definedName>
    <definedName name="Active___Opening_Capital_allowance_balance___structures_and_buildings_pool___Capital_expenditure___control___nominal.WWN">#REF!</definedName>
    <definedName name="Active___Opening_cash_balance___Appointee___nominal" localSheetId="0">#REF!</definedName>
    <definedName name="Active___Opening_cash_balance___Appointee___nominal">#REF!</definedName>
    <definedName name="Active___opening_current_tax_liabilities___control___nominal.ADDN1" localSheetId="0">#REF!</definedName>
    <definedName name="Active___opening_current_tax_liabilities___control___nominal.ADDN1">#REF!</definedName>
    <definedName name="Active___opening_current_tax_liabilities___control___nominal.ADDN2" localSheetId="0">#REF!</definedName>
    <definedName name="Active___opening_current_tax_liabilities___control___nominal.ADDN2">#REF!</definedName>
    <definedName name="Active___opening_current_tax_liabilities___control___nominal.BR" localSheetId="0">#REF!</definedName>
    <definedName name="Active___opening_current_tax_liabilities___control___nominal.BR">#REF!</definedName>
    <definedName name="Active___opening_current_tax_liabilities___control___nominal.WN" localSheetId="0">#REF!</definedName>
    <definedName name="Active___opening_current_tax_liabilities___control___nominal.WN">#REF!</definedName>
    <definedName name="Active___opening_current_tax_liabilities___control___nominal.WR" localSheetId="0">#REF!</definedName>
    <definedName name="Active___opening_current_tax_liabilities___control___nominal.WR">#REF!</definedName>
    <definedName name="Active___opening_current_tax_liabilities___control___nominal.WWN" localSheetId="0">#REF!</definedName>
    <definedName name="Active___opening_current_tax_liabilities___control___nominal.WWN">#REF!</definedName>
    <definedName name="Active___Opening_Deferred_tax_balance___control___nominal.ADDN1" localSheetId="0">#REF!</definedName>
    <definedName name="Active___Opening_Deferred_tax_balance___control___nominal.ADDN1">#REF!</definedName>
    <definedName name="Active___Opening_Deferred_tax_balance___control___nominal.ADDN2" localSheetId="0">#REF!</definedName>
    <definedName name="Active___Opening_Deferred_tax_balance___control___nominal.ADDN2">#REF!</definedName>
    <definedName name="Active___Opening_Deferred_tax_balance___control___nominal.BR" localSheetId="0">#REF!</definedName>
    <definedName name="Active___Opening_Deferred_tax_balance___control___nominal.BR">#REF!</definedName>
    <definedName name="Active___Opening_Deferred_tax_balance___control___nominal.WN" localSheetId="0">#REF!</definedName>
    <definedName name="Active___Opening_Deferred_tax_balance___control___nominal.WN">#REF!</definedName>
    <definedName name="Active___Opening_Deferred_tax_balance___control___nominal.WR" localSheetId="0">#REF!</definedName>
    <definedName name="Active___Opening_Deferred_tax_balance___control___nominal.WR">#REF!</definedName>
    <definedName name="Active___Opening_Deferred_tax_balance___control___nominal.WWN" localSheetId="0">#REF!</definedName>
    <definedName name="Active___Opening_Deferred_tax_balance___control___nominal.WWN">#REF!</definedName>
    <definedName name="Active___Opening_Dividend_cashflow_balance___control___nominal.ADDN1" localSheetId="0">#REF!</definedName>
    <definedName name="Active___Opening_Dividend_cashflow_balance___control___nominal.ADDN1">#REF!</definedName>
    <definedName name="Active___Opening_Dividend_cashflow_balance___control___nominal.ADDN2" localSheetId="0">#REF!</definedName>
    <definedName name="Active___Opening_Dividend_cashflow_balance___control___nominal.ADDN2">#REF!</definedName>
    <definedName name="Active___Opening_Dividend_cashflow_balance___control___nominal.BR" localSheetId="0">#REF!</definedName>
    <definedName name="Active___Opening_Dividend_cashflow_balance___control___nominal.BR">#REF!</definedName>
    <definedName name="Active___Opening_Dividend_cashflow_balance___control___nominal.WN" localSheetId="0">#REF!</definedName>
    <definedName name="Active___Opening_Dividend_cashflow_balance___control___nominal.WN">#REF!</definedName>
    <definedName name="Active___Opening_Dividend_cashflow_balance___control___nominal.WR" localSheetId="0">#REF!</definedName>
    <definedName name="Active___Opening_Dividend_cashflow_balance___control___nominal.WR">#REF!</definedName>
    <definedName name="Active___Opening_Dividend_cashflow_balance___control___nominal.WWN" localSheetId="0">#REF!</definedName>
    <definedName name="Active___Opening_Dividend_cashflow_balance___control___nominal.WWN">#REF!</definedName>
    <definedName name="Active___Opening_Dividend_creditors_balance___control___nominal.ADDN1" localSheetId="0">#REF!</definedName>
    <definedName name="Active___Opening_Dividend_creditors_balance___control___nominal.ADDN1">#REF!</definedName>
    <definedName name="Active___Opening_Dividend_creditors_balance___control___nominal.ADDN2" localSheetId="0">#REF!</definedName>
    <definedName name="Active___Opening_Dividend_creditors_balance___control___nominal.ADDN2">#REF!</definedName>
    <definedName name="Active___Opening_Dividend_creditors_balance___control___nominal.BR" localSheetId="0">#REF!</definedName>
    <definedName name="Active___Opening_Dividend_creditors_balance___control___nominal.BR">#REF!</definedName>
    <definedName name="Active___Opening_Dividend_creditors_balance___control___nominal.WN" localSheetId="0">#REF!</definedName>
    <definedName name="Active___Opening_Dividend_creditors_balance___control___nominal.WN">#REF!</definedName>
    <definedName name="Active___Opening_Dividend_creditors_balance___control___nominal.WR" localSheetId="0">#REF!</definedName>
    <definedName name="Active___Opening_Dividend_creditors_balance___control___nominal.WR">#REF!</definedName>
    <definedName name="Active___Opening_Dividend_creditors_balance___control___nominal.WWN" localSheetId="0">#REF!</definedName>
    <definedName name="Active___Opening_Dividend_creditors_balance___control___nominal.WWN">#REF!</definedName>
    <definedName name="Active___Opening_household_measured_advance_receipts___nominal" localSheetId="0">#REF!</definedName>
    <definedName name="Active___Opening_household_measured_advance_receipts___nominal">#REF!</definedName>
    <definedName name="Active___Opening_household_unmeasured_advance_receipts___nominal" localSheetId="0">#REF!</definedName>
    <definedName name="Active___Opening_household_unmeasured_advance_receipts___nominal">#REF!</definedName>
    <definedName name="Active___opening_Intangible_asset_and_investments_balance___control___nominal.ADDN1" localSheetId="0">#REF!</definedName>
    <definedName name="Active___opening_Intangible_asset_and_investments_balance___control___nominal.ADDN1">#REF!</definedName>
    <definedName name="Active___opening_Intangible_asset_and_investments_balance___control___nominal.ADDN2" localSheetId="0">#REF!</definedName>
    <definedName name="Active___opening_Intangible_asset_and_investments_balance___control___nominal.ADDN2">#REF!</definedName>
    <definedName name="Active___opening_Intangible_asset_and_investments_balance___control___nominal.BR" localSheetId="0">#REF!</definedName>
    <definedName name="Active___opening_Intangible_asset_and_investments_balance___control___nominal.BR">#REF!</definedName>
    <definedName name="Active___opening_Intangible_asset_and_investments_balance___control___nominal.WN" localSheetId="0">#REF!</definedName>
    <definedName name="Active___opening_Intangible_asset_and_investments_balance___control___nominal.WN">#REF!</definedName>
    <definedName name="Active___opening_Intangible_asset_and_investments_balance___control___nominal.WR" localSheetId="0">#REF!</definedName>
    <definedName name="Active___opening_Intangible_asset_and_investments_balance___control___nominal.WR">#REF!</definedName>
    <definedName name="Active___opening_Intangible_asset_and_investments_balance___control___nominal.WWN" localSheetId="0">#REF!</definedName>
    <definedName name="Active___opening_Intangible_asset_and_investments_balance___control___nominal.WWN">#REF!</definedName>
    <definedName name="Active___Opening_Non_distributable_reserves_balance___control___nominal.ADDN1" localSheetId="0">#REF!</definedName>
    <definedName name="Active___Opening_Non_distributable_reserves_balance___control___nominal.ADDN1">#REF!</definedName>
    <definedName name="Active___Opening_Non_distributable_reserves_balance___control___nominal.ADDN2" localSheetId="0">#REF!</definedName>
    <definedName name="Active___Opening_Non_distributable_reserves_balance___control___nominal.ADDN2">#REF!</definedName>
    <definedName name="Active___Opening_Non_distributable_reserves_balance___control___nominal.BR" localSheetId="0">#REF!</definedName>
    <definedName name="Active___Opening_Non_distributable_reserves_balance___control___nominal.BR">#REF!</definedName>
    <definedName name="Active___Opening_Non_distributable_reserves_balance___control___nominal.WN" localSheetId="0">#REF!</definedName>
    <definedName name="Active___Opening_Non_distributable_reserves_balance___control___nominal.WN">#REF!</definedName>
    <definedName name="Active___Opening_Non_distributable_reserves_balance___control___nominal.WR" localSheetId="0">#REF!</definedName>
    <definedName name="Active___Opening_Non_distributable_reserves_balance___control___nominal.WR">#REF!</definedName>
    <definedName name="Active___Opening_Non_distributable_reserves_balance___control___nominal.WWN" localSheetId="0">#REF!</definedName>
    <definedName name="Active___Opening_Non_distributable_reserves_balance___control___nominal.WWN">#REF!</definedName>
    <definedName name="Active___Opening_Other_creditors_balance___control___nominal.ADDN1" localSheetId="0">#REF!</definedName>
    <definedName name="Active___Opening_Other_creditors_balance___control___nominal.ADDN1">#REF!</definedName>
    <definedName name="Active___Opening_Other_creditors_balance___control___nominal.ADDN2" localSheetId="0">#REF!</definedName>
    <definedName name="Active___Opening_Other_creditors_balance___control___nominal.ADDN2">#REF!</definedName>
    <definedName name="Active___Opening_Other_creditors_balance___control___nominal.BR" localSheetId="0">#REF!</definedName>
    <definedName name="Active___Opening_Other_creditors_balance___control___nominal.BR">#REF!</definedName>
    <definedName name="Active___Opening_Other_creditors_balance___control___nominal.WN" localSheetId="0">#REF!</definedName>
    <definedName name="Active___Opening_Other_creditors_balance___control___nominal.WN">#REF!</definedName>
    <definedName name="Active___Opening_Other_creditors_balance___control___nominal.WR" localSheetId="0">#REF!</definedName>
    <definedName name="Active___Opening_Other_creditors_balance___control___nominal.WR">#REF!</definedName>
    <definedName name="Active___Opening_Other_creditors_balance___control___nominal.WWN" localSheetId="0">#REF!</definedName>
    <definedName name="Active___Opening_Other_creditors_balance___control___nominal.WWN">#REF!</definedName>
    <definedName name="Active___Opening_Other_debtors_balance___control___nominal.ADDN1" localSheetId="0">#REF!</definedName>
    <definedName name="Active___Opening_Other_debtors_balance___control___nominal.ADDN1">#REF!</definedName>
    <definedName name="Active___Opening_Other_debtors_balance___control___nominal.ADDN2" localSheetId="0">#REF!</definedName>
    <definedName name="Active___Opening_Other_debtors_balance___control___nominal.ADDN2">#REF!</definedName>
    <definedName name="Active___Opening_Other_debtors_balance___control___nominal.BR" localSheetId="0">#REF!</definedName>
    <definedName name="Active___Opening_Other_debtors_balance___control___nominal.BR">#REF!</definedName>
    <definedName name="Active___Opening_Other_debtors_balance___control___nominal.WN" localSheetId="0">#REF!</definedName>
    <definedName name="Active___Opening_Other_debtors_balance___control___nominal.WN">#REF!</definedName>
    <definedName name="Active___Opening_Other_debtors_balance___control___nominal.WR" localSheetId="0">#REF!</definedName>
    <definedName name="Active___Opening_Other_debtors_balance___control___nominal.WR">#REF!</definedName>
    <definedName name="Active___Opening_Other_debtors_balance___control___nominal.WWN" localSheetId="0">#REF!</definedName>
    <definedName name="Active___Opening_Other_debtors_balance___control___nominal.WWN">#REF!</definedName>
    <definedName name="Active___Opening_Other_liabilities_balance___control___nominal.ADDN1" localSheetId="0">#REF!</definedName>
    <definedName name="Active___Opening_Other_liabilities_balance___control___nominal.ADDN1">#REF!</definedName>
    <definedName name="Active___Opening_Other_liabilities_balance___control___nominal.ADDN2" localSheetId="0">#REF!</definedName>
    <definedName name="Active___Opening_Other_liabilities_balance___control___nominal.ADDN2">#REF!</definedName>
    <definedName name="Active___Opening_Other_liabilities_balance___control___nominal.BR" localSheetId="0">#REF!</definedName>
    <definedName name="Active___Opening_Other_liabilities_balance___control___nominal.BR">#REF!</definedName>
    <definedName name="Active___Opening_Other_liabilities_balance___control___nominal.WN" localSheetId="0">#REF!</definedName>
    <definedName name="Active___Opening_Other_liabilities_balance___control___nominal.WN">#REF!</definedName>
    <definedName name="Active___Opening_Other_liabilities_balance___control___nominal.WR" localSheetId="0">#REF!</definedName>
    <definedName name="Active___Opening_Other_liabilities_balance___control___nominal.WR">#REF!</definedName>
    <definedName name="Active___Opening_Other_liabilities_balance___control___nominal.WWN" localSheetId="0">#REF!</definedName>
    <definedName name="Active___Opening_Other_liabilities_balance___control___nominal.WWN">#REF!</definedName>
    <definedName name="Active___Opening_Provisions_balance___control___nominal.ADDN1" localSheetId="0">#REF!</definedName>
    <definedName name="Active___Opening_Provisions_balance___control___nominal.ADDN1">#REF!</definedName>
    <definedName name="Active___Opening_Provisions_balance___control___nominal.ADDN2" localSheetId="0">#REF!</definedName>
    <definedName name="Active___Opening_Provisions_balance___control___nominal.ADDN2">#REF!</definedName>
    <definedName name="Active___Opening_Provisions_balance___control___nominal.BR" localSheetId="0">#REF!</definedName>
    <definedName name="Active___Opening_Provisions_balance___control___nominal.BR">#REF!</definedName>
    <definedName name="Active___Opening_Provisions_balance___control___nominal.WN" localSheetId="0">#REF!</definedName>
    <definedName name="Active___Opening_Provisions_balance___control___nominal.WN">#REF!</definedName>
    <definedName name="Active___Opening_Provisions_balance___control___nominal.WR" localSheetId="0">#REF!</definedName>
    <definedName name="Active___Opening_Provisions_balance___control___nominal.WR">#REF!</definedName>
    <definedName name="Active___Opening_Provisions_balance___control___nominal.WWN" localSheetId="0">#REF!</definedName>
    <definedName name="Active___Opening_Provisions_balance___control___nominal.WWN">#REF!</definedName>
    <definedName name="Active___Opening_retained_cash_balance___Business___nominal" localSheetId="0">#REF!</definedName>
    <definedName name="Active___Opening_retained_cash_balance___Business___nominal">#REF!</definedName>
    <definedName name="Active___Opening_retained_cash_balance___Residential___nominal" localSheetId="0">#REF!</definedName>
    <definedName name="Active___Opening_retained_cash_balance___Residential___nominal">#REF!</definedName>
    <definedName name="Active___Opening_retained_cash_balance___Retail___nominal" localSheetId="0">#REF!</definedName>
    <definedName name="Active___Opening_retained_cash_balance___Retail___nominal">#REF!</definedName>
    <definedName name="Active___Opening_retained_earnings_balance___Business___nominal" localSheetId="0">#REF!</definedName>
    <definedName name="Active___Opening_retained_earnings_balance___Business___nominal">#REF!</definedName>
    <definedName name="Active___opening_retained_earnings_balance___control___nominal.ADDN1" localSheetId="0">#REF!</definedName>
    <definedName name="Active___opening_retained_earnings_balance___control___nominal.ADDN1">#REF!</definedName>
    <definedName name="Active___opening_retained_earnings_balance___control___nominal.ADDN2" localSheetId="0">#REF!</definedName>
    <definedName name="Active___opening_retained_earnings_balance___control___nominal.ADDN2">#REF!</definedName>
    <definedName name="Active___opening_retained_earnings_balance___control___nominal.BR" localSheetId="0">#REF!</definedName>
    <definedName name="Active___opening_retained_earnings_balance___control___nominal.BR">#REF!</definedName>
    <definedName name="Active___opening_retained_earnings_balance___control___nominal.WN" localSheetId="0">#REF!</definedName>
    <definedName name="Active___opening_retained_earnings_balance___control___nominal.WN">#REF!</definedName>
    <definedName name="Active___opening_retained_earnings_balance___control___nominal.WR" localSheetId="0">#REF!</definedName>
    <definedName name="Active___opening_retained_earnings_balance___control___nominal.WR">#REF!</definedName>
    <definedName name="Active___opening_retained_earnings_balance___control___nominal.WWN" localSheetId="0">#REF!</definedName>
    <definedName name="Active___opening_retained_earnings_balance___control___nominal.WWN">#REF!</definedName>
    <definedName name="Active___opening_retained_earnings_balance___Retail___nominal" localSheetId="0">#REF!</definedName>
    <definedName name="Active___opening_retained_earnings_balance___Retail___nominal">#REF!</definedName>
    <definedName name="Active___opening_retained_earnings_balance___wholesale___nominal" localSheetId="0">#REF!</definedName>
    <definedName name="Active___opening_retained_earnings_balance___wholesale___nominal">#REF!</definedName>
    <definedName name="Active___Opening_Retirement_benefit_asset____liabilities__balance___control___nominal.ADDN1" localSheetId="0">#REF!</definedName>
    <definedName name="Active___Opening_Retirement_benefit_asset____liabilities__balance___control___nominal.ADDN1">#REF!</definedName>
    <definedName name="Active___Opening_Retirement_benefit_asset____liabilities__balance___control___nominal.ADDN2" localSheetId="0">#REF!</definedName>
    <definedName name="Active___Opening_Retirement_benefit_asset____liabilities__balance___control___nominal.ADDN2">#REF!</definedName>
    <definedName name="Active___Opening_Retirement_benefit_asset____liabilities__balance___control___nominal.BR" localSheetId="0">#REF!</definedName>
    <definedName name="Active___Opening_Retirement_benefit_asset____liabilities__balance___control___nominal.BR">#REF!</definedName>
    <definedName name="Active___Opening_Retirement_benefit_asset____liabilities__balance___control___nominal.WN" localSheetId="0">#REF!</definedName>
    <definedName name="Active___Opening_Retirement_benefit_asset____liabilities__balance___control___nominal.WN">#REF!</definedName>
    <definedName name="Active___Opening_Retirement_benefit_asset____liabilities__balance___control___nominal.WR" localSheetId="0">#REF!</definedName>
    <definedName name="Active___Opening_Retirement_benefit_asset____liabilities__balance___control___nominal.WR">#REF!</definedName>
    <definedName name="Active___Opening_Retirement_benefit_asset____liabilities__balance___control___nominal.WWN" localSheetId="0">#REF!</definedName>
    <definedName name="Active___Opening_Retirement_benefit_asset____liabilities__balance___control___nominal.WWN">#REF!</definedName>
    <definedName name="Active___opening_Tax_loss_balance___wholesale___nominal.ADDN1" localSheetId="0">#REF!</definedName>
    <definedName name="Active___opening_Tax_loss_balance___wholesale___nominal.ADDN1">#REF!</definedName>
    <definedName name="Active___opening_Tax_loss_balance___wholesale___nominal.ADDN2" localSheetId="0">#REF!</definedName>
    <definedName name="Active___opening_Tax_loss_balance___wholesale___nominal.ADDN2">#REF!</definedName>
    <definedName name="Active___opening_Tax_loss_balance___wholesale___nominal.BR" localSheetId="0">#REF!</definedName>
    <definedName name="Active___opening_Tax_loss_balance___wholesale___nominal.BR">#REF!</definedName>
    <definedName name="Active___opening_Tax_loss_balance___wholesale___nominal.WN" localSheetId="0">#REF!</definedName>
    <definedName name="Active___opening_Tax_loss_balance___wholesale___nominal.WN">#REF!</definedName>
    <definedName name="Active___opening_Tax_loss_balance___wholesale___nominal.WR" localSheetId="0">#REF!</definedName>
    <definedName name="Active___opening_Tax_loss_balance___wholesale___nominal.WR">#REF!</definedName>
    <definedName name="Active___opening_Tax_loss_balance___wholesale___nominal.WWN" localSheetId="0">#REF!</definedName>
    <definedName name="Active___opening_Tax_loss_balance___wholesale___nominal.WWN">#REF!</definedName>
    <definedName name="Active___Opening_trade_and_other_payables___Wholesale_creditors___business_retail___nominal" localSheetId="0">#REF!</definedName>
    <definedName name="Active___Opening_trade_and_other_payables___Wholesale_creditors___business_retail___nominal">#REF!</definedName>
    <definedName name="Active___Opening_Trade_creditors_balance___control___nominal.ADDN1" localSheetId="0">#REF!</definedName>
    <definedName name="Active___Opening_Trade_creditors_balance___control___nominal.ADDN1">#REF!</definedName>
    <definedName name="Active___Opening_Trade_creditors_balance___control___nominal.ADDN2" localSheetId="0">#REF!</definedName>
    <definedName name="Active___Opening_Trade_creditors_balance___control___nominal.ADDN2">#REF!</definedName>
    <definedName name="Active___Opening_Trade_creditors_balance___control___nominal.BR" localSheetId="0">#REF!</definedName>
    <definedName name="Active___Opening_Trade_creditors_balance___control___nominal.BR">#REF!</definedName>
    <definedName name="Active___Opening_Trade_creditors_balance___control___nominal.WN" localSheetId="0">#REF!</definedName>
    <definedName name="Active___Opening_Trade_creditors_balance___control___nominal.WN">#REF!</definedName>
    <definedName name="Active___Opening_Trade_creditors_balance___control___nominal.WR" localSheetId="0">#REF!</definedName>
    <definedName name="Active___Opening_Trade_creditors_balance___control___nominal.WR">#REF!</definedName>
    <definedName name="Active___Opening_Trade_creditors_balance___control___nominal.WWN" localSheetId="0">#REF!</definedName>
    <definedName name="Active___Opening_Trade_creditors_balance___control___nominal.WWN">#REF!</definedName>
    <definedName name="Active___Opening_Trade_debtors_balance___control___nominal.ADDN1" localSheetId="0">#REF!</definedName>
    <definedName name="Active___Opening_Trade_debtors_balance___control___nominal.ADDN1">#REF!</definedName>
    <definedName name="Active___Opening_Trade_debtors_balance___control___nominal.ADDN2" localSheetId="0">#REF!</definedName>
    <definedName name="Active___Opening_Trade_debtors_balance___control___nominal.ADDN2">#REF!</definedName>
    <definedName name="Active___Opening_Trade_debtors_balance___control___nominal.BR" localSheetId="0">#REF!</definedName>
    <definedName name="Active___Opening_Trade_debtors_balance___control___nominal.BR">#REF!</definedName>
    <definedName name="Active___Opening_Trade_debtors_balance___control___nominal.WN" localSheetId="0">#REF!</definedName>
    <definedName name="Active___Opening_Trade_debtors_balance___control___nominal.WN">#REF!</definedName>
    <definedName name="Active___Opening_Trade_debtors_balance___control___nominal.WR" localSheetId="0">#REF!</definedName>
    <definedName name="Active___Opening_Trade_debtors_balance___control___nominal.WR">#REF!</definedName>
    <definedName name="Active___Opening_Trade_debtors_balance___control___nominal.WWN" localSheetId="0">#REF!</definedName>
    <definedName name="Active___Opening_Trade_debtors_balance___control___nominal.WWN">#REF!</definedName>
    <definedName name="Active___operating_costs_associated_with_equity_issuance___real.ADDN1" localSheetId="0">#REF!</definedName>
    <definedName name="Active___operating_costs_associated_with_equity_issuance___real.ADDN1">#REF!</definedName>
    <definedName name="Active___operating_costs_associated_with_equity_issuance___real.ADDN2" localSheetId="0">#REF!</definedName>
    <definedName name="Active___operating_costs_associated_with_equity_issuance___real.ADDN2">#REF!</definedName>
    <definedName name="Active___operating_costs_associated_with_equity_issuance___real.BR" localSheetId="0">#REF!</definedName>
    <definedName name="Active___operating_costs_associated_with_equity_issuance___real.BR">#REF!</definedName>
    <definedName name="Active___operating_costs_associated_with_equity_issuance___real.WN" localSheetId="0">#REF!</definedName>
    <definedName name="Active___operating_costs_associated_with_equity_issuance___real.WN">#REF!</definedName>
    <definedName name="Active___operating_costs_associated_with_equity_issuance___real.WR" localSheetId="0">#REF!</definedName>
    <definedName name="Active___operating_costs_associated_with_equity_issuance___real.WR">#REF!</definedName>
    <definedName name="Active___operating_costs_associated_with_equity_issuance___real.WWN" localSheetId="0">#REF!</definedName>
    <definedName name="Active___operating_costs_associated_with_equity_issuance___real.WWN">#REF!</definedName>
    <definedName name="Active___Ordinary_dividend_override___nominal" localSheetId="0">#REF!</definedName>
    <definedName name="Active___Ordinary_dividend_override___nominal">#REF!</definedName>
    <definedName name="Active___Ordinary_shares_issued___control___nominal.ADDN1" localSheetId="0">#REF!</definedName>
    <definedName name="Active___Ordinary_shares_issued___control___nominal.ADDN1">#REF!</definedName>
    <definedName name="Active___Ordinary_shares_issued___control___nominal.ADDN2" localSheetId="0">#REF!</definedName>
    <definedName name="Active___Ordinary_shares_issued___control___nominal.ADDN2">#REF!</definedName>
    <definedName name="Active___Ordinary_shares_issued___control___nominal.BR" localSheetId="0">#REF!</definedName>
    <definedName name="Active___Ordinary_shares_issued___control___nominal.BR">#REF!</definedName>
    <definedName name="Active___Ordinary_shares_issued___control___nominal.WN" localSheetId="0">#REF!</definedName>
    <definedName name="Active___Ordinary_shares_issued___control___nominal.WN">#REF!</definedName>
    <definedName name="Active___Ordinary_shares_issued___control___nominal.WR" localSheetId="0">#REF!</definedName>
    <definedName name="Active___Ordinary_shares_issued___control___nominal.WR">#REF!</definedName>
    <definedName name="Active___Ordinary_shares_issued___control___nominal.WWN" localSheetId="0">#REF!</definedName>
    <definedName name="Active___Ordinary_shares_issued___control___nominal.WWN">#REF!</definedName>
    <definedName name="Active___Other_adjustments_to_taxable_profits___control___nominal.ADDN1" localSheetId="0">#REF!</definedName>
    <definedName name="Active___Other_adjustments_to_taxable_profits___control___nominal.ADDN1">#REF!</definedName>
    <definedName name="Active___Other_adjustments_to_taxable_profits___control___nominal.ADDN2" localSheetId="0">#REF!</definedName>
    <definedName name="Active___Other_adjustments_to_taxable_profits___control___nominal.ADDN2">#REF!</definedName>
    <definedName name="Active___Other_adjustments_to_taxable_profits___control___nominal.BR" localSheetId="0">#REF!</definedName>
    <definedName name="Active___Other_adjustments_to_taxable_profits___control___nominal.BR">#REF!</definedName>
    <definedName name="Active___Other_adjustments_to_taxable_profits___control___nominal.WN" localSheetId="0">#REF!</definedName>
    <definedName name="Active___Other_adjustments_to_taxable_profits___control___nominal.WN">#REF!</definedName>
    <definedName name="Active___Other_adjustments_to_taxable_profits___control___nominal.WR" localSheetId="0">#REF!</definedName>
    <definedName name="Active___Other_adjustments_to_taxable_profits___control___nominal.WR">#REF!</definedName>
    <definedName name="Active___Other_adjustments_to_taxable_profits___control___nominal.WWN" localSheetId="0">#REF!</definedName>
    <definedName name="Active___Other_adjustments_to_taxable_profits___control___nominal.WWN">#REF!</definedName>
    <definedName name="Active___Other_creditors_target_balance___control___nominal.ADDN1" localSheetId="0">#REF!</definedName>
    <definedName name="Active___Other_creditors_target_balance___control___nominal.ADDN1">#REF!</definedName>
    <definedName name="Active___Other_creditors_target_balance___control___nominal.ADDN2" localSheetId="0">#REF!</definedName>
    <definedName name="Active___Other_creditors_target_balance___control___nominal.ADDN2">#REF!</definedName>
    <definedName name="Active___Other_creditors_target_balance___control___nominal.BR" localSheetId="0">#REF!</definedName>
    <definedName name="Active___Other_creditors_target_balance___control___nominal.BR">#REF!</definedName>
    <definedName name="Active___Other_creditors_target_balance___control___nominal.WN" localSheetId="0">#REF!</definedName>
    <definedName name="Active___Other_creditors_target_balance___control___nominal.WN">#REF!</definedName>
    <definedName name="Active___Other_creditors_target_balance___control___nominal.WR" localSheetId="0">#REF!</definedName>
    <definedName name="Active___Other_creditors_target_balance___control___nominal.WR">#REF!</definedName>
    <definedName name="Active___Other_creditors_target_balance___control___nominal.WWN" localSheetId="0">#REF!</definedName>
    <definedName name="Active___Other_creditors_target_balance___control___nominal.WWN">#REF!</definedName>
    <definedName name="Active___other_debtors_target_balance___control___nominal.ADDN1" localSheetId="0">#REF!</definedName>
    <definedName name="Active___other_debtors_target_balance___control___nominal.ADDN1">#REF!</definedName>
    <definedName name="Active___other_debtors_target_balance___control___nominal.ADDN2" localSheetId="0">#REF!</definedName>
    <definedName name="Active___other_debtors_target_balance___control___nominal.ADDN2">#REF!</definedName>
    <definedName name="Active___other_debtors_target_balance___control___nominal.BR" localSheetId="0">#REF!</definedName>
    <definedName name="Active___other_debtors_target_balance___control___nominal.BR">#REF!</definedName>
    <definedName name="Active___other_debtors_target_balance___control___nominal.WN" localSheetId="0">#REF!</definedName>
    <definedName name="Active___other_debtors_target_balance___control___nominal.WN">#REF!</definedName>
    <definedName name="Active___other_debtors_target_balance___control___nominal.WR" localSheetId="0">#REF!</definedName>
    <definedName name="Active___other_debtors_target_balance___control___nominal.WR">#REF!</definedName>
    <definedName name="Active___other_debtors_target_balance___control___nominal.WWN" localSheetId="0">#REF!</definedName>
    <definedName name="Active___other_debtors_target_balance___control___nominal.WWN">#REF!</definedName>
    <definedName name="Active___Other_operating_income___real.ADDN1" localSheetId="0">#REF!</definedName>
    <definedName name="Active___Other_operating_income___real.ADDN1">#REF!</definedName>
    <definedName name="Active___Other_operating_income___real.ADDN2" localSheetId="0">#REF!</definedName>
    <definedName name="Active___Other_operating_income___real.ADDN2">#REF!</definedName>
    <definedName name="Active___Other_operating_income___real.BR" localSheetId="0">#REF!</definedName>
    <definedName name="Active___Other_operating_income___real.BR">#REF!</definedName>
    <definedName name="Active___Other_operating_income___real.WN" localSheetId="0">#REF!</definedName>
    <definedName name="Active___Other_operating_income___real.WN">#REF!</definedName>
    <definedName name="Active___Other_operating_income___real.WR" localSheetId="0">#REF!</definedName>
    <definedName name="Active___Other_operating_income___real.WR">#REF!</definedName>
    <definedName name="Active___Other_operating_income___real.WWN" localSheetId="0">#REF!</definedName>
    <definedName name="Active___Other_operating_income___real.WWN">#REF!</definedName>
    <definedName name="Active___Other_price_control_income___Third_party_revenue___real.ADDN1" localSheetId="0">#REF!</definedName>
    <definedName name="Active___Other_price_control_income___Third_party_revenue___real.ADDN1">#REF!</definedName>
    <definedName name="Active___Other_price_control_income___Third_party_revenue___real.ADDN2" localSheetId="0">#REF!</definedName>
    <definedName name="Active___Other_price_control_income___Third_party_revenue___real.ADDN2">#REF!</definedName>
    <definedName name="Active___Other_price_control_income___Third_party_revenue___real.BR" localSheetId="0">#REF!</definedName>
    <definedName name="Active___Other_price_control_income___Third_party_revenue___real.BR">#REF!</definedName>
    <definedName name="Active___Other_price_control_income___Third_party_revenue___real.WN" localSheetId="0">#REF!</definedName>
    <definedName name="Active___Other_price_control_income___Third_party_revenue___real.WN">#REF!</definedName>
    <definedName name="Active___Other_price_control_income___Third_party_revenue___real.WR" localSheetId="0">#REF!</definedName>
    <definedName name="Active___Other_price_control_income___Third_party_revenue___real.WR">#REF!</definedName>
    <definedName name="Active___Other_price_control_income___Third_party_revenue___real.WWN" localSheetId="0">#REF!</definedName>
    <definedName name="Active___Other_price_control_income___Third_party_revenue___real.WWN">#REF!</definedName>
    <definedName name="Active___Other_taxable_income___Amortisation_on_grants_and_contributions___control___nominal.ADDN1" localSheetId="0">#REF!</definedName>
    <definedName name="Active___Other_taxable_income___Amortisation_on_grants_and_contributions___control___nominal.ADDN1">#REF!</definedName>
    <definedName name="Active___Other_taxable_income___Amortisation_on_grants_and_contributions___control___nominal.ADDN2" localSheetId="0">#REF!</definedName>
    <definedName name="Active___Other_taxable_income___Amortisation_on_grants_and_contributions___control___nominal.ADDN2">#REF!</definedName>
    <definedName name="Active___Other_taxable_income___Amortisation_on_grants_and_contributions___control___nominal.BR" localSheetId="0">#REF!</definedName>
    <definedName name="Active___Other_taxable_income___Amortisation_on_grants_and_contributions___control___nominal.BR">#REF!</definedName>
    <definedName name="Active___Other_taxable_income___Amortisation_on_grants_and_contributions___control___nominal.WN" localSheetId="0">#REF!</definedName>
    <definedName name="Active___Other_taxable_income___Amortisation_on_grants_and_contributions___control___nominal.WN">#REF!</definedName>
    <definedName name="Active___Other_taxable_income___Amortisation_on_grants_and_contributions___control___nominal.WR" localSheetId="0">#REF!</definedName>
    <definedName name="Active___Other_taxable_income___Amortisation_on_grants_and_contributions___control___nominal.WR">#REF!</definedName>
    <definedName name="Active___Other_taxable_income___Amortisation_on_grants_and_contributions___control___nominal.WWN" localSheetId="0">#REF!</definedName>
    <definedName name="Active___Other_taxable_income___Amortisation_on_grants_and_contributions___control___nominal.WWN">#REF!</definedName>
    <definedName name="Active___Other_taxable_income___Grants_and_contributions_taxable_on_receipt___control___nominal.ADDN1" localSheetId="0">#REF!</definedName>
    <definedName name="Active___Other_taxable_income___Grants_and_contributions_taxable_on_receipt___control___nominal.ADDN1">#REF!</definedName>
    <definedName name="Active___Other_taxable_income___Grants_and_contributions_taxable_on_receipt___control___nominal.ADDN2" localSheetId="0">#REF!</definedName>
    <definedName name="Active___Other_taxable_income___Grants_and_contributions_taxable_on_receipt___control___nominal.ADDN2">#REF!</definedName>
    <definedName name="Active___Other_taxable_income___Grants_and_contributions_taxable_on_receipt___control___nominal.BR" localSheetId="0">#REF!</definedName>
    <definedName name="Active___Other_taxable_income___Grants_and_contributions_taxable_on_receipt___control___nominal.BR">#REF!</definedName>
    <definedName name="Active___Other_taxable_income___Grants_and_contributions_taxable_on_receipt___control___nominal.WN" localSheetId="0">#REF!</definedName>
    <definedName name="Active___Other_taxable_income___Grants_and_contributions_taxable_on_receipt___control___nominal.WN">#REF!</definedName>
    <definedName name="Active___Other_taxable_income___Grants_and_contributions_taxable_on_receipt___control___nominal.WR" localSheetId="0">#REF!</definedName>
    <definedName name="Active___Other_taxable_income___Grants_and_contributions_taxable_on_receipt___control___nominal.WR">#REF!</definedName>
    <definedName name="Active___Other_taxable_income___Grants_and_contributions_taxable_on_receipt___control___nominal.WWN" localSheetId="0">#REF!</definedName>
    <definedName name="Active___Other_taxable_income___Grants_and_contributions_taxable_on_receipt___control___nominal.WWN">#REF!</definedName>
    <definedName name="Active___overdraft_interest_rate.ADDN1" localSheetId="0">#REF!</definedName>
    <definedName name="Active___overdraft_interest_rate.ADDN1">#REF!</definedName>
    <definedName name="Active___overdraft_interest_rate.ADDN2" localSheetId="0">#REF!</definedName>
    <definedName name="Active___overdraft_interest_rate.ADDN2">#REF!</definedName>
    <definedName name="Active___overdraft_interest_rate.BR" localSheetId="0">#REF!</definedName>
    <definedName name="Active___overdraft_interest_rate.BR">#REF!</definedName>
    <definedName name="Active___overdraft_interest_rate.WN" localSheetId="0">#REF!</definedName>
    <definedName name="Active___overdraft_interest_rate.WN">#REF!</definedName>
    <definedName name="Active___overdraft_interest_rate.WR" localSheetId="0">#REF!</definedName>
    <definedName name="Active___overdraft_interest_rate.WR">#REF!</definedName>
    <definedName name="Active___overdraft_interest_rate.WWN" localSheetId="0">#REF!</definedName>
    <definedName name="Active___overdraft_interest_rate.WWN">#REF!</definedName>
    <definedName name="Active___P_L_expenditure_not_allowable_as_a_deduction_from_taxable_trading_profits___control___nominal.ADDN1" localSheetId="0">#REF!</definedName>
    <definedName name="Active___P_L_expenditure_not_allowable_as_a_deduction_from_taxable_trading_profits___control___nominal.ADDN1">#REF!</definedName>
    <definedName name="Active___P_L_expenditure_not_allowable_as_a_deduction_from_taxable_trading_profits___control___nominal.ADDN2" localSheetId="0">#REF!</definedName>
    <definedName name="Active___P_L_expenditure_not_allowable_as_a_deduction_from_taxable_trading_profits___control___nominal.ADDN2">#REF!</definedName>
    <definedName name="Active___P_L_expenditure_not_allowable_as_a_deduction_from_taxable_trading_profits___control___nominal.BR" localSheetId="0">#REF!</definedName>
    <definedName name="Active___P_L_expenditure_not_allowable_as_a_deduction_from_taxable_trading_profits___control___nominal.BR">#REF!</definedName>
    <definedName name="Active___P_L_expenditure_not_allowable_as_a_deduction_from_taxable_trading_profits___control___nominal.WN" localSheetId="0">#REF!</definedName>
    <definedName name="Active___P_L_expenditure_not_allowable_as_a_deduction_from_taxable_trading_profits___control___nominal.WN">#REF!</definedName>
    <definedName name="Active___P_L_expenditure_not_allowable_as_a_deduction_from_taxable_trading_profits___control___nominal.WR" localSheetId="0">#REF!</definedName>
    <definedName name="Active___P_L_expenditure_not_allowable_as_a_deduction_from_taxable_trading_profits___control___nominal.WR">#REF!</definedName>
    <definedName name="Active___P_L_expenditure_not_allowable_as_a_deduction_from_taxable_trading_profits___control___nominal.WWN" localSheetId="0">#REF!</definedName>
    <definedName name="Active___P_L_expenditure_not_allowable_as_a_deduction_from_taxable_trading_profits___control___nominal.WWN">#REF!</definedName>
    <definedName name="Active___P_L_expenditure_relating_to_renewals_not_allowable_as_a_deduction_from_taxable_trading_profits___control___nominal.ADDN1" localSheetId="0">#REF!</definedName>
    <definedName name="Active___P_L_expenditure_relating_to_renewals_not_allowable_as_a_deduction_from_taxable_trading_profits___control___nominal.ADDN1">#REF!</definedName>
    <definedName name="Active___P_L_expenditure_relating_to_renewals_not_allowable_as_a_deduction_from_taxable_trading_profits___control___nominal.ADDN2" localSheetId="0">#REF!</definedName>
    <definedName name="Active___P_L_expenditure_relating_to_renewals_not_allowable_as_a_deduction_from_taxable_trading_profits___control___nominal.ADDN2">#REF!</definedName>
    <definedName name="Active___P_L_expenditure_relating_to_renewals_not_allowable_as_a_deduction_from_taxable_trading_profits___control___nominal.BR" localSheetId="0">#REF!</definedName>
    <definedName name="Active___P_L_expenditure_relating_to_renewals_not_allowable_as_a_deduction_from_taxable_trading_profits___control___nominal.BR">#REF!</definedName>
    <definedName name="Active___P_L_expenditure_relating_to_renewals_not_allowable_as_a_deduction_from_taxable_trading_profits___control___nominal.WN" localSheetId="0">#REF!</definedName>
    <definedName name="Active___P_L_expenditure_relating_to_renewals_not_allowable_as_a_deduction_from_taxable_trading_profits___control___nominal.WN">#REF!</definedName>
    <definedName name="Active___P_L_expenditure_relating_to_renewals_not_allowable_as_a_deduction_from_taxable_trading_profits___control___nominal.WR" localSheetId="0">#REF!</definedName>
    <definedName name="Active___P_L_expenditure_relating_to_renewals_not_allowable_as_a_deduction_from_taxable_trading_profits___control___nominal.WR">#REF!</definedName>
    <definedName name="Active___P_L_expenditure_relating_to_renewals_not_allowable_as_a_deduction_from_taxable_trading_profits___control___nominal.WWN" localSheetId="0">#REF!</definedName>
    <definedName name="Active___P_L_expenditure_relating_to_renewals_not_allowable_as_a_deduction_from_taxable_trading_profits___control___nominal.WWN">#REF!</definedName>
    <definedName name="Active___PAYG_rate___Total_PAYG_rate.ADDN1" localSheetId="0">#REF!</definedName>
    <definedName name="Active___PAYG_rate___Total_PAYG_rate.ADDN1">#REF!</definedName>
    <definedName name="Active___PAYG_rate___Total_PAYG_rate.ADDN2" localSheetId="0">#REF!</definedName>
    <definedName name="Active___PAYG_rate___Total_PAYG_rate.ADDN2">#REF!</definedName>
    <definedName name="Active___PAYG_rate___Total_PAYG_rate.BR" localSheetId="0">#REF!</definedName>
    <definedName name="Active___PAYG_rate___Total_PAYG_rate.BR">#REF!</definedName>
    <definedName name="Active___PAYG_rate___Total_PAYG_rate.WN" localSheetId="0">#REF!</definedName>
    <definedName name="Active___PAYG_rate___Total_PAYG_rate.WN">#REF!</definedName>
    <definedName name="Active___PAYG_rate___Total_PAYG_rate.WR" localSheetId="0">#REF!</definedName>
    <definedName name="Active___PAYG_rate___Total_PAYG_rate.WR">#REF!</definedName>
    <definedName name="Active___PAYG_rate___Total_PAYG_rate.WWN" localSheetId="0">#REF!</definedName>
    <definedName name="Active___PAYG_rate___Total_PAYG_rate.WWN">#REF!</definedName>
    <definedName name="Active___Pension_deficit_recovery____real.ADDN1" localSheetId="0">#REF!</definedName>
    <definedName name="Active___Pension_deficit_recovery____real.ADDN1">#REF!</definedName>
    <definedName name="Active___Pension_deficit_recovery____real.ADDN2" localSheetId="0">#REF!</definedName>
    <definedName name="Active___Pension_deficit_recovery____real.ADDN2">#REF!</definedName>
    <definedName name="Active___Pension_deficit_recovery____real.BR" localSheetId="0">#REF!</definedName>
    <definedName name="Active___Pension_deficit_recovery____real.BR">#REF!</definedName>
    <definedName name="Active___Pension_deficit_recovery____real.WN" localSheetId="0">#REF!</definedName>
    <definedName name="Active___Pension_deficit_recovery____real.WN">#REF!</definedName>
    <definedName name="Active___Pension_deficit_recovery____real.WR" localSheetId="0">#REF!</definedName>
    <definedName name="Active___Pension_deficit_recovery____real.WR">#REF!</definedName>
    <definedName name="Active___Pension_deficit_recovery____real.WWN" localSheetId="0">#REF!</definedName>
    <definedName name="Active___Pension_deficit_recovery____real.WWN">#REF!</definedName>
    <definedName name="Active___Percentage_earnings_distributed_as_dividends" localSheetId="0">#REF!</definedName>
    <definedName name="Active___Percentage_earnings_distributed_as_dividends">#REF!</definedName>
    <definedName name="Active___Post_financeability_adjustments_eligible_for_tax_uplift___real.ADDN1" localSheetId="0">#REF!</definedName>
    <definedName name="Active___Post_financeability_adjustments_eligible_for_tax_uplift___real.ADDN1">#REF!</definedName>
    <definedName name="Active___Post_financeability_adjustments_eligible_for_tax_uplift___real.ADDN2" localSheetId="0">#REF!</definedName>
    <definedName name="Active___Post_financeability_adjustments_eligible_for_tax_uplift___real.ADDN2">#REF!</definedName>
    <definedName name="Active___Post_financeability_adjustments_eligible_for_tax_uplift___real.BR" localSheetId="0">#REF!</definedName>
    <definedName name="Active___Post_financeability_adjustments_eligible_for_tax_uplift___real.BR">#REF!</definedName>
    <definedName name="Active___Post_financeability_adjustments_eligible_for_tax_uplift___real.WN" localSheetId="0">#REF!</definedName>
    <definedName name="Active___Post_financeability_adjustments_eligible_for_tax_uplift___real.WN">#REF!</definedName>
    <definedName name="Active___Post_financeability_adjustments_eligible_for_tax_uplift___real.WR" localSheetId="0">#REF!</definedName>
    <definedName name="Active___Post_financeability_adjustments_eligible_for_tax_uplift___real.WR">#REF!</definedName>
    <definedName name="Active___Post_financeability_adjustments_eligible_for_tax_uplift___real.WWN" localSheetId="0">#REF!</definedName>
    <definedName name="Active___Post_financeability_adjustments_eligible_for_tax_uplift___real.WWN">#REF!</definedName>
    <definedName name="Active___Post_financeability_adjustments_not_eligible_for_tax_uplift___real.ADDN1" localSheetId="0">#REF!</definedName>
    <definedName name="Active___Post_financeability_adjustments_not_eligible_for_tax_uplift___real.ADDN1">#REF!</definedName>
    <definedName name="Active___Post_financeability_adjustments_not_eligible_for_tax_uplift___real.ADDN2" localSheetId="0">#REF!</definedName>
    <definedName name="Active___Post_financeability_adjustments_not_eligible_for_tax_uplift___real.ADDN2">#REF!</definedName>
    <definedName name="Active___Post_financeability_adjustments_not_eligible_for_tax_uplift___real.BR" localSheetId="0">#REF!</definedName>
    <definedName name="Active___Post_financeability_adjustments_not_eligible_for_tax_uplift___real.BR">#REF!</definedName>
    <definedName name="Active___Post_financeability_adjustments_not_eligible_for_tax_uplift___real.WN" localSheetId="0">#REF!</definedName>
    <definedName name="Active___Post_financeability_adjustments_not_eligible_for_tax_uplift___real.WN">#REF!</definedName>
    <definedName name="Active___Post_financeability_adjustments_not_eligible_for_tax_uplift___real.WR" localSheetId="0">#REF!</definedName>
    <definedName name="Active___Post_financeability_adjustments_not_eligible_for_tax_uplift___real.WR">#REF!</definedName>
    <definedName name="Active___Post_financeability_adjustments_not_eligible_for_tax_uplift___real.WWN" localSheetId="0">#REF!</definedName>
    <definedName name="Active___Post_financeability_adjustments_not_eligible_for_tax_uplift___real.WWN">#REF!</definedName>
    <definedName name="Active___Pre_2020_RCV_opening_balance___real.ADDN1" localSheetId="0">#REF!</definedName>
    <definedName name="Active___Pre_2020_RCV_opening_balance___real.ADDN1">#REF!</definedName>
    <definedName name="Active___Pre_2020_RCV_opening_balance___real.ADDN2" localSheetId="0">#REF!</definedName>
    <definedName name="Active___Pre_2020_RCV_opening_balance___real.ADDN2">#REF!</definedName>
    <definedName name="Active___Pre_2020_RCV_opening_balance___real.BR" localSheetId="0">#REF!</definedName>
    <definedName name="Active___Pre_2020_RCV_opening_balance___real.BR">#REF!</definedName>
    <definedName name="Active___Pre_2020_RCV_opening_balance___real.WN" localSheetId="0">#REF!</definedName>
    <definedName name="Active___Pre_2020_RCV_opening_balance___real.WN">#REF!</definedName>
    <definedName name="Active___Pre_2020_RCV_opening_balance___real.WR" localSheetId="0">#REF!</definedName>
    <definedName name="Active___Pre_2020_RCV_opening_balance___real.WR">#REF!</definedName>
    <definedName name="Active___Pre_2020_RCV_opening_balance___real.WWN" localSheetId="0">#REF!</definedName>
    <definedName name="Active___Pre_2020_RCV_opening_balance___real.WWN">#REF!</definedName>
    <definedName name="Active___Pre_2025_RCV_Run_off_rate.ADDN1" localSheetId="0">#REF!</definedName>
    <definedName name="Active___Pre_2025_RCV_Run_off_rate.ADDN1">#REF!</definedName>
    <definedName name="Active___Pre_2025_RCV_Run_off_rate.ADDN2" localSheetId="0">#REF!</definedName>
    <definedName name="Active___Pre_2025_RCV_Run_off_rate.ADDN2">#REF!</definedName>
    <definedName name="Active___Pre_2025_RCV_Run_off_rate.BR" localSheetId="0">#REF!</definedName>
    <definedName name="Active___Pre_2025_RCV_Run_off_rate.BR">#REF!</definedName>
    <definedName name="Active___Pre_2025_RCV_Run_off_rate.WN" localSheetId="0">#REF!</definedName>
    <definedName name="Active___Pre_2025_RCV_Run_off_rate.WN">#REF!</definedName>
    <definedName name="Active___Pre_2025_RCV_Run_off_rate.WR" localSheetId="0">#REF!</definedName>
    <definedName name="Active___Pre_2025_RCV_Run_off_rate.WR">#REF!</definedName>
    <definedName name="Active___Pre_2025_RCV_Run_off_rate.WWN" localSheetId="0">#REF!</definedName>
    <definedName name="Active___Pre_2025_RCV_Run_off_rate.WWN">#REF!</definedName>
    <definedName name="Active___Price_control_income___third_party_services___Rechargeable_works___real.ADDN1" localSheetId="0">#REF!</definedName>
    <definedName name="Active___Price_control_income___third_party_services___Rechargeable_works___real.ADDN1">#REF!</definedName>
    <definedName name="Active___Price_control_income___third_party_services___Rechargeable_works___real.ADDN2" localSheetId="0">#REF!</definedName>
    <definedName name="Active___Price_control_income___third_party_services___Rechargeable_works___real.ADDN2">#REF!</definedName>
    <definedName name="Active___Price_control_income___third_party_services___Rechargeable_works___real.BR" localSheetId="0">#REF!</definedName>
    <definedName name="Active___Price_control_income___third_party_services___Rechargeable_works___real.BR">#REF!</definedName>
    <definedName name="Active___Price_control_income___third_party_services___Rechargeable_works___real.WN" localSheetId="0">#REF!</definedName>
    <definedName name="Active___Price_control_income___third_party_services___Rechargeable_works___real.WN">#REF!</definedName>
    <definedName name="Active___Price_control_income___third_party_services___Rechargeable_works___real.WR" localSheetId="0">#REF!</definedName>
    <definedName name="Active___Price_control_income___third_party_services___Rechargeable_works___real.WR">#REF!</definedName>
    <definedName name="Active___Price_control_income___third_party_services___Rechargeable_works___real.WWN" localSheetId="0">#REF!</definedName>
    <definedName name="Active___Price_control_income___third_party_services___Rechargeable_works___real.WWN">#REF!</definedName>
    <definedName name="Active___Prior_period_company_residential_apportionment" localSheetId="0">#REF!</definedName>
    <definedName name="Active___Prior_period_company_residential_apportionment">#REF!</definedName>
    <definedName name="Active___Proportion_of_capitalised_revenue_expenditure__infra___non_infra_.ADDN1" localSheetId="0">#REF!</definedName>
    <definedName name="Active___Proportion_of_capitalised_revenue_expenditure__infra___non_infra_.ADDN1">#REF!</definedName>
    <definedName name="Active___Proportion_of_capitalised_revenue_expenditure__infra___non_infra_.ADDN2" localSheetId="0">#REF!</definedName>
    <definedName name="Active___Proportion_of_capitalised_revenue_expenditure__infra___non_infra_.ADDN2">#REF!</definedName>
    <definedName name="Active___Proportion_of_capitalised_revenue_expenditure__infra___non_infra_.BR" localSheetId="0">#REF!</definedName>
    <definedName name="Active___Proportion_of_capitalised_revenue_expenditure__infra___non_infra_.BR">#REF!</definedName>
    <definedName name="Active___Proportion_of_capitalised_revenue_expenditure__infra___non_infra_.WN" localSheetId="0">#REF!</definedName>
    <definedName name="Active___Proportion_of_capitalised_revenue_expenditure__infra___non_infra_.WN">#REF!</definedName>
    <definedName name="Active___Proportion_of_capitalised_revenue_expenditure__infra___non_infra_.WR" localSheetId="0">#REF!</definedName>
    <definedName name="Active___Proportion_of_capitalised_revenue_expenditure__infra___non_infra_.WR">#REF!</definedName>
    <definedName name="Active___Proportion_of_capitalised_revenue_expenditure__infra___non_infra_.WWN" localSheetId="0">#REF!</definedName>
    <definedName name="Active___Proportion_of_capitalised_revenue_expenditure__infra___non_infra_.WWN">#REF!</definedName>
    <definedName name="Active___proportion_of_new_capital_expenditure_qualifying_for_a_full_deduction.ADDN1" localSheetId="0">#REF!</definedName>
    <definedName name="Active___proportion_of_new_capital_expenditure_qualifying_for_a_full_deduction.ADDN1">#REF!</definedName>
    <definedName name="Active___proportion_of_new_capital_expenditure_qualifying_for_a_full_deduction.ADDN2" localSheetId="0">#REF!</definedName>
    <definedName name="Active___proportion_of_new_capital_expenditure_qualifying_for_a_full_deduction.ADDN2">#REF!</definedName>
    <definedName name="Active___proportion_of_new_capital_expenditure_qualifying_for_a_full_deduction.BR" localSheetId="0">#REF!</definedName>
    <definedName name="Active___proportion_of_new_capital_expenditure_qualifying_for_a_full_deduction.BR">#REF!</definedName>
    <definedName name="Active___proportion_of_new_capital_expenditure_qualifying_for_a_full_deduction.WN" localSheetId="0">#REF!</definedName>
    <definedName name="Active___proportion_of_new_capital_expenditure_qualifying_for_a_full_deduction.WN">#REF!</definedName>
    <definedName name="Active___proportion_of_new_capital_expenditure_qualifying_for_a_full_deduction.WR" localSheetId="0">#REF!</definedName>
    <definedName name="Active___proportion_of_new_capital_expenditure_qualifying_for_a_full_deduction.WR">#REF!</definedName>
    <definedName name="Active___proportion_of_new_capital_expenditure_qualifying_for_a_full_deduction.WWN" localSheetId="0">#REF!</definedName>
    <definedName name="Active___proportion_of_new_capital_expenditure_qualifying_for_a_full_deduction.WWN">#REF!</definedName>
    <definedName name="Active___Proportion_of_new_capital_expenditure_qualifying_for_high_level_deduction_main_rate_pool.ADDN1" localSheetId="0">#REF!</definedName>
    <definedName name="Active___Proportion_of_new_capital_expenditure_qualifying_for_high_level_deduction_main_rate_pool.ADDN1">#REF!</definedName>
    <definedName name="Active___Proportion_of_new_capital_expenditure_qualifying_for_high_level_deduction_main_rate_pool.ADDN2" localSheetId="0">#REF!</definedName>
    <definedName name="Active___Proportion_of_new_capital_expenditure_qualifying_for_high_level_deduction_main_rate_pool.ADDN2">#REF!</definedName>
    <definedName name="Active___Proportion_of_new_capital_expenditure_qualifying_for_high_level_deduction_main_rate_pool.BR" localSheetId="0">#REF!</definedName>
    <definedName name="Active___Proportion_of_new_capital_expenditure_qualifying_for_high_level_deduction_main_rate_pool.BR">#REF!</definedName>
    <definedName name="Active___Proportion_of_new_capital_expenditure_qualifying_for_high_level_deduction_main_rate_pool.WN" localSheetId="0">#REF!</definedName>
    <definedName name="Active___Proportion_of_new_capital_expenditure_qualifying_for_high_level_deduction_main_rate_pool.WN">#REF!</definedName>
    <definedName name="Active___Proportion_of_new_capital_expenditure_qualifying_for_high_level_deduction_main_rate_pool.WR" localSheetId="0">#REF!</definedName>
    <definedName name="Active___Proportion_of_new_capital_expenditure_qualifying_for_high_level_deduction_main_rate_pool.WR">#REF!</definedName>
    <definedName name="Active___Proportion_of_new_capital_expenditure_qualifying_for_high_level_deduction_main_rate_pool.WWN" localSheetId="0">#REF!</definedName>
    <definedName name="Active___Proportion_of_new_capital_expenditure_qualifying_for_high_level_deduction_main_rate_pool.WWN">#REF!</definedName>
    <definedName name="Active___Proportion_of_new_capital_expenditure_qualifying_for_high_level_deduction_special_rate_pool.ADDN1" localSheetId="0">#REF!</definedName>
    <definedName name="Active___Proportion_of_new_capital_expenditure_qualifying_for_high_level_deduction_special_rate_pool.ADDN1">#REF!</definedName>
    <definedName name="Active___Proportion_of_new_capital_expenditure_qualifying_for_high_level_deduction_special_rate_pool.ADDN2" localSheetId="0">#REF!</definedName>
    <definedName name="Active___Proportion_of_new_capital_expenditure_qualifying_for_high_level_deduction_special_rate_pool.ADDN2">#REF!</definedName>
    <definedName name="Active___Proportion_of_new_capital_expenditure_qualifying_for_high_level_deduction_special_rate_pool.BR" localSheetId="0">#REF!</definedName>
    <definedName name="Active___Proportion_of_new_capital_expenditure_qualifying_for_high_level_deduction_special_rate_pool.BR">#REF!</definedName>
    <definedName name="Active___Proportion_of_new_capital_expenditure_qualifying_for_high_level_deduction_special_rate_pool.WN" localSheetId="0">#REF!</definedName>
    <definedName name="Active___Proportion_of_new_capital_expenditure_qualifying_for_high_level_deduction_special_rate_pool.WN">#REF!</definedName>
    <definedName name="Active___Proportion_of_new_capital_expenditure_qualifying_for_high_level_deduction_special_rate_pool.WR" localSheetId="0">#REF!</definedName>
    <definedName name="Active___Proportion_of_new_capital_expenditure_qualifying_for_high_level_deduction_special_rate_pool.WR">#REF!</definedName>
    <definedName name="Active___Proportion_of_new_capital_expenditure_qualifying_for_high_level_deduction_special_rate_pool.WWN" localSheetId="0">#REF!</definedName>
    <definedName name="Active___Proportion_of_new_capital_expenditure_qualifying_for_high_level_deduction_special_rate_pool.WWN">#REF!</definedName>
    <definedName name="Active___Proportion_of_new_capital_expenditure_qualifying_for_high_level_deduction_structures_and_buildings_rate_pool.ADDN1" localSheetId="0">#REF!</definedName>
    <definedName name="Active___Proportion_of_new_capital_expenditure_qualifying_for_high_level_deduction_structures_and_buildings_rate_pool.ADDN1">#REF!</definedName>
    <definedName name="Active___Proportion_of_new_capital_expenditure_qualifying_for_high_level_deduction_structures_and_buildings_rate_pool.ADDN2" localSheetId="0">#REF!</definedName>
    <definedName name="Active___Proportion_of_new_capital_expenditure_qualifying_for_high_level_deduction_structures_and_buildings_rate_pool.ADDN2">#REF!</definedName>
    <definedName name="Active___Proportion_of_new_capital_expenditure_qualifying_for_high_level_deduction_structures_and_buildings_rate_pool.BR" localSheetId="0">#REF!</definedName>
    <definedName name="Active___Proportion_of_new_capital_expenditure_qualifying_for_high_level_deduction_structures_and_buildings_rate_pool.BR">#REF!</definedName>
    <definedName name="Active___Proportion_of_new_capital_expenditure_qualifying_for_high_level_deduction_structures_and_buildings_rate_pool.WN" localSheetId="0">#REF!</definedName>
    <definedName name="Active___Proportion_of_new_capital_expenditure_qualifying_for_high_level_deduction_structures_and_buildings_rate_pool.WN">#REF!</definedName>
    <definedName name="Active___Proportion_of_new_capital_expenditure_qualifying_for_high_level_deduction_structures_and_buildings_rate_pool.WR" localSheetId="0">#REF!</definedName>
    <definedName name="Active___Proportion_of_new_capital_expenditure_qualifying_for_high_level_deduction_structures_and_buildings_rate_pool.WR">#REF!</definedName>
    <definedName name="Active___Proportion_of_new_capital_expenditure_qualifying_for_high_level_deduction_structures_and_buildings_rate_pool.WWN" localSheetId="0">#REF!</definedName>
    <definedName name="Active___Proportion_of_new_capital_expenditure_qualifying_for_high_level_deduction_structures_and_buildings_rate_pool.WWN">#REF!</definedName>
    <definedName name="Active___Proportion_of_RPI_linked_debt" localSheetId="0">#REF!</definedName>
    <definedName name="Active___Proportion_of_RPI_linked_debt">#REF!</definedName>
    <definedName name="Active___proportion_of_taxable_profits_available_for_tax_loss_utilisation" localSheetId="0">#REF!</definedName>
    <definedName name="Active___proportion_of_taxable_profits_available_for_tax_loss_utilisation">#REF!</definedName>
    <definedName name="Active___QAA_reward__penalty____real.ADDN1" localSheetId="0">#REF!</definedName>
    <definedName name="Active___QAA_reward__penalty____real.ADDN1">#REF!</definedName>
    <definedName name="Active___QAA_reward__penalty____real.ADDN2" localSheetId="0">#REF!</definedName>
    <definedName name="Active___QAA_reward__penalty____real.ADDN2">#REF!</definedName>
    <definedName name="Active___QAA_reward__penalty____real.BR" localSheetId="0">#REF!</definedName>
    <definedName name="Active___QAA_reward__penalty____real.BR">#REF!</definedName>
    <definedName name="Active___QAA_reward__penalty____real.WN" localSheetId="0">#REF!</definedName>
    <definedName name="Active___QAA_reward__penalty____real.WN">#REF!</definedName>
    <definedName name="Active___QAA_reward__penalty____real.WR" localSheetId="0">#REF!</definedName>
    <definedName name="Active___QAA_reward__penalty____real.WR">#REF!</definedName>
    <definedName name="Active___QAA_reward__penalty____real.WWN" localSheetId="0">#REF!</definedName>
    <definedName name="Active___QAA_reward__penalty____real.WWN">#REF!</definedName>
    <definedName name="Active___real_dividend_growth" localSheetId="0">#REF!</definedName>
    <definedName name="Active___real_dividend_growth">#REF!</definedName>
    <definedName name="Active___Reprofiling_revenue___real.ADDN1" localSheetId="0">#REF!</definedName>
    <definedName name="Active___Reprofiling_revenue___real.ADDN1">#REF!</definedName>
    <definedName name="Active___Reprofiling_revenue___real.ADDN2" localSheetId="0">#REF!</definedName>
    <definedName name="Active___Reprofiling_revenue___real.ADDN2">#REF!</definedName>
    <definedName name="Active___Reprofiling_revenue___real.BR" localSheetId="0">#REF!</definedName>
    <definedName name="Active___Reprofiling_revenue___real.BR">#REF!</definedName>
    <definedName name="Active___Reprofiling_revenue___real.WN" localSheetId="0">#REF!</definedName>
    <definedName name="Active___Reprofiling_revenue___real.WN">#REF!</definedName>
    <definedName name="Active___Reprofiling_revenue___real.WR" localSheetId="0">#REF!</definedName>
    <definedName name="Active___Reprofiling_revenue___real.WR">#REF!</definedName>
    <definedName name="Active___Reprofiling_revenue___real.WWN" localSheetId="0">#REF!</definedName>
    <definedName name="Active___Reprofiling_revenue___real.WWN">#REF!</definedName>
    <definedName name="Active___Residential_net_margin_for_company" localSheetId="0">#REF!</definedName>
    <definedName name="Active___Residential_net_margin_for_company">#REF!</definedName>
    <definedName name="Active___Residential_Retail_allowed_depreciation__post_efficiency_challenge_and_adjustments____real" localSheetId="0">#REF!</definedName>
    <definedName name="Active___Residential_Retail_allowed_depreciation__post_efficiency_challenge_and_adjustments____real">#REF!</definedName>
    <definedName name="Active___Residential_retail_costs__opex_plus_depn__exc_3rd_party_services____measured___Wastewater_only___nominal" localSheetId="0">#REF!</definedName>
    <definedName name="Active___Residential_retail_costs__opex_plus_depn__exc_3rd_party_services____measured___Wastewater_only___nominal">#REF!</definedName>
    <definedName name="Active___Residential_retail_costs__opex_plus_depn__exc_3rd_party_services____measured___Water_only___nominal" localSheetId="0">#REF!</definedName>
    <definedName name="Active___Residential_retail_costs__opex_plus_depn__exc_3rd_party_services____measured___Water_only___nominal">#REF!</definedName>
    <definedName name="Active___Residential_retail_costs__opex_plus_depn__exc_3rd_party_services____unmeasured___Wastewater_only___nominal" localSheetId="0">#REF!</definedName>
    <definedName name="Active___Residential_retail_costs__opex_plus_depn__exc_3rd_party_services____unmeasured___Wastewater_only___nominal">#REF!</definedName>
    <definedName name="Active___Residential_retail_costs__opex_plus_depn__exc_3rd_party_services____unmeasured___Water_only___nominal" localSheetId="0">#REF!</definedName>
    <definedName name="Active___Residential_retail_costs__opex_plus_depn__exc_3rd_party_services____unmeasured___Water_only___nominal">#REF!</definedName>
    <definedName name="Active___Residential_retail_revenue_adjustment___real" localSheetId="0">#REF!</definedName>
    <definedName name="Active___Residential_retail_revenue_adjustment___real">#REF!</definedName>
    <definedName name="Active___Retail___Corporation_tax_creditor_b_f___nominal" localSheetId="0">#REF!</definedName>
    <definedName name="Active___Retail___Corporation_tax_creditor_b_f___nominal">#REF!</definedName>
    <definedName name="Active___Retail___Retail_creditor_months__Payment_terms___Business_retail_pays_wholesaler_in_arrears__advance_" localSheetId="0">#REF!</definedName>
    <definedName name="Active___Retail___Retail_creditor_months__Payment_terms___Business_retail_pays_wholesaler_in_arrears__advance_">#REF!</definedName>
    <definedName name="Active___Retail___Retail_creditor_months__Payment_terms___Residential_retail_pays_wholesaler_in_arrears__advance_" localSheetId="0">#REF!</definedName>
    <definedName name="Active___Retail___Retail_creditor_months__Payment_terms___Residential_retail_pays_wholesaler_in_arrears__advance_">#REF!</definedName>
    <definedName name="Active___Retirement_benefit_asset____liability__balance___Business___nominal" localSheetId="0">#REF!</definedName>
    <definedName name="Active___Retirement_benefit_asset____liability__balance___Business___nominal">#REF!</definedName>
    <definedName name="Active___Retirement_benefit_asset____liability__balance___Residential___nominal" localSheetId="0">#REF!</definedName>
    <definedName name="Active___Retirement_benefit_asset____liability__balance___Residential___nominal">#REF!</definedName>
    <definedName name="Active___Run_off_rate_for_Post_2025_RCV.ADDN1" localSheetId="0">#REF!</definedName>
    <definedName name="Active___Run_off_rate_for_Post_2025_RCV.ADDN1">#REF!</definedName>
    <definedName name="Active___Run_off_rate_for_Post_2025_RCV.ADDN2" localSheetId="0">#REF!</definedName>
    <definedName name="Active___Run_off_rate_for_Post_2025_RCV.ADDN2">#REF!</definedName>
    <definedName name="Active___Run_off_rate_for_Post_2025_RCV.BR" localSheetId="0">#REF!</definedName>
    <definedName name="Active___Run_off_rate_for_Post_2025_RCV.BR">#REF!</definedName>
    <definedName name="Active___Run_off_rate_for_Post_2025_RCV.WN" localSheetId="0">#REF!</definedName>
    <definedName name="Active___Run_off_rate_for_Post_2025_RCV.WN">#REF!</definedName>
    <definedName name="Active___Run_off_rate_for_Post_2025_RCV.WR" localSheetId="0">#REF!</definedName>
    <definedName name="Active___Run_off_rate_for_Post_2025_RCV.WR">#REF!</definedName>
    <definedName name="Active___Run_off_rate_for_Post_2025_RCV.WWN" localSheetId="0">#REF!</definedName>
    <definedName name="Active___Run_off_rate_for_Post_2025_RCV.WWN">#REF!</definedName>
    <definedName name="Active___Statutory_Corporation_tax_rate" localSheetId="0">#REF!</definedName>
    <definedName name="Active___Statutory_Corporation_tax_rate">#REF!</definedName>
    <definedName name="Active___Tariff_Band___Forecast_allocated_wholesale_charge___nominal.1" localSheetId="0">#REF!</definedName>
    <definedName name="Active___Tariff_Band___Forecast_allocated_wholesale_charge___nominal.1">#REF!</definedName>
    <definedName name="Active___Tariff_Band___Forecast_allocated_wholesale_charge___nominal.2" localSheetId="0">#REF!</definedName>
    <definedName name="Active___Tariff_Band___Forecast_allocated_wholesale_charge___nominal.2">#REF!</definedName>
    <definedName name="Active___Tariff_Band___Forecast_allocated_wholesale_charge___nominal.3" localSheetId="0">#REF!</definedName>
    <definedName name="Active___Tariff_Band___Forecast_allocated_wholesale_charge___nominal.3">#REF!</definedName>
    <definedName name="Active___tariff_band___net_margin_percentage.1" localSheetId="0">#REF!</definedName>
    <definedName name="Active___tariff_band___net_margin_percentage.1">#REF!</definedName>
    <definedName name="Active___tariff_band___net_margin_percentage.2" localSheetId="0">#REF!</definedName>
    <definedName name="Active___tariff_band___net_margin_percentage.2">#REF!</definedName>
    <definedName name="Active___tariff_band___net_margin_percentage.3" localSheetId="0">#REF!</definedName>
    <definedName name="Active___tariff_band___net_margin_percentage.3">#REF!</definedName>
    <definedName name="Active___Tariff_Band___Number_of_customers___Tariff_Band.1" localSheetId="0">#REF!</definedName>
    <definedName name="Active___Tariff_Band___Number_of_customers___Tariff_Band.1">#REF!</definedName>
    <definedName name="Active___Tariff_Band___Number_of_customers___Tariff_Band.2" localSheetId="0">#REF!</definedName>
    <definedName name="Active___Tariff_Band___Number_of_customers___Tariff_Band.2">#REF!</definedName>
    <definedName name="Active___Tariff_Band___Number_of_customers___Tariff_Band.3" localSheetId="0">#REF!</definedName>
    <definedName name="Active___Tariff_Band___Number_of_customers___Tariff_Band.3">#REF!</definedName>
    <definedName name="Active___tax_cashflow_initial_balance___wholesale___nominal.ADDN1" localSheetId="0">#REF!</definedName>
    <definedName name="Active___tax_cashflow_initial_balance___wholesale___nominal.ADDN1">#REF!</definedName>
    <definedName name="Active___tax_cashflow_initial_balance___wholesale___nominal.ADDN2" localSheetId="0">#REF!</definedName>
    <definedName name="Active___tax_cashflow_initial_balance___wholesale___nominal.ADDN2">#REF!</definedName>
    <definedName name="Active___tax_cashflow_initial_balance___wholesale___nominal.BR" localSheetId="0">#REF!</definedName>
    <definedName name="Active___tax_cashflow_initial_balance___wholesale___nominal.BR">#REF!</definedName>
    <definedName name="Active___tax_cashflow_initial_balance___wholesale___nominal.WN" localSheetId="0">#REF!</definedName>
    <definedName name="Active___tax_cashflow_initial_balance___wholesale___nominal.WN">#REF!</definedName>
    <definedName name="Active___tax_cashflow_initial_balance___wholesale___nominal.WR" localSheetId="0">#REF!</definedName>
    <definedName name="Active___tax_cashflow_initial_balance___wholesale___nominal.WR">#REF!</definedName>
    <definedName name="Active___tax_cashflow_initial_balance___wholesale___nominal.WWN" localSheetId="0">#REF!</definedName>
    <definedName name="Active___tax_cashflow_initial_balance___wholesale___nominal.WWN">#REF!</definedName>
    <definedName name="Active___Tax_loss_allowance___nominal" localSheetId="0">#REF!</definedName>
    <definedName name="Active___Tax_loss_allowance___nominal">#REF!</definedName>
    <definedName name="Active___Tonnes_of_dry_solid___BR" localSheetId="0">#REF!</definedName>
    <definedName name="Active___Tonnes_of_dry_solid___BR">#REF!</definedName>
    <definedName name="Active___Total_Additional_control_customers_WN" localSheetId="0">#REF!</definedName>
    <definedName name="Active___Total_Additional_control_customers_WN">#REF!</definedName>
    <definedName name="Active___Total_Additional_control_customers_WR" localSheetId="0">#REF!</definedName>
    <definedName name="Active___Total_Additional_control_customers_WR">#REF!</definedName>
    <definedName name="Active___Total_direct_procurement_from_customers___infrastructure_cost____control___real.ADDN1" localSheetId="0">#REF!</definedName>
    <definedName name="Active___Total_direct_procurement_from_customers___infrastructure_cost____control___real.ADDN1">#REF!</definedName>
    <definedName name="Active___Total_direct_procurement_from_customers___infrastructure_cost____control___real.ADDN2" localSheetId="0">#REF!</definedName>
    <definedName name="Active___Total_direct_procurement_from_customers___infrastructure_cost____control___real.ADDN2">#REF!</definedName>
    <definedName name="Active___Total_direct_procurement_from_customers___infrastructure_cost____control___real.BR" localSheetId="0">#REF!</definedName>
    <definedName name="Active___Total_direct_procurement_from_customers___infrastructure_cost____control___real.BR">#REF!</definedName>
    <definedName name="Active___Total_direct_procurement_from_customers___infrastructure_cost____control___real.WN" localSheetId="0">#REF!</definedName>
    <definedName name="Active___Total_direct_procurement_from_customers___infrastructure_cost____control___real.WN">#REF!</definedName>
    <definedName name="Active___Total_direct_procurement_from_customers___infrastructure_cost____control___real.WR" localSheetId="0">#REF!</definedName>
    <definedName name="Active___Total_direct_procurement_from_customers___infrastructure_cost____control___real.WR">#REF!</definedName>
    <definedName name="Active___Total_direct_procurement_from_customers___infrastructure_cost____control___real.WWN" localSheetId="0">#REF!</definedName>
    <definedName name="Active___Total_direct_procurement_from_customers___infrastructure_cost____control___real.WWN">#REF!</definedName>
    <definedName name="Active___Total_direct_procurement_from_customers___infrastructure_cost_1___real.ADDN1" localSheetId="0">#REF!</definedName>
    <definedName name="Active___Total_direct_procurement_from_customers___infrastructure_cost_1___real.ADDN1">#REF!</definedName>
    <definedName name="Active___Total_direct_procurement_from_customers___infrastructure_cost_1___real.ADDN2" localSheetId="0">#REF!</definedName>
    <definedName name="Active___Total_direct_procurement_from_customers___infrastructure_cost_1___real.ADDN2">#REF!</definedName>
    <definedName name="Active___Total_direct_procurement_from_customers___infrastructure_cost_1___real.BR" localSheetId="0">#REF!</definedName>
    <definedName name="Active___Total_direct_procurement_from_customers___infrastructure_cost_1___real.BR">#REF!</definedName>
    <definedName name="Active___Total_direct_procurement_from_customers___infrastructure_cost_1___real.WN" localSheetId="0">#REF!</definedName>
    <definedName name="Active___Total_direct_procurement_from_customers___infrastructure_cost_1___real.WN">#REF!</definedName>
    <definedName name="Active___Total_direct_procurement_from_customers___infrastructure_cost_1___real.WR" localSheetId="0">#REF!</definedName>
    <definedName name="Active___Total_direct_procurement_from_customers___infrastructure_cost_1___real.WR">#REF!</definedName>
    <definedName name="Active___Total_direct_procurement_from_customers___infrastructure_cost_1___real.WWN" localSheetId="0">#REF!</definedName>
    <definedName name="Active___Total_direct_procurement_from_customers___infrastructure_cost_1___real.WWN">#REF!</definedName>
    <definedName name="Active___Total_direct_procurement_from_customers___infrastructure_cost_2___real.ADDN1" localSheetId="0">#REF!</definedName>
    <definedName name="Active___Total_direct_procurement_from_customers___infrastructure_cost_2___real.ADDN1">#REF!</definedName>
    <definedName name="Active___Total_direct_procurement_from_customers___infrastructure_cost_2___real.ADDN2" localSheetId="0">#REF!</definedName>
    <definedName name="Active___Total_direct_procurement_from_customers___infrastructure_cost_2___real.ADDN2">#REF!</definedName>
    <definedName name="Active___Total_direct_procurement_from_customers___infrastructure_cost_2___real.BR" localSheetId="0">#REF!</definedName>
    <definedName name="Active___Total_direct_procurement_from_customers___infrastructure_cost_2___real.BR">#REF!</definedName>
    <definedName name="Active___Total_direct_procurement_from_customers___infrastructure_cost_2___real.WN" localSheetId="0">#REF!</definedName>
    <definedName name="Active___Total_direct_procurement_from_customers___infrastructure_cost_2___real.WN">#REF!</definedName>
    <definedName name="Active___Total_direct_procurement_from_customers___infrastructure_cost_2___real.WR" localSheetId="0">#REF!</definedName>
    <definedName name="Active___Total_direct_procurement_from_customers___infrastructure_cost_2___real.WR">#REF!</definedName>
    <definedName name="Active___Total_direct_procurement_from_customers___infrastructure_cost_2___real.WWN" localSheetId="0">#REF!</definedName>
    <definedName name="Active___Total_direct_procurement_from_customers___infrastructure_cost_2___real.WWN">#REF!</definedName>
    <definedName name="Active___Total_direct_procurement_from_customers___infrastructure_cost_3___real.ADDN1" localSheetId="0">#REF!</definedName>
    <definedName name="Active___Total_direct_procurement_from_customers___infrastructure_cost_3___real.ADDN1">#REF!</definedName>
    <definedName name="Active___Total_direct_procurement_from_customers___infrastructure_cost_3___real.ADDN2" localSheetId="0">#REF!</definedName>
    <definedName name="Active___Total_direct_procurement_from_customers___infrastructure_cost_3___real.ADDN2">#REF!</definedName>
    <definedName name="Active___Total_direct_procurement_from_customers___infrastructure_cost_3___real.BR" localSheetId="0">#REF!</definedName>
    <definedName name="Active___Total_direct_procurement_from_customers___infrastructure_cost_3___real.BR">#REF!</definedName>
    <definedName name="Active___Total_direct_procurement_from_customers___infrastructure_cost_3___real.WN" localSheetId="0">#REF!</definedName>
    <definedName name="Active___Total_direct_procurement_from_customers___infrastructure_cost_3___real.WN">#REF!</definedName>
    <definedName name="Active___Total_direct_procurement_from_customers___infrastructure_cost_3___real.WR" localSheetId="0">#REF!</definedName>
    <definedName name="Active___Total_direct_procurement_from_customers___infrastructure_cost_3___real.WR">#REF!</definedName>
    <definedName name="Active___Total_direct_procurement_from_customers___infrastructure_cost_3___real.WWN" localSheetId="0">#REF!</definedName>
    <definedName name="Active___Total_direct_procurement_from_customers___infrastructure_cost_3___real.WWN">#REF!</definedName>
    <definedName name="Active___Total_direct_procurement_from_customers___infrastructure_cost_4___real.ADDN1" localSheetId="0">#REF!</definedName>
    <definedName name="Active___Total_direct_procurement_from_customers___infrastructure_cost_4___real.ADDN1">#REF!</definedName>
    <definedName name="Active___Total_direct_procurement_from_customers___infrastructure_cost_4___real.ADDN2" localSheetId="0">#REF!</definedName>
    <definedName name="Active___Total_direct_procurement_from_customers___infrastructure_cost_4___real.ADDN2">#REF!</definedName>
    <definedName name="Active___Total_direct_procurement_from_customers___infrastructure_cost_4___real.BR" localSheetId="0">#REF!</definedName>
    <definedName name="Active___Total_direct_procurement_from_customers___infrastructure_cost_4___real.BR">#REF!</definedName>
    <definedName name="Active___Total_direct_procurement_from_customers___infrastructure_cost_4___real.WN" localSheetId="0">#REF!</definedName>
    <definedName name="Active___Total_direct_procurement_from_customers___infrastructure_cost_4___real.WN">#REF!</definedName>
    <definedName name="Active___Total_direct_procurement_from_customers___infrastructure_cost_4___real.WR" localSheetId="0">#REF!</definedName>
    <definedName name="Active___Total_direct_procurement_from_customers___infrastructure_cost_4___real.WR">#REF!</definedName>
    <definedName name="Active___Total_direct_procurement_from_customers___infrastructure_cost_4___real.WWN" localSheetId="0">#REF!</definedName>
    <definedName name="Active___Total_direct_procurement_from_customers___infrastructure_cost_4___real.WWN">#REF!</definedName>
    <definedName name="Active___Total_direct_procurement_from_customers___infrastructure_cost_5___real.ADDN1" localSheetId="0">#REF!</definedName>
    <definedName name="Active___Total_direct_procurement_from_customers___infrastructure_cost_5___real.ADDN1">#REF!</definedName>
    <definedName name="Active___Total_direct_procurement_from_customers___infrastructure_cost_5___real.ADDN2" localSheetId="0">#REF!</definedName>
    <definedName name="Active___Total_direct_procurement_from_customers___infrastructure_cost_5___real.ADDN2">#REF!</definedName>
    <definedName name="Active___Total_direct_procurement_from_customers___infrastructure_cost_5___real.BR" localSheetId="0">#REF!</definedName>
    <definedName name="Active___Total_direct_procurement_from_customers___infrastructure_cost_5___real.BR">#REF!</definedName>
    <definedName name="Active___Total_direct_procurement_from_customers___infrastructure_cost_5___real.WN" localSheetId="0">#REF!</definedName>
    <definedName name="Active___Total_direct_procurement_from_customers___infrastructure_cost_5___real.WN">#REF!</definedName>
    <definedName name="Active___Total_direct_procurement_from_customers___infrastructure_cost_5___real.WR" localSheetId="0">#REF!</definedName>
    <definedName name="Active___Total_direct_procurement_from_customers___infrastructure_cost_5___real.WR">#REF!</definedName>
    <definedName name="Active___Total_direct_procurement_from_customers___infrastructure_cost_5___real.WWN" localSheetId="0">#REF!</definedName>
    <definedName name="Active___Total_direct_procurement_from_customers___infrastructure_cost_5___real.WWN">#REF!</definedName>
    <definedName name="Active___Total_direct_procurement_from_customers___infrastructure_cost_6___real.ADDN1" localSheetId="0">#REF!</definedName>
    <definedName name="Active___Total_direct_procurement_from_customers___infrastructure_cost_6___real.ADDN1">#REF!</definedName>
    <definedName name="Active___Total_direct_procurement_from_customers___infrastructure_cost_6___real.ADDN2" localSheetId="0">#REF!</definedName>
    <definedName name="Active___Total_direct_procurement_from_customers___infrastructure_cost_6___real.ADDN2">#REF!</definedName>
    <definedName name="Active___Total_direct_procurement_from_customers___infrastructure_cost_6___real.BR" localSheetId="0">#REF!</definedName>
    <definedName name="Active___Total_direct_procurement_from_customers___infrastructure_cost_6___real.BR">#REF!</definedName>
    <definedName name="Active___Total_direct_procurement_from_customers___infrastructure_cost_6___real.WN" localSheetId="0">#REF!</definedName>
    <definedName name="Active___Total_direct_procurement_from_customers___infrastructure_cost_6___real.WN">#REF!</definedName>
    <definedName name="Active___Total_direct_procurement_from_customers___infrastructure_cost_6___real.WR" localSheetId="0">#REF!</definedName>
    <definedName name="Active___Total_direct_procurement_from_customers___infrastructure_cost_6___real.WR">#REF!</definedName>
    <definedName name="Active___Total_direct_procurement_from_customers___infrastructure_cost_6___real.WWN" localSheetId="0">#REF!</definedName>
    <definedName name="Active___Total_direct_procurement_from_customers___infrastructure_cost_6___real.WWN">#REF!</definedName>
    <definedName name="Active___Total_gross_operational_expenditure___including_cost_sharing___real.ADDN1" localSheetId="0">#REF!</definedName>
    <definedName name="Active___Total_gross_operational_expenditure___including_cost_sharing___real.ADDN1">#REF!</definedName>
    <definedName name="Active___Total_gross_operational_expenditure___including_cost_sharing___real.ADDN2" localSheetId="0">#REF!</definedName>
    <definedName name="Active___Total_gross_operational_expenditure___including_cost_sharing___real.ADDN2">#REF!</definedName>
    <definedName name="Active___Total_gross_operational_expenditure___including_cost_sharing___real.BR" localSheetId="0">#REF!</definedName>
    <definedName name="Active___Total_gross_operational_expenditure___including_cost_sharing___real.BR">#REF!</definedName>
    <definedName name="Active___Total_gross_operational_expenditure___including_cost_sharing___real.WN" localSheetId="0">#REF!</definedName>
    <definedName name="Active___Total_gross_operational_expenditure___including_cost_sharing___real.WN">#REF!</definedName>
    <definedName name="Active___Total_gross_operational_expenditure___including_cost_sharing___real.WR" localSheetId="0">#REF!</definedName>
    <definedName name="Active___Total_gross_operational_expenditure___including_cost_sharing___real.WR">#REF!</definedName>
    <definedName name="Active___Total_gross_operational_expenditure___including_cost_sharing___real.WWN" localSheetId="0">#REF!</definedName>
    <definedName name="Active___Total_gross_operational_expenditure___including_cost_sharing___real.WWN">#REF!</definedName>
    <definedName name="Active___Total_other_price_control_income___real.ADDN1" localSheetId="0">#REF!</definedName>
    <definedName name="Active___Total_other_price_control_income___real.ADDN1">#REF!</definedName>
    <definedName name="Active___Total_other_price_control_income___real.ADDN2" localSheetId="0">#REF!</definedName>
    <definedName name="Active___Total_other_price_control_income___real.ADDN2">#REF!</definedName>
    <definedName name="Active___Total_other_price_control_income___real.BR" localSheetId="0">#REF!</definedName>
    <definedName name="Active___Total_other_price_control_income___real.BR">#REF!</definedName>
    <definedName name="Active___Total_other_price_control_income___real.WN" localSheetId="0">#REF!</definedName>
    <definedName name="Active___Total_other_price_control_income___real.WN">#REF!</definedName>
    <definedName name="Active___Total_other_price_control_income___real.WR" localSheetId="0">#REF!</definedName>
    <definedName name="Active___Total_other_price_control_income___real.WR">#REF!</definedName>
    <definedName name="Active___Total_other_price_control_income___real.WWN" localSheetId="0">#REF!</definedName>
    <definedName name="Active___Total_other_price_control_income___real.WWN">#REF!</definedName>
    <definedName name="Active___Trade_and_other_payables___Retail_other_payables___nominal" localSheetId="0">#REF!</definedName>
    <definedName name="Active___Trade_and_other_payables___Retail_other_payables___nominal">#REF!</definedName>
    <definedName name="Active___Trade_and_other_payables___Retail_trade_payables___nominal" localSheetId="0">#REF!</definedName>
    <definedName name="Active___Trade_and_other_payables___Retail_trade_payables___nominal">#REF!</definedName>
    <definedName name="Active___Trade_and_other_payables___Wholesale_creditors___residential_retail___nominal" localSheetId="0">#REF!</definedName>
    <definedName name="Active___Trade_and_other_payables___Wholesale_creditors___residential_retail___nominal">#REF!</definedName>
    <definedName name="Active___Unmeasured_charge___business.ADDN1" localSheetId="0">#REF!</definedName>
    <definedName name="Active___Unmeasured_charge___business.ADDN1">#REF!</definedName>
    <definedName name="Active___Unmeasured_charge___business.ADDN2" localSheetId="0">#REF!</definedName>
    <definedName name="Active___Unmeasured_charge___business.ADDN2">#REF!</definedName>
    <definedName name="Active___Unmeasured_charge___business.BR" localSheetId="0">#REF!</definedName>
    <definedName name="Active___Unmeasured_charge___business.BR">#REF!</definedName>
    <definedName name="Active___Unmeasured_charge___business.WN" localSheetId="0">#REF!</definedName>
    <definedName name="Active___Unmeasured_charge___business.WN">#REF!</definedName>
    <definedName name="Active___Unmeasured_charge___business.WR" localSheetId="0">#REF!</definedName>
    <definedName name="Active___Unmeasured_charge___business.WR">#REF!</definedName>
    <definedName name="Active___Unmeasured_charge___business.WWN" localSheetId="0">#REF!</definedName>
    <definedName name="Active___Unmeasured_charge___business.WWN">#REF!</definedName>
    <definedName name="Active___Unmeasured_charge___residential.ADDN1" localSheetId="0">#REF!</definedName>
    <definedName name="Active___Unmeasured_charge___residential.ADDN1">#REF!</definedName>
    <definedName name="Active___Unmeasured_charge___residential.ADDN2" localSheetId="0">#REF!</definedName>
    <definedName name="Active___Unmeasured_charge___residential.ADDN2">#REF!</definedName>
    <definedName name="Active___Unmeasured_charge___residential.BR" localSheetId="0">#REF!</definedName>
    <definedName name="Active___Unmeasured_charge___residential.BR">#REF!</definedName>
    <definedName name="Active___Unmeasured_charge___residential.WN" localSheetId="0">#REF!</definedName>
    <definedName name="Active___Unmeasured_charge___residential.WN">#REF!</definedName>
    <definedName name="Active___Unmeasured_charge___residential.WR" localSheetId="0">#REF!</definedName>
    <definedName name="Active___Unmeasured_charge___residential.WR">#REF!</definedName>
    <definedName name="Active___Unmeasured_charge___residential.WWN" localSheetId="0">#REF!</definedName>
    <definedName name="Active___Unmeasured_charge___residential.WWN">#REF!</definedName>
    <definedName name="Active___Water_efficiency_funding___real.ADDN1" localSheetId="0">#REF!</definedName>
    <definedName name="Active___Water_efficiency_funding___real.ADDN1">#REF!</definedName>
    <definedName name="Active___Water_efficiency_funding___real.ADDN2" localSheetId="0">#REF!</definedName>
    <definedName name="Active___Water_efficiency_funding___real.ADDN2">#REF!</definedName>
    <definedName name="Active___Water_efficiency_funding___real.BR" localSheetId="0">#REF!</definedName>
    <definedName name="Active___Water_efficiency_funding___real.BR">#REF!</definedName>
    <definedName name="Active___Water_efficiency_funding___real.WN" localSheetId="0">#REF!</definedName>
    <definedName name="Active___Water_efficiency_funding___real.WN">#REF!</definedName>
    <definedName name="Active___Water_efficiency_funding___real.WR" localSheetId="0">#REF!</definedName>
    <definedName name="Active___Water_efficiency_funding___real.WR">#REF!</definedName>
    <definedName name="Active___Water_efficiency_funding___real.WWN" localSheetId="0">#REF!</definedName>
    <definedName name="Active___Water_efficiency_funding___real.WWN">#REF!</definedName>
    <definedName name="Active___Wholesale___Trade_creditor_days___control.ADDN1" localSheetId="0">#REF!</definedName>
    <definedName name="Active___Wholesale___Trade_creditor_days___control.ADDN1">#REF!</definedName>
    <definedName name="Active___Wholesale___Trade_creditor_days___control.ADDN2" localSheetId="0">#REF!</definedName>
    <definedName name="Active___Wholesale___Trade_creditor_days___control.ADDN2">#REF!</definedName>
    <definedName name="Active___Wholesale___Trade_creditor_days___control.BR" localSheetId="0">#REF!</definedName>
    <definedName name="Active___Wholesale___Trade_creditor_days___control.BR">#REF!</definedName>
    <definedName name="Active___Wholesale___Trade_creditor_days___control.WN" localSheetId="0">#REF!</definedName>
    <definedName name="Active___Wholesale___Trade_creditor_days___control.WN">#REF!</definedName>
    <definedName name="Active___Wholesale___Trade_creditor_days___control.WR" localSheetId="0">#REF!</definedName>
    <definedName name="Active___Wholesale___Trade_creditor_days___control.WR">#REF!</definedName>
    <definedName name="Active___Wholesale___Trade_creditor_days___control.WWN" localSheetId="0">#REF!</definedName>
    <definedName name="Active___Wholesale___Trade_creditor_days___control.WWN">#REF!</definedName>
    <definedName name="Active___Wholesale_and_retail_line_item_split___actual_company_structure___Retained_profits___residential_retail___nominal" localSheetId="0">#REF!</definedName>
    <definedName name="Active___Wholesale_and_retail_line_item_split___actual_company_structure___Retained_profits___residential_retail___nominal">#REF!</definedName>
    <definedName name="Active___Wholesale_and_retail_line_item_split___Capex_creditor___business_retail___nominal" localSheetId="0">#REF!</definedName>
    <definedName name="Active___Wholesale_and_retail_line_item_split___Capex_creditor___business_retail___nominal">#REF!</definedName>
    <definedName name="Active___Wholesale_and_retail_line_item_split___capex_creditors___residential_retail___nominal" localSheetId="0">#REF!</definedName>
    <definedName name="Active___Wholesale_and_retail_line_item_split___capex_creditors___residential_retail___nominal">#REF!</definedName>
    <definedName name="Active___Wholesale_DB_pension_cash_excess_over_charge___control___real.ADDN1" localSheetId="0">#REF!</definedName>
    <definedName name="Active___Wholesale_DB_pension_cash_excess_over_charge___control___real.ADDN1">#REF!</definedName>
    <definedName name="Active___Wholesale_DB_pension_cash_excess_over_charge___control___real.ADDN2" localSheetId="0">#REF!</definedName>
    <definedName name="Active___Wholesale_DB_pension_cash_excess_over_charge___control___real.ADDN2">#REF!</definedName>
    <definedName name="Active___Wholesale_DB_pension_cash_excess_over_charge___control___real.BR" localSheetId="0">#REF!</definedName>
    <definedName name="Active___Wholesale_DB_pension_cash_excess_over_charge___control___real.BR">#REF!</definedName>
    <definedName name="Active___Wholesale_DB_pension_cash_excess_over_charge___control___real.WN" localSheetId="0">#REF!</definedName>
    <definedName name="Active___Wholesale_DB_pension_cash_excess_over_charge___control___real.WN">#REF!</definedName>
    <definedName name="Active___Wholesale_DB_pension_cash_excess_over_charge___control___real.WR" localSheetId="0">#REF!</definedName>
    <definedName name="Active___Wholesale_DB_pension_cash_excess_over_charge___control___real.WR">#REF!</definedName>
    <definedName name="Active___Wholesale_DB_pension_cash_excess_over_charge___control___real.WWN" localSheetId="0">#REF!</definedName>
    <definedName name="Active___Wholesale_DB_pension_cash_excess_over_charge___control___real.WWN">#REF!</definedName>
    <definedName name="Active___Wholesale_fixed_asset_life__post_override____control.ADDN1" localSheetId="0">#REF!</definedName>
    <definedName name="Active___Wholesale_fixed_asset_life__post_override____control.ADDN1">#REF!</definedName>
    <definedName name="Active___Wholesale_fixed_asset_life__post_override____control.ADDN2" localSheetId="0">#REF!</definedName>
    <definedName name="Active___Wholesale_fixed_asset_life__post_override____control.ADDN2">#REF!</definedName>
    <definedName name="Active___Wholesale_fixed_asset_life__post_override____control.BR" localSheetId="0">#REF!</definedName>
    <definedName name="Active___Wholesale_fixed_asset_life__post_override____control.BR">#REF!</definedName>
    <definedName name="Active___Wholesale_fixed_asset_life__post_override____control.WN" localSheetId="0">#REF!</definedName>
    <definedName name="Active___Wholesale_fixed_asset_life__post_override____control.WN">#REF!</definedName>
    <definedName name="Active___Wholesale_fixed_asset_life__post_override____control.WR" localSheetId="0">#REF!</definedName>
    <definedName name="Active___Wholesale_fixed_asset_life__post_override____control.WR">#REF!</definedName>
    <definedName name="Active___Wholesale_fixed_asset_life__post_override____control.WWN" localSheetId="0">#REF!</definedName>
    <definedName name="Active___Wholesale_fixed_asset_life__post_override____control.WWN">#REF!</definedName>
    <definedName name="Active___Wholesale_WACC___notional___Cost_of_debt___nominal.ADDN1" localSheetId="0">#REF!</definedName>
    <definedName name="Active___Wholesale_WACC___notional___Cost_of_debt___nominal.ADDN1">#REF!</definedName>
    <definedName name="Active___Wholesale_WACC___notional___Cost_of_debt___nominal.ADDN2" localSheetId="0">#REF!</definedName>
    <definedName name="Active___Wholesale_WACC___notional___Cost_of_debt___nominal.ADDN2">#REF!</definedName>
    <definedName name="Active___Wholesale_WACC___notional___Cost_of_debt___nominal.BR" localSheetId="0">#REF!</definedName>
    <definedName name="Active___Wholesale_WACC___notional___Cost_of_debt___nominal.BR">#REF!</definedName>
    <definedName name="Active___Wholesale_WACC___notional___Cost_of_debt___nominal.WN" localSheetId="0">#REF!</definedName>
    <definedName name="Active___Wholesale_WACC___notional___Cost_of_debt___nominal.WN">#REF!</definedName>
    <definedName name="Active___Wholesale_WACC___notional___Cost_of_debt___nominal.WR" localSheetId="0">#REF!</definedName>
    <definedName name="Active___Wholesale_WACC___notional___Cost_of_debt___nominal.WR">#REF!</definedName>
    <definedName name="Active___Wholesale_WACC___notional___Cost_of_debt___nominal.WWN" localSheetId="0">#REF!</definedName>
    <definedName name="Active___Wholesale_WACC___notional___Cost_of_debt___nominal.WWN">#REF!</definedName>
    <definedName name="Active___Wholesale_WACC___notional___Equity___nominal.ADDN1" localSheetId="0">#REF!</definedName>
    <definedName name="Active___Wholesale_WACC___notional___Equity___nominal.ADDN1">#REF!</definedName>
    <definedName name="Active___Wholesale_WACC___notional___Equity___nominal.ADDN2" localSheetId="0">#REF!</definedName>
    <definedName name="Active___Wholesale_WACC___notional___Equity___nominal.ADDN2">#REF!</definedName>
    <definedName name="Active___Wholesale_WACC___notional___Equity___nominal.BR" localSheetId="0">#REF!</definedName>
    <definedName name="Active___Wholesale_WACC___notional___Equity___nominal.BR">#REF!</definedName>
    <definedName name="Active___Wholesale_WACC___notional___Equity___nominal.WN" localSheetId="0">#REF!</definedName>
    <definedName name="Active___Wholesale_WACC___notional___Equity___nominal.WN">#REF!</definedName>
    <definedName name="Active___Wholesale_WACC___notional___Equity___nominal.WR" localSheetId="0">#REF!</definedName>
    <definedName name="Active___Wholesale_WACC___notional___Equity___nominal.WR">#REF!</definedName>
    <definedName name="Active___Wholesale_WACC___notional___Equity___nominal.WWN" localSheetId="0">#REF!</definedName>
    <definedName name="Active___Wholesale_WACC___notional___Equity___nominal.WWN">#REF!</definedName>
    <definedName name="Active___Wholesale_WACC___notional___Gearing___nominal.ADDN1" localSheetId="0">#REF!</definedName>
    <definedName name="Active___Wholesale_WACC___notional___Gearing___nominal.ADDN1">#REF!</definedName>
    <definedName name="Active___Wholesale_WACC___notional___Gearing___nominal.ADDN2" localSheetId="0">#REF!</definedName>
    <definedName name="Active___Wholesale_WACC___notional___Gearing___nominal.ADDN2">#REF!</definedName>
    <definedName name="Active___Wholesale_WACC___notional___Gearing___nominal.BR" localSheetId="0">#REF!</definedName>
    <definedName name="Active___Wholesale_WACC___notional___Gearing___nominal.BR">#REF!</definedName>
    <definedName name="Active___Wholesale_WACC___notional___Gearing___nominal.WN" localSheetId="0">#REF!</definedName>
    <definedName name="Active___Wholesale_WACC___notional___Gearing___nominal.WN">#REF!</definedName>
    <definedName name="Active___Wholesale_WACC___notional___Gearing___nominal.WR" localSheetId="0">#REF!</definedName>
    <definedName name="Active___Wholesale_WACC___notional___Gearing___nominal.WR">#REF!</definedName>
    <definedName name="Active___Wholesale_WACC___notional___Gearing___nominal.WWN" localSheetId="0">#REF!</definedName>
    <definedName name="Active___Wholesale_WACC___notional___Gearing___nominal.WWN">#REF!</definedName>
    <definedName name="Active___Year_on_year___change___CPI_H___Financial_year_average_indices_year_on_year__" localSheetId="0">#REF!</definedName>
    <definedName name="Active___Year_on_year___change___CPI_H___Financial_year_average_indices_year_on_year__">#REF!</definedName>
    <definedName name="Active__RPI_CPIH_wedge_for_RPI_ILD_indexation_rate" localSheetId="0">#REF!</definedName>
    <definedName name="Active__RPI_CPIH_wedge_for_RPI_ILD_indexation_rate">#REF!</definedName>
    <definedName name="Acts2005">#REF!</definedName>
    <definedName name="Actual_opening_Fixed_rate_debt___wholesale___nominal" localSheetId="0">#REF!</definedName>
    <definedName name="Actual_opening_Fixed_rate_debt___wholesale___nominal">#REF!</definedName>
    <definedName name="Actual_opening_index_linked_debt___wholesale___nominal" localSheetId="0">#REF!</definedName>
    <definedName name="Actual_opening_index_linked_debt___wholesale___nominal">#REF!</definedName>
    <definedName name="Actuals">#REF!</definedName>
    <definedName name="Actuals_Old" localSheetId="1">#REF!</definedName>
    <definedName name="Actuals_Old" localSheetId="0">#REF!</definedName>
    <definedName name="Actuals_Old">#REF!</definedName>
    <definedName name="Actuals9293Prices">#REF!</definedName>
    <definedName name="Actuals9798">#REF!</definedName>
    <definedName name="ActualTax">#REF!</definedName>
    <definedName name="AD">#REF!</definedName>
    <definedName name="adbr" localSheetId="1" hidden="1">{"CHARGE",#N/A,FALSE,"401C11"}</definedName>
    <definedName name="adbr" localSheetId="0" hidden="1">{"CHARGE",#N/A,FALSE,"401C11"}</definedName>
    <definedName name="adbr" hidden="1">{"CHARGE",#N/A,FALSE,"401C11"}</definedName>
    <definedName name="Additional_control_1___Allowed_Revenues___real">#REF!</definedName>
    <definedName name="Additional_control_1___K___periodic" localSheetId="1">#REF!</definedName>
    <definedName name="Additional_control_1___K___periodic" localSheetId="0">#REF!</definedName>
    <definedName name="Additional_control_1___K___periodic">#REF!</definedName>
    <definedName name="Additional_control_1_allowed_revenue_build_up___check" localSheetId="1">#REF!</definedName>
    <definedName name="Additional_control_1_allowed_revenue_build_up___check" localSheetId="0">#REF!</definedName>
    <definedName name="Additional_control_1_allowed_revenue_build_up___check">#REF!</definedName>
    <definedName name="Additional_control_1_allowed_revenue_build_up___check_overall" localSheetId="0">#REF!</definedName>
    <definedName name="Additional_control_1_allowed_revenue_build_up___check_overall">#REF!</definedName>
    <definedName name="Additional_control_2___Allowed_Revenues___real" localSheetId="0">#REF!</definedName>
    <definedName name="Additional_control_2___Allowed_Revenues___real">#REF!</definedName>
    <definedName name="Additional_control_2___K___periodic" localSheetId="0">#REF!</definedName>
    <definedName name="Additional_control_2___K___periodic">#REF!</definedName>
    <definedName name="Additional_control_2_allowed_revenue_build_up___check" localSheetId="0">#REF!</definedName>
    <definedName name="Additional_control_2_allowed_revenue_build_up___check">#REF!</definedName>
    <definedName name="Additional_control_2_allowed_revenue_build_up___check_overall" localSheetId="0">#REF!</definedName>
    <definedName name="Additional_control_2_allowed_revenue_build_up___check_overall">#REF!</definedName>
    <definedName name="Additional_WoC_Modelled" localSheetId="0">#REF!</definedName>
    <definedName name="Additional_WoC_Modelled">#REF!</definedName>
    <definedName name="Additions_to_capital_allowance___main_rate_pool___new_capital_expenditure___nominal.ADDN1" localSheetId="0">#REF!</definedName>
    <definedName name="Additions_to_capital_allowance___main_rate_pool___new_capital_expenditure___nominal.ADDN1">#REF!</definedName>
    <definedName name="Additions_to_capital_allowance___main_rate_pool___new_capital_expenditure___nominal.ADDN2" localSheetId="0">#REF!</definedName>
    <definedName name="Additions_to_capital_allowance___main_rate_pool___new_capital_expenditure___nominal.ADDN2">#REF!</definedName>
    <definedName name="Additions_to_capital_allowance___main_rate_pool___new_capital_expenditure___nominal.BR" localSheetId="0">#REF!</definedName>
    <definedName name="Additions_to_capital_allowance___main_rate_pool___new_capital_expenditure___nominal.BR">#REF!</definedName>
    <definedName name="Additions_to_capital_allowance___main_rate_pool___new_capital_expenditure___nominal.WN" localSheetId="0">#REF!</definedName>
    <definedName name="Additions_to_capital_allowance___main_rate_pool___new_capital_expenditure___nominal.WN">#REF!</definedName>
    <definedName name="Additions_to_capital_allowance___main_rate_pool___new_capital_expenditure___nominal.WR" localSheetId="0">#REF!</definedName>
    <definedName name="Additions_to_capital_allowance___main_rate_pool___new_capital_expenditure___nominal.WR">#REF!</definedName>
    <definedName name="Additions_to_capital_allowance___main_rate_pool___new_capital_expenditure___nominal.WWN" localSheetId="0">#REF!</definedName>
    <definedName name="Additions_to_capital_allowance___main_rate_pool___new_capital_expenditure___nominal.WWN">#REF!</definedName>
    <definedName name="Additions_to_capital_allowance___special_rate_pool___new_capital_expenditure____nominal.ADDN1" localSheetId="0">#REF!</definedName>
    <definedName name="Additions_to_capital_allowance___special_rate_pool___new_capital_expenditure____nominal.ADDN1">#REF!</definedName>
    <definedName name="Additions_to_capital_allowance___special_rate_pool___new_capital_expenditure____nominal.ADDN2" localSheetId="0">#REF!</definedName>
    <definedName name="Additions_to_capital_allowance___special_rate_pool___new_capital_expenditure____nominal.ADDN2">#REF!</definedName>
    <definedName name="Additions_to_capital_allowance___special_rate_pool___new_capital_expenditure____nominal.BR" localSheetId="0">#REF!</definedName>
    <definedName name="Additions_to_capital_allowance___special_rate_pool___new_capital_expenditure____nominal.BR">#REF!</definedName>
    <definedName name="Additions_to_capital_allowance___special_rate_pool___new_capital_expenditure____nominal.WN" localSheetId="0">#REF!</definedName>
    <definedName name="Additions_to_capital_allowance___special_rate_pool___new_capital_expenditure____nominal.WN">#REF!</definedName>
    <definedName name="Additions_to_capital_allowance___special_rate_pool___new_capital_expenditure____nominal.WR" localSheetId="0">#REF!</definedName>
    <definedName name="Additions_to_capital_allowance___special_rate_pool___new_capital_expenditure____nominal.WR">#REF!</definedName>
    <definedName name="Additions_to_capital_allowance___special_rate_pool___new_capital_expenditure____nominal.WWN" localSheetId="0">#REF!</definedName>
    <definedName name="Additions_to_capital_allowance___special_rate_pool___new_capital_expenditure____nominal.WWN">#REF!</definedName>
    <definedName name="Additions_to_capital_allowance___structures_and_buildings_pool___new_capital_expenditure___nominal.ADDN1" localSheetId="0">#REF!</definedName>
    <definedName name="Additions_to_capital_allowance___structures_and_buildings_pool___new_capital_expenditure___nominal.ADDN1">#REF!</definedName>
    <definedName name="Additions_to_capital_allowance___structures_and_buildings_pool___new_capital_expenditure___nominal.ADDN2" localSheetId="0">#REF!</definedName>
    <definedName name="Additions_to_capital_allowance___structures_and_buildings_pool___new_capital_expenditure___nominal.ADDN2">#REF!</definedName>
    <definedName name="Additions_to_capital_allowance___structures_and_buildings_pool___new_capital_expenditure___nominal.BR" localSheetId="0">#REF!</definedName>
    <definedName name="Additions_to_capital_allowance___structures_and_buildings_pool___new_capital_expenditure___nominal.BR">#REF!</definedName>
    <definedName name="Additions_to_capital_allowance___structures_and_buildings_pool___new_capital_expenditure___nominal.WN" localSheetId="0">#REF!</definedName>
    <definedName name="Additions_to_capital_allowance___structures_and_buildings_pool___new_capital_expenditure___nominal.WN">#REF!</definedName>
    <definedName name="Additions_to_capital_allowance___structures_and_buildings_pool___new_capital_expenditure___nominal.WR" localSheetId="0">#REF!</definedName>
    <definedName name="Additions_to_capital_allowance___structures_and_buildings_pool___new_capital_expenditure___nominal.WR">#REF!</definedName>
    <definedName name="Additions_to_capital_allowance___structures_and_buildings_pool___new_capital_expenditure___nominal.WWN" localSheetId="0">#REF!</definedName>
    <definedName name="Additions_to_capital_allowance___structures_and_buildings_pool___new_capital_expenditure___nominal.WWN">#REF!</definedName>
    <definedName name="Addn_average_bill___5yr_average___nominal" localSheetId="0">#REF!</definedName>
    <definedName name="Addn_average_bill___5yr_average___nominal">#REF!</definedName>
    <definedName name="Addn_average_bill___5yr_average___real" localSheetId="0">#REF!</definedName>
    <definedName name="Addn_average_bill___5yr_average___real">#REF!</definedName>
    <definedName name="Addn_average_bill___WoC___nominal" localSheetId="0">#REF!</definedName>
    <definedName name="Addn_average_bill___WoC___nominal">#REF!</definedName>
    <definedName name="Addn_average_bill___WoC___real" localSheetId="0">#REF!</definedName>
    <definedName name="Addn_average_bill___WoC___real">#REF!</definedName>
    <definedName name="Addn_average_bill_growth___nominal" localSheetId="0">#REF!</definedName>
    <definedName name="Addn_average_bill_growth___nominal">#REF!</definedName>
    <definedName name="Addn_average_bill_growth___real" localSheetId="0">#REF!</definedName>
    <definedName name="Addn_average_bill_growth___real">#REF!</definedName>
    <definedName name="AddRWD" localSheetId="1">#REF!</definedName>
    <definedName name="AddRWD" localSheetId="0">#REF!</definedName>
    <definedName name="AddRWD">#REF!</definedName>
    <definedName name="AddRWD2" localSheetId="1">#REF!</definedName>
    <definedName name="AddRWD2" localSheetId="0">#REF!</definedName>
    <definedName name="AddRWD2">#REF!</definedName>
    <definedName name="AddRWDI" localSheetId="1">#REF!</definedName>
    <definedName name="AddRWDI" localSheetId="0">#REF!</definedName>
    <definedName name="AddRWDI">#REF!</definedName>
    <definedName name="AddSC" localSheetId="1">#REF!</definedName>
    <definedName name="AddSC" localSheetId="0">#REF!</definedName>
    <definedName name="AddSC">#REF!</definedName>
    <definedName name="AddSC2" localSheetId="1">#REF!</definedName>
    <definedName name="AddSC2" localSheetId="0">#REF!</definedName>
    <definedName name="AddSC2">#REF!</definedName>
    <definedName name="AddSCI" localSheetId="1">#REF!</definedName>
    <definedName name="AddSCI" localSheetId="0">#REF!</definedName>
    <definedName name="AddSCI">#REF!</definedName>
    <definedName name="AddSLD" localSheetId="1">#REF!</definedName>
    <definedName name="AddSLD" localSheetId="0">#REF!</definedName>
    <definedName name="AddSLD">#REF!</definedName>
    <definedName name="AddSLD2" localSheetId="1">#REF!</definedName>
    <definedName name="AddSLD2" localSheetId="0">#REF!</definedName>
    <definedName name="AddSLD2">#REF!</definedName>
    <definedName name="AddSLDI" localSheetId="1">#REF!</definedName>
    <definedName name="AddSLDI" localSheetId="0">#REF!</definedName>
    <definedName name="AddSLDI">#REF!</definedName>
    <definedName name="AddSLT" localSheetId="1">#REF!</definedName>
    <definedName name="AddSLT" localSheetId="0">#REF!</definedName>
    <definedName name="AddSLT">#REF!</definedName>
    <definedName name="AddSLT2" localSheetId="1">#REF!</definedName>
    <definedName name="AddSLT2" localSheetId="0">#REF!</definedName>
    <definedName name="AddSLT2">#REF!</definedName>
    <definedName name="AddSLTI" localSheetId="1">#REF!</definedName>
    <definedName name="AddSLTI" localSheetId="0">#REF!</definedName>
    <definedName name="AddSLTI">#REF!</definedName>
    <definedName name="AddST" localSheetId="1">#REF!</definedName>
    <definedName name="AddST" localSheetId="0">#REF!</definedName>
    <definedName name="AddST">#REF!</definedName>
    <definedName name="AddST2" localSheetId="1">#REF!</definedName>
    <definedName name="AddST2" localSheetId="0">#REF!</definedName>
    <definedName name="AddST2">#REF!</definedName>
    <definedName name="AddSTI" localSheetId="1">#REF!</definedName>
    <definedName name="AddSTI" localSheetId="0">#REF!</definedName>
    <definedName name="AddSTI">#REF!</definedName>
    <definedName name="AddTWD" localSheetId="1">#REF!</definedName>
    <definedName name="AddTWD" localSheetId="0">#REF!</definedName>
    <definedName name="AddTWD">#REF!</definedName>
    <definedName name="AddTWI" localSheetId="1">#REF!</definedName>
    <definedName name="AddTWI" localSheetId="0">#REF!</definedName>
    <definedName name="AddTWI">#REF!</definedName>
    <definedName name="AddWR" localSheetId="1">#REF!</definedName>
    <definedName name="AddWR" localSheetId="0">#REF!</definedName>
    <definedName name="AddWR">#REF!</definedName>
    <definedName name="AddWR2" localSheetId="1">#REF!</definedName>
    <definedName name="AddWR2" localSheetId="0">#REF!</definedName>
    <definedName name="AddWR2">#REF!</definedName>
    <definedName name="AddWRI" localSheetId="1">#REF!</definedName>
    <definedName name="AddWRI" localSheetId="0">#REF!</definedName>
    <definedName name="AddWRI">#REF!</definedName>
    <definedName name="AddWT" localSheetId="1">#REF!</definedName>
    <definedName name="AddWT" localSheetId="0">#REF!</definedName>
    <definedName name="AddWT">#REF!</definedName>
    <definedName name="AddWT2" localSheetId="1">#REF!</definedName>
    <definedName name="AddWT2" localSheetId="0">#REF!</definedName>
    <definedName name="AddWT2">#REF!</definedName>
    <definedName name="AddWTD2" localSheetId="1">#REF!</definedName>
    <definedName name="AddWTD2" localSheetId="0">#REF!</definedName>
    <definedName name="AddWTD2">#REF!</definedName>
    <definedName name="AddWTI" localSheetId="1">#REF!</definedName>
    <definedName name="AddWTI" localSheetId="0">#REF!</definedName>
    <definedName name="AddWTI">#REF!</definedName>
    <definedName name="Adjusted_cash_interest_cover_ratio____control__Alternative_.ADDN1" localSheetId="1">#REF!</definedName>
    <definedName name="Adjusted_cash_interest_cover_ratio____control__Alternative_.ADDN1" localSheetId="0">#REF!</definedName>
    <definedName name="Adjusted_cash_interest_cover_ratio____control__Alternative_.ADDN1">#REF!</definedName>
    <definedName name="Adjusted_cash_interest_cover_ratio____control__Alternative_.ADDN2" localSheetId="1">#REF!</definedName>
    <definedName name="Adjusted_cash_interest_cover_ratio____control__Alternative_.ADDN2" localSheetId="0">#REF!</definedName>
    <definedName name="Adjusted_cash_interest_cover_ratio____control__Alternative_.ADDN2">#REF!</definedName>
    <definedName name="Adjusted_cash_interest_cover_ratio____control__Alternative_.BR" localSheetId="0">#REF!</definedName>
    <definedName name="Adjusted_cash_interest_cover_ratio____control__Alternative_.BR">#REF!</definedName>
    <definedName name="Adjusted_cash_interest_cover_ratio____control__Alternative_.WN" localSheetId="0">#REF!</definedName>
    <definedName name="Adjusted_cash_interest_cover_ratio____control__Alternative_.WN">#REF!</definedName>
    <definedName name="Adjusted_cash_interest_cover_ratio____control__Alternative_.WR" localSheetId="0">#REF!</definedName>
    <definedName name="Adjusted_cash_interest_cover_ratio____control__Alternative_.WR">#REF!</definedName>
    <definedName name="Adjusted_cash_interest_cover_ratio____control__Alternative_.WWN" localSheetId="0">#REF!</definedName>
    <definedName name="Adjusted_cash_interest_cover_ratio____control__Alternative_.WWN">#REF!</definedName>
    <definedName name="Adjusted_cash_interest_cover_ratio___Post_Fin_adj___Appointee__Alternative_" localSheetId="0">#REF!</definedName>
    <definedName name="Adjusted_cash_interest_cover_ratio___Post_Fin_adj___Appointee__Alternative_">#REF!</definedName>
    <definedName name="Adjusted_cash_interest_cover_ratio__Alternative____Appointee" localSheetId="0">#REF!</definedName>
    <definedName name="Adjusted_cash_interest_cover_ratio__Alternative____Appointee">#REF!</definedName>
    <definedName name="Adjusted_cash_interest_cover_ratio__Alternative____weighted_average___Appointee" localSheetId="0">#REF!</definedName>
    <definedName name="Adjusted_cash_interest_cover_ratio__Alternative____weighted_average___Appointee">#REF!</definedName>
    <definedName name="Adjusted_cash_interest_cover_ratio__Ofwat____Appointee" localSheetId="0">#REF!</definedName>
    <definedName name="Adjusted_cash_interest_cover_ratio__Ofwat____Appointee">#REF!</definedName>
    <definedName name="Adjusted_cash_interest_cover_ratio__Ofwat____control.ADDN1" localSheetId="0">#REF!</definedName>
    <definedName name="Adjusted_cash_interest_cover_ratio__Ofwat____control.ADDN1">#REF!</definedName>
    <definedName name="Adjusted_cash_interest_cover_ratio__Ofwat____control.ADDN2" localSheetId="0">#REF!</definedName>
    <definedName name="Adjusted_cash_interest_cover_ratio__Ofwat____control.ADDN2">#REF!</definedName>
    <definedName name="Adjusted_cash_interest_cover_ratio__Ofwat____control.BR" localSheetId="0">#REF!</definedName>
    <definedName name="Adjusted_cash_interest_cover_ratio__Ofwat____control.BR">#REF!</definedName>
    <definedName name="Adjusted_cash_interest_cover_ratio__Ofwat____control.WN" localSheetId="0">#REF!</definedName>
    <definedName name="Adjusted_cash_interest_cover_ratio__Ofwat____control.WN">#REF!</definedName>
    <definedName name="Adjusted_cash_interest_cover_ratio__Ofwat____control.WR" localSheetId="0">#REF!</definedName>
    <definedName name="Adjusted_cash_interest_cover_ratio__Ofwat____control.WR">#REF!</definedName>
    <definedName name="Adjusted_cash_interest_cover_ratio__Ofwat____control.WWN" localSheetId="0">#REF!</definedName>
    <definedName name="Adjusted_cash_interest_cover_ratio__Ofwat____control.WWN">#REF!</definedName>
    <definedName name="Adjusted_cash_interest_cover_ratio__Ofwat____Post_Fin_adj___Appointee" localSheetId="0">#REF!</definedName>
    <definedName name="Adjusted_cash_interest_cover_ratio__Ofwat____Post_Fin_adj___Appointee">#REF!</definedName>
    <definedName name="Adjusted_cash_interest_cover_ratio__Ofwat____weighted_average___Appointee" localSheetId="0">#REF!</definedName>
    <definedName name="Adjusted_cash_interest_cover_ratio__Ofwat____weighted_average___Appointee">#REF!</definedName>
    <definedName name="Adjusted_opening_fixed_rate_debt___nominal.ADDN1" localSheetId="0">#REF!</definedName>
    <definedName name="Adjusted_opening_fixed_rate_debt___nominal.ADDN1">#REF!</definedName>
    <definedName name="Adjusted_opening_fixed_rate_debt___nominal.ADDN2" localSheetId="0">#REF!</definedName>
    <definedName name="Adjusted_opening_fixed_rate_debt___nominal.ADDN2">#REF!</definedName>
    <definedName name="Adjusted_opening_fixed_rate_debt___nominal.BR" localSheetId="0">#REF!</definedName>
    <definedName name="Adjusted_opening_fixed_rate_debt___nominal.BR">#REF!</definedName>
    <definedName name="Adjusted_opening_fixed_rate_debt___nominal.WN" localSheetId="0">#REF!</definedName>
    <definedName name="Adjusted_opening_fixed_rate_debt___nominal.WN">#REF!</definedName>
    <definedName name="Adjusted_opening_fixed_rate_debt___nominal.WR" localSheetId="0">#REF!</definedName>
    <definedName name="Adjusted_opening_fixed_rate_debt___nominal.WR">#REF!</definedName>
    <definedName name="Adjusted_opening_fixed_rate_debt___nominal.WWN" localSheetId="0">#REF!</definedName>
    <definedName name="Adjusted_opening_fixed_rate_debt___nominal.WWN">#REF!</definedName>
    <definedName name="Adjusted_opening_ILD___nominal.ADDN1" localSheetId="0">#REF!</definedName>
    <definedName name="Adjusted_opening_ILD___nominal.ADDN1">#REF!</definedName>
    <definedName name="Adjusted_opening_ILD___nominal.ADDN2" localSheetId="0">#REF!</definedName>
    <definedName name="Adjusted_opening_ILD___nominal.ADDN2">#REF!</definedName>
    <definedName name="Adjusted_opening_ILD___nominal.BR" localSheetId="0">#REF!</definedName>
    <definedName name="Adjusted_opening_ILD___nominal.BR">#REF!</definedName>
    <definedName name="Adjusted_opening_ILD___nominal.WN" localSheetId="0">#REF!</definedName>
    <definedName name="Adjusted_opening_ILD___nominal.WN">#REF!</definedName>
    <definedName name="Adjusted_opening_ILD___nominal.WR" localSheetId="0">#REF!</definedName>
    <definedName name="Adjusted_opening_ILD___nominal.WR">#REF!</definedName>
    <definedName name="Adjusted_opening_ILD___nominal.WWN" localSheetId="0">#REF!</definedName>
    <definedName name="Adjusted_opening_ILD___nominal.WWN">#REF!</definedName>
    <definedName name="Adjusted_taxable_profit__loss__wholesale_available_for_tax_loss_utilisation" localSheetId="0">#REF!</definedName>
    <definedName name="Adjusted_taxable_profit__loss__wholesale_available_for_tax_loss_utilisation">#REF!</definedName>
    <definedName name="Adjusted_taxable_profit__loss__wholesale_available_for_tax_loss_utilisation___post_financeability___nominal" localSheetId="0">#REF!</definedName>
    <definedName name="Adjusted_taxable_profit__loss__wholesale_available_for_tax_loss_utilisation___post_financeability___nominal">#REF!</definedName>
    <definedName name="Adjustment_factor_for_dual_service_bills___bill_module" localSheetId="0">#REF!</definedName>
    <definedName name="Adjustment_factor_for_dual_service_bills___bill_module">#REF!</definedName>
    <definedName name="Adjustment_factor_for_single_service_bills___bill_module" localSheetId="0">#REF!</definedName>
    <definedName name="Adjustment_factor_for_single_service_bills___bill_module">#REF!</definedName>
    <definedName name="Adjustment_for_mid_year_cashflow_in_discounting_years" localSheetId="0">#REF!</definedName>
    <definedName name="Adjustment_for_mid_year_cashflow_in_discounting_years">#REF!</definedName>
    <definedName name="Adjustment_for_pension_contributions___nominal.ADDN1" localSheetId="0">#REF!</definedName>
    <definedName name="Adjustment_for_pension_contributions___nominal.ADDN1">#REF!</definedName>
    <definedName name="Adjustment_for_pension_contributions___nominal.ADDN2" localSheetId="0">#REF!</definedName>
    <definedName name="Adjustment_for_pension_contributions___nominal.ADDN2">#REF!</definedName>
    <definedName name="Adjustment_for_pension_contributions___nominal.BR" localSheetId="0">#REF!</definedName>
    <definedName name="Adjustment_for_pension_contributions___nominal.BR">#REF!</definedName>
    <definedName name="Adjustment_for_pension_contributions___nominal.WN" localSheetId="0">#REF!</definedName>
    <definedName name="Adjustment_for_pension_contributions___nominal.WN">#REF!</definedName>
    <definedName name="Adjustment_for_pension_contributions___nominal.WR" localSheetId="0">#REF!</definedName>
    <definedName name="Adjustment_for_pension_contributions___nominal.WR">#REF!</definedName>
    <definedName name="Adjustment_for_pension_contributions___nominal.WWN" localSheetId="0">#REF!</definedName>
    <definedName name="Adjustment_for_pension_contributions___nominal.WWN">#REF!</definedName>
    <definedName name="Adjustment_for_pension_contributions___wholesale___nominal" localSheetId="0">#REF!</definedName>
    <definedName name="Adjustment_for_pension_contributions___wholesale___nominal">#REF!</definedName>
    <definedName name="Adjustment_to_net_debt_for_post_financeability_adjustments___nominal" localSheetId="0">#REF!</definedName>
    <definedName name="Adjustment_to_net_debt_for_post_financeability_adjustments___nominal">#REF!</definedName>
    <definedName name="Adjustment_to_opening_fixed_rate_debt___nominal.ADDN1" localSheetId="0">#REF!</definedName>
    <definedName name="Adjustment_to_opening_fixed_rate_debt___nominal.ADDN1">#REF!</definedName>
    <definedName name="Adjustment_to_opening_fixed_rate_debt___nominal.ADDN2" localSheetId="0">#REF!</definedName>
    <definedName name="Adjustment_to_opening_fixed_rate_debt___nominal.ADDN2">#REF!</definedName>
    <definedName name="Adjustment_to_opening_fixed_rate_debt___nominal.BR" localSheetId="0">#REF!</definedName>
    <definedName name="Adjustment_to_opening_fixed_rate_debt___nominal.BR">#REF!</definedName>
    <definedName name="Adjustment_to_opening_fixed_rate_debt___nominal.WN" localSheetId="0">#REF!</definedName>
    <definedName name="Adjustment_to_opening_fixed_rate_debt___nominal.WN">#REF!</definedName>
    <definedName name="Adjustment_to_opening_fixed_rate_debt___nominal.WR" localSheetId="0">#REF!</definedName>
    <definedName name="Adjustment_to_opening_fixed_rate_debt___nominal.WR">#REF!</definedName>
    <definedName name="Adjustment_to_opening_fixed_rate_debt___nominal.WWN" localSheetId="0">#REF!</definedName>
    <definedName name="Adjustment_to_opening_fixed_rate_debt___nominal.WWN">#REF!</definedName>
    <definedName name="Adjustment_to_remove_post_financeability_tax_uplift_double_count___real.ADDN1" localSheetId="0">#REF!</definedName>
    <definedName name="Adjustment_to_remove_post_financeability_tax_uplift_double_count___real.ADDN1">#REF!</definedName>
    <definedName name="Adjustment_to_remove_post_financeability_tax_uplift_double_count___real.ADDN2" localSheetId="0">#REF!</definedName>
    <definedName name="Adjustment_to_remove_post_financeability_tax_uplift_double_count___real.ADDN2">#REF!</definedName>
    <definedName name="Adjustment_to_remove_post_financeability_tax_uplift_double_count___real.BR" localSheetId="0">#REF!</definedName>
    <definedName name="Adjustment_to_remove_post_financeability_tax_uplift_double_count___real.BR">#REF!</definedName>
    <definedName name="Adjustment_to_remove_post_financeability_tax_uplift_double_count___real.WN" localSheetId="0">#REF!</definedName>
    <definedName name="Adjustment_to_remove_post_financeability_tax_uplift_double_count___real.WN">#REF!</definedName>
    <definedName name="Adjustment_to_remove_post_financeability_tax_uplift_double_count___real.WR" localSheetId="0">#REF!</definedName>
    <definedName name="Adjustment_to_remove_post_financeability_tax_uplift_double_count___real.WR">#REF!</definedName>
    <definedName name="Adjustment_to_remove_post_financeability_tax_uplift_double_count___real.WWN" localSheetId="0">#REF!</definedName>
    <definedName name="Adjustment_to_remove_post_financeability_tax_uplift_double_count___real.WWN">#REF!</definedName>
    <definedName name="Adjustment_to_taxable_profit_loss_due_to_post_financeability_revenues___nominal.ADDN1" localSheetId="0">#REF!</definedName>
    <definedName name="Adjustment_to_taxable_profit_loss_due_to_post_financeability_revenues___nominal.ADDN1">#REF!</definedName>
    <definedName name="Adjustment_to_taxable_profit_loss_due_to_post_financeability_revenues___nominal.ADDN2" localSheetId="0">#REF!</definedName>
    <definedName name="Adjustment_to_taxable_profit_loss_due_to_post_financeability_revenues___nominal.ADDN2">#REF!</definedName>
    <definedName name="Adjustment_to_taxable_profit_loss_due_to_post_financeability_revenues___nominal.BR" localSheetId="0">#REF!</definedName>
    <definedName name="Adjustment_to_taxable_profit_loss_due_to_post_financeability_revenues___nominal.BR">#REF!</definedName>
    <definedName name="Adjustment_to_taxable_profit_loss_due_to_post_financeability_revenues___nominal.WN" localSheetId="0">#REF!</definedName>
    <definedName name="Adjustment_to_taxable_profit_loss_due_to_post_financeability_revenues___nominal.WN">#REF!</definedName>
    <definedName name="Adjustment_to_taxable_profit_loss_due_to_post_financeability_revenues___nominal.WR" localSheetId="0">#REF!</definedName>
    <definedName name="Adjustment_to_taxable_profit_loss_due_to_post_financeability_revenues___nominal.WR">#REF!</definedName>
    <definedName name="Adjustment_to_taxable_profit_loss_due_to_post_financeability_revenues___nominal.WWN" localSheetId="0">#REF!</definedName>
    <definedName name="Adjustment_to_taxable_profit_loss_due_to_post_financeability_revenues___nominal.WWN">#REF!</definedName>
    <definedName name="Adjustment_to_taxable_profit_loss_due_to_post_financeability_revenues___wholesale___nominal" localSheetId="0">#REF!</definedName>
    <definedName name="Adjustment_to_taxable_profit_loss_due_to_post_financeability_revenues___wholesale___nominal">#REF!</definedName>
    <definedName name="Adjustment_to_Wholesale_revenue_requirement___nominal.ADDN1" localSheetId="0">#REF!</definedName>
    <definedName name="Adjustment_to_Wholesale_revenue_requirement___nominal.ADDN1">#REF!</definedName>
    <definedName name="Adjustment_to_Wholesale_revenue_requirement___nominal.ADDN2" localSheetId="0">#REF!</definedName>
    <definedName name="Adjustment_to_Wholesale_revenue_requirement___nominal.ADDN2">#REF!</definedName>
    <definedName name="Adjustment_to_Wholesale_revenue_requirement___nominal.BR" localSheetId="0">#REF!</definedName>
    <definedName name="Adjustment_to_Wholesale_revenue_requirement___nominal.BR">#REF!</definedName>
    <definedName name="Adjustment_to_Wholesale_revenue_requirement___nominal.WN" localSheetId="0">#REF!</definedName>
    <definedName name="Adjustment_to_Wholesale_revenue_requirement___nominal.WN">#REF!</definedName>
    <definedName name="Adjustment_to_Wholesale_revenue_requirement___nominal.WR" localSheetId="0">#REF!</definedName>
    <definedName name="Adjustment_to_Wholesale_revenue_requirement___nominal.WR">#REF!</definedName>
    <definedName name="Adjustment_to_Wholesale_revenue_requirement___nominal.WWN" localSheetId="0">#REF!</definedName>
    <definedName name="Adjustment_to_Wholesale_revenue_requirement___nominal.WWN">#REF!</definedName>
    <definedName name="Adjustment_to_Wholesale_revenue_requirement___real___ADDN1" localSheetId="0">#REF!</definedName>
    <definedName name="Adjustment_to_Wholesale_revenue_requirement___real___ADDN1">#REF!</definedName>
    <definedName name="Adjustment_to_Wholesale_revenue_requirement___real___ADDN2" localSheetId="0">#REF!</definedName>
    <definedName name="Adjustment_to_Wholesale_revenue_requirement___real___ADDN2">#REF!</definedName>
    <definedName name="Adjustment_to_Wholesale_revenue_requirement___real___BR" localSheetId="0">#REF!</definedName>
    <definedName name="Adjustment_to_Wholesale_revenue_requirement___real___BR">#REF!</definedName>
    <definedName name="Adjustment_to_Wholesale_revenue_requirement___real___WN" localSheetId="0">#REF!</definedName>
    <definedName name="Adjustment_to_Wholesale_revenue_requirement___real___WN">#REF!</definedName>
    <definedName name="Adjustment_to_Wholesale_revenue_requirement___real___WR" localSheetId="0">#REF!</definedName>
    <definedName name="Adjustment_to_Wholesale_revenue_requirement___real___WR">#REF!</definedName>
    <definedName name="Adjustment_to_Wholesale_revenue_requirement___real___WWN" localSheetId="0">#REF!</definedName>
    <definedName name="Adjustment_to_Wholesale_revenue_requirement___real___WWN">#REF!</definedName>
    <definedName name="Advance_receipts_measured_balance___Business___nominal" localSheetId="0">#REF!</definedName>
    <definedName name="Advance_receipts_measured_balance___Business___nominal">#REF!</definedName>
    <definedName name="Advance_receipts_measured_balance___Business___nominal.BEG" localSheetId="0">#REF!</definedName>
    <definedName name="Advance_receipts_measured_balance___Business___nominal.BEG">#REF!</definedName>
    <definedName name="Advance_receipts_measured_balance___Residential___nominal" localSheetId="0">#REF!</definedName>
    <definedName name="Advance_receipts_measured_balance___Residential___nominal">#REF!</definedName>
    <definedName name="Advance_receipts_measured_balance___Residential___nominal.BEG" localSheetId="0">#REF!</definedName>
    <definedName name="Advance_receipts_measured_balance___Residential___nominal.BEG">#REF!</definedName>
    <definedName name="Advance_receipts_measured_balance___Retail___nominal" localSheetId="0">#REF!</definedName>
    <definedName name="Advance_receipts_measured_balance___Retail___nominal">#REF!</definedName>
    <definedName name="Advance_receipts_measured_movement___business___nominal" localSheetId="0">#REF!</definedName>
    <definedName name="Advance_receipts_measured_movement___business___nominal">#REF!</definedName>
    <definedName name="Advance_receipts_measured_movement___residential___nominal" localSheetId="0">#REF!</definedName>
    <definedName name="Advance_receipts_measured_movement___residential___nominal">#REF!</definedName>
    <definedName name="Advance_receipts_measured_target_balance___business___nominal" localSheetId="0">#REF!</definedName>
    <definedName name="Advance_receipts_measured_target_balance___business___nominal">#REF!</definedName>
    <definedName name="Advance_receipts_measured_target_balance___residential___nominal" localSheetId="0">#REF!</definedName>
    <definedName name="Advance_receipts_measured_target_balance___residential___nominal">#REF!</definedName>
    <definedName name="Advance_receipts_unmeasured_balance___Business___nominal" localSheetId="0">#REF!</definedName>
    <definedName name="Advance_receipts_unmeasured_balance___Business___nominal">#REF!</definedName>
    <definedName name="Advance_receipts_unmeasured_balance___Business___nominal.BEG" localSheetId="0">#REF!</definedName>
    <definedName name="Advance_receipts_unmeasured_balance___Business___nominal.BEG">#REF!</definedName>
    <definedName name="Advance_receipts_unmeasured_balance___Residential___nominal" localSheetId="0">#REF!</definedName>
    <definedName name="Advance_receipts_unmeasured_balance___Residential___nominal">#REF!</definedName>
    <definedName name="Advance_receipts_unmeasured_balance___Residential___nominal.BEG" localSheetId="0">#REF!</definedName>
    <definedName name="Advance_receipts_unmeasured_balance___Residential___nominal.BEG">#REF!</definedName>
    <definedName name="Advance_receipts_unmeasured_balance___Retail___nominal" localSheetId="0">#REF!</definedName>
    <definedName name="Advance_receipts_unmeasured_balance___Retail___nominal">#REF!</definedName>
    <definedName name="Advance_receipts_unmeasured_movement___business___nominal" localSheetId="0">#REF!</definedName>
    <definedName name="Advance_receipts_unmeasured_movement___business___nominal">#REF!</definedName>
    <definedName name="Advance_receipts_unmeasured_movement___residential___nominal" localSheetId="0">#REF!</definedName>
    <definedName name="Advance_receipts_unmeasured_movement___residential___nominal">#REF!</definedName>
    <definedName name="Advance_receipts_unmeasured_target_balance___business___nominal" localSheetId="0">#REF!</definedName>
    <definedName name="Advance_receipts_unmeasured_target_balance___business___nominal">#REF!</definedName>
    <definedName name="Advance_receipts_unmeasured_target_balance___residential___nominal" localSheetId="0">#REF!</definedName>
    <definedName name="Advance_receipts_unmeasured_target_balance___residential___nominal">#REF!</definedName>
    <definedName name="AE">#REF!</definedName>
    <definedName name="AFWBPtrans" localSheetId="1">#REF!</definedName>
    <definedName name="AFWBPtrans" localSheetId="0">#REF!</definedName>
    <definedName name="AFWBPtrans">#REF!</definedName>
    <definedName name="AFWtransition" localSheetId="1">#REF!</definedName>
    <definedName name="AFWtransition" localSheetId="0">#REF!</definedName>
    <definedName name="AFWtransition">#REF!</definedName>
    <definedName name="Alerts_breached_any_period" localSheetId="0">#REF!</definedName>
    <definedName name="Alerts_breached_any_period">#REF!</definedName>
    <definedName name="All_Raw_Data">OFFSET(#REF!,0,0,COUNTA(#REF!),COUNTA(#REF!))</definedName>
    <definedName name="ALLCMS">#REF!</definedName>
    <definedName name="Allowable_deductions_to_taxable_profit____loss____control___nominal.ADDN1" localSheetId="0">#REF!</definedName>
    <definedName name="Allowable_deductions_to_taxable_profit____loss____control___nominal.ADDN1">#REF!</definedName>
    <definedName name="Allowable_deductions_to_taxable_profit____loss____control___nominal.ADDN2" localSheetId="0">#REF!</definedName>
    <definedName name="Allowable_deductions_to_taxable_profit____loss____control___nominal.ADDN2">#REF!</definedName>
    <definedName name="Allowable_deductions_to_taxable_profit____loss____control___nominal.BR" localSheetId="0">#REF!</definedName>
    <definedName name="Allowable_deductions_to_taxable_profit____loss____control___nominal.BR">#REF!</definedName>
    <definedName name="Allowable_deductions_to_taxable_profit____loss____control___nominal.WN" localSheetId="0">#REF!</definedName>
    <definedName name="Allowable_deductions_to_taxable_profit____loss____control___nominal.WN">#REF!</definedName>
    <definedName name="Allowable_deductions_to_taxable_profit____loss____control___nominal.WR" localSheetId="0">#REF!</definedName>
    <definedName name="Allowable_deductions_to_taxable_profit____loss____control___nominal.WR">#REF!</definedName>
    <definedName name="Allowable_deductions_to_taxable_profit____loss____control___nominal.WWN" localSheetId="0">#REF!</definedName>
    <definedName name="Allowable_deductions_to_taxable_profit____loss____control___nominal.WWN">#REF!</definedName>
    <definedName name="Allowable_deductions_to_taxable_profit____loss____nominal" localSheetId="0">#REF!</definedName>
    <definedName name="Allowable_deductions_to_taxable_profit____loss____nominal">#REF!</definedName>
    <definedName name="Allowable_deductions_to_taxable_profit____loss____post_financeability___control___nominal.ADDN1" localSheetId="0">#REF!</definedName>
    <definedName name="Allowable_deductions_to_taxable_profit____loss____post_financeability___control___nominal.ADDN1">#REF!</definedName>
    <definedName name="Allowable_deductions_to_taxable_profit____loss____post_financeability___control___nominal.ADDN2" localSheetId="0">#REF!</definedName>
    <definedName name="Allowable_deductions_to_taxable_profit____loss____post_financeability___control___nominal.ADDN2">#REF!</definedName>
    <definedName name="Allowable_deductions_to_taxable_profit____loss____post_financeability___control___nominal.BR" localSheetId="0">#REF!</definedName>
    <definedName name="Allowable_deductions_to_taxable_profit____loss____post_financeability___control___nominal.BR">#REF!</definedName>
    <definedName name="Allowable_deductions_to_taxable_profit____loss____post_financeability___control___nominal.WN" localSheetId="0">#REF!</definedName>
    <definedName name="Allowable_deductions_to_taxable_profit____loss____post_financeability___control___nominal.WN">#REF!</definedName>
    <definedName name="Allowable_deductions_to_taxable_profit____loss____post_financeability___control___nominal.WR" localSheetId="0">#REF!</definedName>
    <definedName name="Allowable_deductions_to_taxable_profit____loss____post_financeability___control___nominal.WR">#REF!</definedName>
    <definedName name="Allowable_deductions_to_taxable_profit____loss____post_financeability___control___nominal.WWN" localSheetId="0">#REF!</definedName>
    <definedName name="Allowable_deductions_to_taxable_profit____loss____post_financeability___control___nominal.WWN">#REF!</definedName>
    <definedName name="Allowable_deductions_to_taxable_profit____loss____post_financeability___nominal" localSheetId="0">#REF!</definedName>
    <definedName name="Allowable_deductions_to_taxable_profit____loss____post_financeability___nominal">#REF!</definedName>
    <definedName name="Allowance_per_measured_dual_service_customer__Thousands__inc_DPC_margin___real" localSheetId="0">#REF!</definedName>
    <definedName name="Allowance_per_measured_dual_service_customer__Thousands__inc_DPC_margin___real">#REF!</definedName>
    <definedName name="Allowance_per_measured_dual_service_customer_inc_DPC_margin_______nominal" localSheetId="0">#REF!</definedName>
    <definedName name="Allowance_per_measured_dual_service_customer_inc_DPC_margin_______nominal">#REF!</definedName>
    <definedName name="Allowance_per_measured_dual_service_customer_inc_DPC_margin_______real" localSheetId="0">#REF!</definedName>
    <definedName name="Allowance_per_measured_dual_service_customer_inc_DPC_margin_______real">#REF!</definedName>
    <definedName name="Allowance_per_measured_dual_service_customer_inc_DPC_margin___post_financeability_adjustments_______nominal" localSheetId="0">#REF!</definedName>
    <definedName name="Allowance_per_measured_dual_service_customer_inc_DPC_margin___post_financeability_adjustments_______nominal">#REF!</definedName>
    <definedName name="Allowance_per_measured_dual_service_customer_inc_DPC_margin___post_financeability_adjustments_______real" localSheetId="0">#REF!</definedName>
    <definedName name="Allowance_per_measured_dual_service_customer_inc_DPC_margin___post_financeability_adjustments_______real">#REF!</definedName>
    <definedName name="Allowance_per_measured_sewerage_customer__Thousands__inc_DPC_margin___real" localSheetId="0">#REF!</definedName>
    <definedName name="Allowance_per_measured_sewerage_customer__Thousands__inc_DPC_margin___real">#REF!</definedName>
    <definedName name="Allowance_per_measured_sewerage_customer_inc_DPC_margin_______nominal" localSheetId="0">#REF!</definedName>
    <definedName name="Allowance_per_measured_sewerage_customer_inc_DPC_margin_______nominal">#REF!</definedName>
    <definedName name="Allowance_per_measured_sewerage_customer_inc_DPC_margin_______real" localSheetId="0">#REF!</definedName>
    <definedName name="Allowance_per_measured_sewerage_customer_inc_DPC_margin_______real">#REF!</definedName>
    <definedName name="Allowance_per_measured_sewerage_customer_inc_DPC_margin___post_financeability_adjustments_______nominal" localSheetId="0">#REF!</definedName>
    <definedName name="Allowance_per_measured_sewerage_customer_inc_DPC_margin___post_financeability_adjustments_______nominal">#REF!</definedName>
    <definedName name="Allowance_per_measured_sewerage_customer_inc_DPC_margin___post_financeability_adjustments_______real" localSheetId="0">#REF!</definedName>
    <definedName name="Allowance_per_measured_sewerage_customer_inc_DPC_margin___post_financeability_adjustments_______real">#REF!</definedName>
    <definedName name="Allowance_per_measured_water_customer__Thousands__inc_DPC_margin___real" localSheetId="0">#REF!</definedName>
    <definedName name="Allowance_per_measured_water_customer__Thousands__inc_DPC_margin___real">#REF!</definedName>
    <definedName name="Allowance_per_measured_water_customer_inc_DPC_margin_______nominal" localSheetId="0">#REF!</definedName>
    <definedName name="Allowance_per_measured_water_customer_inc_DPC_margin_______nominal">#REF!</definedName>
    <definedName name="Allowance_per_measured_water_customer_inc_DPC_margin_______real" localSheetId="0">#REF!</definedName>
    <definedName name="Allowance_per_measured_water_customer_inc_DPC_margin_______real">#REF!</definedName>
    <definedName name="Allowance_per_measured_water_customer_inc_DPC_margin___post_financeability_______nominal" localSheetId="0">#REF!</definedName>
    <definedName name="Allowance_per_measured_water_customer_inc_DPC_margin___post_financeability_______nominal">#REF!</definedName>
    <definedName name="Allowance_per_measured_water_customer_inc_DPC_margin___post_financeability_______real" localSheetId="0">#REF!</definedName>
    <definedName name="Allowance_per_measured_water_customer_inc_DPC_margin___post_financeability_______real">#REF!</definedName>
    <definedName name="Allowance_per_unmeasured_dual_customer__Thousands__inc_DPC_margin___real" localSheetId="0">#REF!</definedName>
    <definedName name="Allowance_per_unmeasured_dual_customer__Thousands__inc_DPC_margin___real">#REF!</definedName>
    <definedName name="Allowance_per_unmeasured_dual_customer_inc_DPC_margin_______nominal" localSheetId="0">#REF!</definedName>
    <definedName name="Allowance_per_unmeasured_dual_customer_inc_DPC_margin_______nominal">#REF!</definedName>
    <definedName name="Allowance_per_unmeasured_dual_customer_inc_DPC_margin_______real" localSheetId="0">#REF!</definedName>
    <definedName name="Allowance_per_unmeasured_dual_customer_inc_DPC_margin_______real">#REF!</definedName>
    <definedName name="Allowance_per_unmeasured_dual_customer_inc_DPC_margin___post_financeability_adjustments_______nominal" localSheetId="0">#REF!</definedName>
    <definedName name="Allowance_per_unmeasured_dual_customer_inc_DPC_margin___post_financeability_adjustments_______nominal">#REF!</definedName>
    <definedName name="Allowance_per_unmeasured_dual_customer_inc_DPC_margin___post_financeability_adjustments_______real" localSheetId="0">#REF!</definedName>
    <definedName name="Allowance_per_unmeasured_dual_customer_inc_DPC_margin___post_financeability_adjustments_______real">#REF!</definedName>
    <definedName name="Allowance_per_unmeasured_sewerage_customer__Thousands__inc_DPC_margin___real" localSheetId="0">#REF!</definedName>
    <definedName name="Allowance_per_unmeasured_sewerage_customer__Thousands__inc_DPC_margin___real">#REF!</definedName>
    <definedName name="Allowance_per_unmeasured_sewerage_customer_inc_DPC_margin_______nominal" localSheetId="0">#REF!</definedName>
    <definedName name="Allowance_per_unmeasured_sewerage_customer_inc_DPC_margin_______nominal">#REF!</definedName>
    <definedName name="Allowance_per_unmeasured_sewerage_customer_inc_DPC_margin_______real" localSheetId="0">#REF!</definedName>
    <definedName name="Allowance_per_unmeasured_sewerage_customer_inc_DPC_margin_______real">#REF!</definedName>
    <definedName name="Allowance_per_unmeasured_sewerage_customer_inc_DPC_margin___post_financeability_adjustments_______nominal" localSheetId="0">#REF!</definedName>
    <definedName name="Allowance_per_unmeasured_sewerage_customer_inc_DPC_margin___post_financeability_adjustments_______nominal">#REF!</definedName>
    <definedName name="Allowance_per_unmeasured_sewerage_customer_inc_DPC_margin___post_financeability_adjustments_______real" localSheetId="0">#REF!</definedName>
    <definedName name="Allowance_per_unmeasured_sewerage_customer_inc_DPC_margin___post_financeability_adjustments_______real">#REF!</definedName>
    <definedName name="Allowance_per_unmeasured_water_customer__Thousands__inc_DPC_margin___real" localSheetId="0">#REF!</definedName>
    <definedName name="Allowance_per_unmeasured_water_customer__Thousands__inc_DPC_margin___real">#REF!</definedName>
    <definedName name="Allowance_per_unmeasured_water_customer_inc_DPC_margin_______nominal" localSheetId="0">#REF!</definedName>
    <definedName name="Allowance_per_unmeasured_water_customer_inc_DPC_margin_______nominal">#REF!</definedName>
    <definedName name="Allowance_per_unmeasured_water_customer_inc_DPC_margin_______real" localSheetId="0">#REF!</definedName>
    <definedName name="Allowance_per_unmeasured_water_customer_inc_DPC_margin_______real">#REF!</definedName>
    <definedName name="Allowance_per_unmeasured_water_customer_inc_DPC_margin___post_financeability_adjustments_______nominal" localSheetId="0">#REF!</definedName>
    <definedName name="Allowance_per_unmeasured_water_customer_inc_DPC_margin___post_financeability_adjustments_______nominal">#REF!</definedName>
    <definedName name="Allowance_per_unmeasured_water_customer_inc_DPC_margin___post_financeability_adjustments_______real" localSheetId="0">#REF!</definedName>
    <definedName name="Allowance_per_unmeasured_water_customer_inc_DPC_margin___post_financeability_adjustments_______real">#REF!</definedName>
    <definedName name="Allowed_depreciation___Business___nominal" localSheetId="0">#REF!</definedName>
    <definedName name="Allowed_depreciation___Business___nominal">#REF!</definedName>
    <definedName name="Allowed_depreciation___Business___nominal___POS" localSheetId="0">#REF!</definedName>
    <definedName name="Allowed_depreciation___Business___nominal___POS">#REF!</definedName>
    <definedName name="Allowed_depreciation___Post_efficiency_challenge_and_adjustment__Retail_depreciation_Business____nominal" localSheetId="0">#REF!</definedName>
    <definedName name="Allowed_depreciation___Post_efficiency_challenge_and_adjustment__Retail_depreciation_Business____nominal">#REF!</definedName>
    <definedName name="Allowed_depreciation___Residential___nominal" localSheetId="0">#REF!</definedName>
    <definedName name="Allowed_depreciation___Residential___nominal">#REF!</definedName>
    <definedName name="Allowed_depreciation___Residential___nominal.NEG" localSheetId="0">#REF!</definedName>
    <definedName name="Allowed_depreciation___Residential___nominal.NEG">#REF!</definedName>
    <definedName name="Allowed_depreciation__post_efficiency_challenge_and_adjustments____nominal" localSheetId="0">#REF!</definedName>
    <definedName name="Allowed_depreciation__post_efficiency_challenge_and_adjustments____nominal">#REF!</definedName>
    <definedName name="Allowed_revenue_adds_up_on_exec_summary" localSheetId="0">#REF!</definedName>
    <definedName name="Allowed_revenue_adds_up_on_exec_summary">#REF!</definedName>
    <definedName name="Allowed_revenue_adds_up_on_exec_summary_overall" localSheetId="0">#REF!</definedName>
    <definedName name="Allowed_revenue_adds_up_on_exec_summary_overall">#REF!</definedName>
    <definedName name="Allowed_revenue_including_DPC_adds_up_on_exec_summary" localSheetId="0">#REF!</definedName>
    <definedName name="Allowed_revenue_including_DPC_adds_up_on_exec_summary">#REF!</definedName>
    <definedName name="Allowed_revenue_including_DPC_adds_up_on_exec_summary_overall" localSheetId="0">#REF!</definedName>
    <definedName name="Allowed_revenue_including_DPC_adds_up_on_exec_summary_overall">#REF!</definedName>
    <definedName name="Allowed_Revenues____nominal.ADDN1" localSheetId="0">#REF!</definedName>
    <definedName name="Allowed_Revenues____nominal.ADDN1">#REF!</definedName>
    <definedName name="Allowed_Revenues____nominal.ADDN2" localSheetId="0">#REF!</definedName>
    <definedName name="Allowed_Revenues____nominal.ADDN2">#REF!</definedName>
    <definedName name="Allowed_Revenues____nominal.BR" localSheetId="0">#REF!</definedName>
    <definedName name="Allowed_Revenues____nominal.BR">#REF!</definedName>
    <definedName name="Allowed_Revenues____nominal.WN" localSheetId="0">#REF!</definedName>
    <definedName name="Allowed_Revenues____nominal.WN">#REF!</definedName>
    <definedName name="Allowed_Revenues____nominal.WR" localSheetId="0">#REF!</definedName>
    <definedName name="Allowed_Revenues____nominal.WR">#REF!</definedName>
    <definedName name="Allowed_Revenues____nominal.WWN" localSheetId="0">#REF!</definedName>
    <definedName name="Allowed_Revenues____nominal.WWN">#REF!</definedName>
    <definedName name="Allowed_revenues___control___real.ADDN1" localSheetId="0">#REF!</definedName>
    <definedName name="Allowed_revenues___control___real.ADDN1">#REF!</definedName>
    <definedName name="Allowed_revenues___control___real.ADDN2" localSheetId="0">#REF!</definedName>
    <definedName name="Allowed_revenues___control___real.ADDN2">#REF!</definedName>
    <definedName name="Allowed_revenues___control___real.BR" localSheetId="0">#REF!</definedName>
    <definedName name="Allowed_revenues___control___real.BR">#REF!</definedName>
    <definedName name="Allowed_revenues___control___real.WN" localSheetId="0">#REF!</definedName>
    <definedName name="Allowed_revenues___control___real.WN">#REF!</definedName>
    <definedName name="Allowed_revenues___control___real.WR" localSheetId="0">#REF!</definedName>
    <definedName name="Allowed_revenues___control___real.WR">#REF!</definedName>
    <definedName name="Allowed_revenues___control___real.WWN" localSheetId="0">#REF!</definedName>
    <definedName name="Allowed_revenues___control___real.WWN">#REF!</definedName>
    <definedName name="Allowed_Revenues___percentage_movement____control.ADDN1" localSheetId="0">#REF!</definedName>
    <definedName name="Allowed_Revenues___percentage_movement____control.ADDN1">#REF!</definedName>
    <definedName name="Allowed_Revenues___percentage_movement____control.ADDN2" localSheetId="0">#REF!</definedName>
    <definedName name="Allowed_Revenues___percentage_movement____control.ADDN2">#REF!</definedName>
    <definedName name="Allowed_Revenues___percentage_movement____control.BR" localSheetId="0">#REF!</definedName>
    <definedName name="Allowed_Revenues___percentage_movement____control.BR">#REF!</definedName>
    <definedName name="Allowed_Revenues___percentage_movement____control.WN" localSheetId="0">#REF!</definedName>
    <definedName name="Allowed_Revenues___percentage_movement____control.WN">#REF!</definedName>
    <definedName name="Allowed_Revenues___percentage_movement____control.WR" localSheetId="0">#REF!</definedName>
    <definedName name="Allowed_Revenues___percentage_movement____control.WR">#REF!</definedName>
    <definedName name="Allowed_Revenues___percentage_movement____control.WWN" localSheetId="0">#REF!</definedName>
    <definedName name="Allowed_Revenues___percentage_movement____control.WWN">#REF!</definedName>
    <definedName name="Allowed_Revenues___real.ADDN1" localSheetId="0">#REF!</definedName>
    <definedName name="Allowed_Revenues___real.ADDN1">#REF!</definedName>
    <definedName name="Allowed_Revenues___real.ADDN2" localSheetId="0">#REF!</definedName>
    <definedName name="Allowed_Revenues___real.ADDN2">#REF!</definedName>
    <definedName name="Allowed_Revenues___real.BR" localSheetId="0">#REF!</definedName>
    <definedName name="Allowed_Revenues___real.BR">#REF!</definedName>
    <definedName name="Allowed_Revenues___real.WN" localSheetId="0">#REF!</definedName>
    <definedName name="Allowed_Revenues___real.WN">#REF!</definedName>
    <definedName name="Allowed_Revenues___real.WR" localSheetId="0">#REF!</definedName>
    <definedName name="Allowed_Revenues___real.WR">#REF!</definedName>
    <definedName name="Allowed_Revenues___real.WWN" localSheetId="0">#REF!</definedName>
    <definedName name="Allowed_Revenues___real.WWN">#REF!</definedName>
    <definedName name="Allowed_Revenues__post_revenue_solving_adjustment_____control___real.ADDN1" localSheetId="0">#REF!</definedName>
    <definedName name="Allowed_Revenues__post_revenue_solving_adjustment_____control___real.ADDN1">#REF!</definedName>
    <definedName name="Allowed_Revenues__post_revenue_solving_adjustment_____control___real.ADDN2" localSheetId="0">#REF!</definedName>
    <definedName name="Allowed_Revenues__post_revenue_solving_adjustment_____control___real.ADDN2">#REF!</definedName>
    <definedName name="Allowed_Revenues__post_revenue_solving_adjustment_____control___real.BR" localSheetId="0">#REF!</definedName>
    <definedName name="Allowed_Revenues__post_revenue_solving_adjustment_____control___real.BR">#REF!</definedName>
    <definedName name="Allowed_Revenues__post_revenue_solving_adjustment_____control___real.WN" localSheetId="0">#REF!</definedName>
    <definedName name="Allowed_Revenues__post_revenue_solving_adjustment_____control___real.WN">#REF!</definedName>
    <definedName name="Allowed_Revenues__post_revenue_solving_adjustment_____control___real.WR" localSheetId="0">#REF!</definedName>
    <definedName name="Allowed_Revenues__post_revenue_solving_adjustment_____control___real.WR">#REF!</definedName>
    <definedName name="Allowed_Revenues__post_revenue_solving_adjustment_____control___real.WWN" localSheetId="0">#REF!</definedName>
    <definedName name="Allowed_Revenues__post_revenue_solving_adjustment_____control___real.WWN">#REF!</definedName>
    <definedName name="Allowed_revenues_inc_other_price_control_income___real___ADDN1" localSheetId="0">#REF!</definedName>
    <definedName name="Allowed_revenues_inc_other_price_control_income___real___ADDN1">#REF!</definedName>
    <definedName name="Allowed_revenues_inc_other_price_control_income___real___ADDN2" localSheetId="0">#REF!</definedName>
    <definedName name="Allowed_revenues_inc_other_price_control_income___real___ADDN2">#REF!</definedName>
    <definedName name="Allowed_revenues_inc_other_price_control_income___real___BR" localSheetId="0">#REF!</definedName>
    <definedName name="Allowed_revenues_inc_other_price_control_income___real___BR">#REF!</definedName>
    <definedName name="Allowed_revenues_inc_other_price_control_income___real___WN" localSheetId="0">#REF!</definedName>
    <definedName name="Allowed_revenues_inc_other_price_control_income___real___WN">#REF!</definedName>
    <definedName name="Allowed_revenues_inc_other_price_control_income___real___WR" localSheetId="0">#REF!</definedName>
    <definedName name="Allowed_revenues_inc_other_price_control_income___real___WR">#REF!</definedName>
    <definedName name="Allowed_revenues_inc_other_price_control_income___real___WWN" localSheetId="0">#REF!</definedName>
    <definedName name="Allowed_revenues_inc_other_price_control_income___real___WWN">#REF!</definedName>
    <definedName name="Allowed_Revenues_including_post_financeability___real.ADDN1" localSheetId="0">#REF!</definedName>
    <definedName name="Allowed_Revenues_including_post_financeability___real.ADDN1">#REF!</definedName>
    <definedName name="Allowed_Revenues_including_post_financeability___real.ADDN2" localSheetId="0">#REF!</definedName>
    <definedName name="Allowed_Revenues_including_post_financeability___real.ADDN2">#REF!</definedName>
    <definedName name="Allowed_Revenues_including_post_financeability___real.BR" localSheetId="0">#REF!</definedName>
    <definedName name="Allowed_Revenues_including_post_financeability___real.BR">#REF!</definedName>
    <definedName name="Allowed_Revenues_including_post_financeability___real.WN" localSheetId="0">#REF!</definedName>
    <definedName name="Allowed_Revenues_including_post_financeability___real.WN">#REF!</definedName>
    <definedName name="Allowed_Revenues_including_post_financeability___real.WR" localSheetId="0">#REF!</definedName>
    <definedName name="Allowed_Revenues_including_post_financeability___real.WR">#REF!</definedName>
    <definedName name="Allowed_Revenues_including_post_financeability___real.WWN" localSheetId="0">#REF!</definedName>
    <definedName name="Allowed_Revenues_including_post_financeability___real.WWN">#REF!</definedName>
    <definedName name="Allowed_revenues_including_post_financeability_adjustments___nominal.ADDN1" localSheetId="0">#REF!</definedName>
    <definedName name="Allowed_revenues_including_post_financeability_adjustments___nominal.ADDN1">#REF!</definedName>
    <definedName name="Allowed_revenues_including_post_financeability_adjustments___nominal.ADDN2" localSheetId="0">#REF!</definedName>
    <definedName name="Allowed_revenues_including_post_financeability_adjustments___nominal.ADDN2">#REF!</definedName>
    <definedName name="Allowed_revenues_including_post_financeability_adjustments___nominal.BR" localSheetId="0">#REF!</definedName>
    <definedName name="Allowed_revenues_including_post_financeability_adjustments___nominal.BR">#REF!</definedName>
    <definedName name="Allowed_revenues_including_post_financeability_adjustments___nominal.WN" localSheetId="0">#REF!</definedName>
    <definedName name="Allowed_revenues_including_post_financeability_adjustments___nominal.WN">#REF!</definedName>
    <definedName name="Allowed_revenues_including_post_financeability_adjustments___nominal.WR" localSheetId="0">#REF!</definedName>
    <definedName name="Allowed_revenues_including_post_financeability_adjustments___nominal.WR">#REF!</definedName>
    <definedName name="Allowed_revenues_including_post_financeability_adjustments___nominal.WWN" localSheetId="0">#REF!</definedName>
    <definedName name="Allowed_revenues_including_post_financeability_adjustments___nominal.WWN">#REF!</definedName>
    <definedName name="Allowed_revenues_includingbase_revenues_for_growth_calculations___nominal.ADDN1" localSheetId="0">#REF!</definedName>
    <definedName name="Allowed_revenues_includingbase_revenues_for_growth_calculations___nominal.ADDN1">#REF!</definedName>
    <definedName name="Allowed_revenues_includingbase_revenues_for_growth_calculations___nominal.ADDN2" localSheetId="0">#REF!</definedName>
    <definedName name="Allowed_revenues_includingbase_revenues_for_growth_calculations___nominal.ADDN2">#REF!</definedName>
    <definedName name="Allowed_revenues_includingbase_revenues_for_growth_calculations___nominal.BR" localSheetId="0">#REF!</definedName>
    <definedName name="Allowed_revenues_includingbase_revenues_for_growth_calculations___nominal.BR">#REF!</definedName>
    <definedName name="Allowed_revenues_includingbase_revenues_for_growth_calculations___nominal.WN" localSheetId="0">#REF!</definedName>
    <definedName name="Allowed_revenues_includingbase_revenues_for_growth_calculations___nominal.WN">#REF!</definedName>
    <definedName name="Allowed_revenues_includingbase_revenues_for_growth_calculations___nominal.WR" localSheetId="0">#REF!</definedName>
    <definedName name="Allowed_revenues_includingbase_revenues_for_growth_calculations___nominal.WR">#REF!</definedName>
    <definedName name="Allowed_revenues_includingbase_revenues_for_growth_calculations___nominal.WWN" localSheetId="0">#REF!</definedName>
    <definedName name="Allowed_revenues_includingbase_revenues_for_growth_calculations___nominal.WWN">#REF!</definedName>
    <definedName name="Alternative_area_total_Residentials_connected___control__WN_" localSheetId="0">#REF!</definedName>
    <definedName name="Alternative_area_total_Residentials_connected___control__WN_">#REF!</definedName>
    <definedName name="Alternative_area_total_Residentials_connected___control__WR_" localSheetId="0">#REF!</definedName>
    <definedName name="Alternative_area_total_Residentials_connected___control__WR_">#REF!</definedName>
    <definedName name="Alternative_area_WaSC_average_bill___real" localSheetId="0">#REF!</definedName>
    <definedName name="Alternative_area_WaSC_average_bill___real">#REF!</definedName>
    <definedName name="AMP_duration" localSheetId="0">#REF!</definedName>
    <definedName name="AMP_duration">#REF!</definedName>
    <definedName name="AMP_period_flag" localSheetId="0">#REF!</definedName>
    <definedName name="AMP_period_flag">#REF!</definedName>
    <definedName name="ANHBPtrans" localSheetId="1">#REF!</definedName>
    <definedName name="ANHBPtrans" localSheetId="0">#REF!</definedName>
    <definedName name="ANHBPtrans">#REF!</definedName>
    <definedName name="ANHtransition" localSheetId="1">#REF!</definedName>
    <definedName name="ANHtransition" localSheetId="0">#REF!</definedName>
    <definedName name="ANHtransition">#REF!</definedName>
    <definedName name="Annual___movement_in_CPI_H_" localSheetId="0">#REF!</definedName>
    <definedName name="Annual___movement_in_CPI_H_">#REF!</definedName>
    <definedName name="Annual_percentage_increase__deflated_using_Nov_Nov_CPI_H______control.ADDN1" localSheetId="0">#REF!</definedName>
    <definedName name="Annual_percentage_increase__deflated_using_Nov_Nov_CPI_H______control.ADDN1">#REF!</definedName>
    <definedName name="Annual_percentage_increase__deflated_using_Nov_Nov_CPI_H______control.ADDN2" localSheetId="0">#REF!</definedName>
    <definedName name="Annual_percentage_increase__deflated_using_Nov_Nov_CPI_H______control.ADDN2">#REF!</definedName>
    <definedName name="Annual_percentage_increase__deflated_using_Nov_Nov_CPI_H______control.BR" localSheetId="0">#REF!</definedName>
    <definedName name="Annual_percentage_increase__deflated_using_Nov_Nov_CPI_H______control.BR">#REF!</definedName>
    <definedName name="Annual_percentage_increase__deflated_using_Nov_Nov_CPI_H______control.WN" localSheetId="0">#REF!</definedName>
    <definedName name="Annual_percentage_increase__deflated_using_Nov_Nov_CPI_H______control.WN">#REF!</definedName>
    <definedName name="Annual_percentage_increase__deflated_using_Nov_Nov_CPI_H______control.WR" localSheetId="0">#REF!</definedName>
    <definedName name="Annual_percentage_increase__deflated_using_Nov_Nov_CPI_H______control.WR">#REF!</definedName>
    <definedName name="Annual_percentage_increase__deflated_using_Nov_Nov_CPI_H______control.WWN" localSheetId="0">#REF!</definedName>
    <definedName name="Annual_percentage_increase__deflated_using_Nov_Nov_CPI_H______control.WWN">#REF!</definedName>
    <definedName name="AP2Manager">#REF!</definedName>
    <definedName name="APbyDEL">#REF!</definedName>
    <definedName name="App1bdata" localSheetId="1">#REF!</definedName>
    <definedName name="App1bdata" localSheetId="0">#REF!</definedName>
    <definedName name="App1bdata">#REF!</definedName>
    <definedName name="App1bIDnrs" localSheetId="1">#REF!</definedName>
    <definedName name="App1bIDnrs" localSheetId="0">#REF!</definedName>
    <definedName name="App1bIDnrs">#REF!</definedName>
    <definedName name="App1data" localSheetId="1">#REF!</definedName>
    <definedName name="App1data" localSheetId="0">#REF!</definedName>
    <definedName name="App1data">#REF!</definedName>
    <definedName name="App1IDnrs" localSheetId="1">#REF!</definedName>
    <definedName name="App1IDnrs" localSheetId="0">#REF!</definedName>
    <definedName name="App1IDnrs">#REF!</definedName>
    <definedName name="application">#REF!</definedName>
    <definedName name="Appointee_balance_sheet_balances" localSheetId="1">#REF!</definedName>
    <definedName name="Appointee_balance_sheet_balances" localSheetId="0">#REF!</definedName>
    <definedName name="Appointee_balance_sheet_balances">#REF!</definedName>
    <definedName name="Appointee_balance_sheet_balances_overall" localSheetId="1">#REF!</definedName>
    <definedName name="Appointee_balance_sheet_balances_overall" localSheetId="0">#REF!</definedName>
    <definedName name="Appointee_balance_sheet_balances_overall">#REF!</definedName>
    <definedName name="Appointee_Base_Regulated_Equity___nominal" localSheetId="0">#REF!</definedName>
    <definedName name="Appointee_Base_Regulated_Equity___nominal">#REF!</definedName>
    <definedName name="Appointee_net_debt_adjustment_for_post_financeability___nominal" localSheetId="0">#REF!</definedName>
    <definedName name="Appointee_net_debt_adjustment_for_post_financeability___nominal">#REF!</definedName>
    <definedName name="Appointee_Total_Base_RoRE___nominal" localSheetId="0">#REF!</definedName>
    <definedName name="Appointee_Total_Base_RoRE___nominal">#REF!</definedName>
    <definedName name="Appointee_Total_Revenues___real" localSheetId="0">#REF!</definedName>
    <definedName name="Appointee_Total_Revenues___real">#REF!</definedName>
    <definedName name="Appointee_Total_Revenues_inclusive_of_DPC_margin___real" localSheetId="0">#REF!</definedName>
    <definedName name="Appointee_Total_Revenues_inclusive_of_DPC_margin___real">#REF!</definedName>
    <definedName name="Apportioned_DPC_cost_per_customer___real.1" localSheetId="0">#REF!</definedName>
    <definedName name="Apportioned_DPC_cost_per_customer___real.1">#REF!</definedName>
    <definedName name="Apportioned_DPC_cost_per_customer___real.2" localSheetId="0">#REF!</definedName>
    <definedName name="Apportioned_DPC_cost_per_customer___real.2">#REF!</definedName>
    <definedName name="Apportioned_DPC_cost_per_customer___real.3" localSheetId="0">#REF!</definedName>
    <definedName name="Apportioned_DPC_cost_per_customer___real.3">#REF!</definedName>
    <definedName name="Apportioned_DPC_costs___real.1" localSheetId="0">#REF!</definedName>
    <definedName name="Apportioned_DPC_costs___real.1">#REF!</definedName>
    <definedName name="Apportioned_DPC_costs___real.2" localSheetId="0">#REF!</definedName>
    <definedName name="Apportioned_DPC_costs___real.2">#REF!</definedName>
    <definedName name="Apportioned_DPC_costs___real.3" localSheetId="0">#REF!</definedName>
    <definedName name="Apportioned_DPC_costs___real.3">#REF!</definedName>
    <definedName name="Apportioned_DPC_costs_margin___real.1" localSheetId="0">#REF!</definedName>
    <definedName name="Apportioned_DPC_costs_margin___real.1">#REF!</definedName>
    <definedName name="Apportioned_DPC_costs_margin___real.2" localSheetId="0">#REF!</definedName>
    <definedName name="Apportioned_DPC_costs_margin___real.2">#REF!</definedName>
    <definedName name="Apportioned_DPC_costs_margin___real.3" localSheetId="0">#REF!</definedName>
    <definedName name="Apportioned_DPC_costs_margin___real.3">#REF!</definedName>
    <definedName name="Apportioned_negative_tax___nominal.ADDN1" localSheetId="0">#REF!</definedName>
    <definedName name="Apportioned_negative_tax___nominal.ADDN1">#REF!</definedName>
    <definedName name="Apportioned_negative_tax___nominal.ADDN2" localSheetId="0">#REF!</definedName>
    <definedName name="Apportioned_negative_tax___nominal.ADDN2">#REF!</definedName>
    <definedName name="Apportioned_negative_tax___nominal.BR" localSheetId="0">#REF!</definedName>
    <definedName name="Apportioned_negative_tax___nominal.BR">#REF!</definedName>
    <definedName name="Apportioned_negative_tax___nominal.WN" localSheetId="0">#REF!</definedName>
    <definedName name="Apportioned_negative_tax___nominal.WN">#REF!</definedName>
    <definedName name="Apportioned_negative_tax___nominal.WR" localSheetId="0">#REF!</definedName>
    <definedName name="Apportioned_negative_tax___nominal.WR">#REF!</definedName>
    <definedName name="Apportioned_negative_tax___nominal.WWN" localSheetId="0">#REF!</definedName>
    <definedName name="Apportioned_negative_tax___nominal.WWN">#REF!</definedName>
    <definedName name="Apportioned_negative_tax___post_financeability___nominal.ADDN1" localSheetId="0">#REF!</definedName>
    <definedName name="Apportioned_negative_tax___post_financeability___nominal.ADDN1">#REF!</definedName>
    <definedName name="Apportioned_negative_tax___post_financeability___nominal.ADDN2" localSheetId="0">#REF!</definedName>
    <definedName name="Apportioned_negative_tax___post_financeability___nominal.ADDN2">#REF!</definedName>
    <definedName name="Apportioned_negative_tax___post_financeability___nominal.BR" localSheetId="0">#REF!</definedName>
    <definedName name="Apportioned_negative_tax___post_financeability___nominal.BR">#REF!</definedName>
    <definedName name="Apportioned_negative_tax___post_financeability___nominal.WN" localSheetId="0">#REF!</definedName>
    <definedName name="Apportioned_negative_tax___post_financeability___nominal.WN">#REF!</definedName>
    <definedName name="Apportioned_negative_tax___post_financeability___nominal.WR" localSheetId="0">#REF!</definedName>
    <definedName name="Apportioned_negative_tax___post_financeability___nominal.WR">#REF!</definedName>
    <definedName name="Apportioned_negative_tax___post_financeability___nominal.WWN" localSheetId="0">#REF!</definedName>
    <definedName name="Apportioned_negative_tax___post_financeability___nominal.WWN">#REF!</definedName>
    <definedName name="Apportioned_Total_wholesale_revenue_impact_of_post_financeability___Business___nominal" localSheetId="0">#REF!</definedName>
    <definedName name="Apportioned_Total_wholesale_revenue_impact_of_post_financeability___Business___nominal">#REF!</definedName>
    <definedName name="Apportioned_Total_wholesale_revenue_impact_of_post_financeability___Business___real" localSheetId="0">#REF!</definedName>
    <definedName name="Apportioned_Total_wholesale_revenue_impact_of_post_financeability___Business___real">#REF!</definedName>
    <definedName name="Apportioned_Total_wholesale_revenue_impact_of_post_financeability___Residential___nominal" localSheetId="0">#REF!</definedName>
    <definedName name="Apportioned_Total_wholesale_revenue_impact_of_post_financeability___Residential___nominal">#REF!</definedName>
    <definedName name="Apportioned_wholesale_charge_for_Business_retail___nominal" localSheetId="0">#REF!</definedName>
    <definedName name="Apportioned_wholesale_charge_for_Business_retail___nominal">#REF!</definedName>
    <definedName name="Apportioned_wholesale_charge_for_Business_retail__in_millions____nominal" localSheetId="0">#REF!</definedName>
    <definedName name="Apportioned_wholesale_charge_for_Business_retail__in_millions____nominal">#REF!</definedName>
    <definedName name="Apportioned_wholesale_charge_for_Business_retail__in_millions____nominal.NEG" localSheetId="0">#REF!</definedName>
    <definedName name="Apportioned_wholesale_charge_for_Business_retail__in_millions____nominal.NEG">#REF!</definedName>
    <definedName name="Apportioned_wholesale_charge_for_Residential_retail___nominal" localSheetId="0">#REF!</definedName>
    <definedName name="Apportioned_wholesale_charge_for_Residential_retail___nominal">#REF!</definedName>
    <definedName name="Apportionments">#REF!</definedName>
    <definedName name="APR19inrw" localSheetId="1">#REF!</definedName>
    <definedName name="APR19inrw" localSheetId="0">#REF!</definedName>
    <definedName name="APR19inrw">#REF!</definedName>
    <definedName name="APR19inrww" localSheetId="1">#REF!</definedName>
    <definedName name="APR19inrww" localSheetId="0">#REF!</definedName>
    <definedName name="APR19inrww">#REF!</definedName>
    <definedName name="APR19sgc" localSheetId="1">#REF!</definedName>
    <definedName name="APR19sgc" localSheetId="0">#REF!</definedName>
    <definedName name="APR19sgc">#REF!</definedName>
    <definedName name="APR19smi" localSheetId="1">#REF!</definedName>
    <definedName name="APR19smi" localSheetId="0">#REF!</definedName>
    <definedName name="APR19smi">#REF!</definedName>
    <definedName name="APR19smni" localSheetId="1">#REF!</definedName>
    <definedName name="APR19smni" localSheetId="0">#REF!</definedName>
    <definedName name="APR19smni">#REF!</definedName>
    <definedName name="APR19soi" localSheetId="1">#REF!</definedName>
    <definedName name="APR19soi" localSheetId="0">#REF!</definedName>
    <definedName name="APR19soi">#REF!</definedName>
    <definedName name="APR19soni" localSheetId="1">#REF!</definedName>
    <definedName name="APR19soni" localSheetId="0">#REF!</definedName>
    <definedName name="APR19soni">#REF!</definedName>
    <definedName name="APR19stps" localSheetId="1">#REF!</definedName>
    <definedName name="APR19stps" localSheetId="0">#REF!</definedName>
    <definedName name="APR19stps">#REF!</definedName>
    <definedName name="APR19wgc" localSheetId="1">#REF!</definedName>
    <definedName name="APR19wgc" localSheetId="0">#REF!</definedName>
    <definedName name="APR19wgc">#REF!</definedName>
    <definedName name="APR19wmi" localSheetId="1">#REF!</definedName>
    <definedName name="APR19wmi" localSheetId="0">#REF!</definedName>
    <definedName name="APR19wmi">#REF!</definedName>
    <definedName name="APR19wmni" localSheetId="1">#REF!</definedName>
    <definedName name="APR19wmni" localSheetId="0">#REF!</definedName>
    <definedName name="APR19wmni">#REF!</definedName>
    <definedName name="APR19woi" localSheetId="1">#REF!</definedName>
    <definedName name="APR19woi" localSheetId="0">#REF!</definedName>
    <definedName name="APR19woi">#REF!</definedName>
    <definedName name="APR19woni" localSheetId="1">#REF!</definedName>
    <definedName name="APR19woni" localSheetId="0">#REF!</definedName>
    <definedName name="APR19woni">#REF!</definedName>
    <definedName name="APR19wtps" localSheetId="1">#REF!</definedName>
    <definedName name="APR19wtps" localSheetId="0">#REF!</definedName>
    <definedName name="APR19wtps">#REF!</definedName>
    <definedName name="APRinrw" localSheetId="1">#REF!</definedName>
    <definedName name="APRinrw" localSheetId="0">#REF!</definedName>
    <definedName name="APRinrw">#REF!</definedName>
    <definedName name="APRinrww" localSheetId="1">#REF!</definedName>
    <definedName name="APRinrww" localSheetId="0">#REF!</definedName>
    <definedName name="APRinrww">#REF!</definedName>
    <definedName name="APRsgc" localSheetId="1">#REF!</definedName>
    <definedName name="APRsgc" localSheetId="0">#REF!</definedName>
    <definedName name="APRsgc">#REF!</definedName>
    <definedName name="APRsmi" localSheetId="1">#REF!</definedName>
    <definedName name="APRsmi" localSheetId="0">#REF!</definedName>
    <definedName name="APRsmi">#REF!</definedName>
    <definedName name="APRsmni" localSheetId="1">#REF!</definedName>
    <definedName name="APRsmni" localSheetId="0">#REF!</definedName>
    <definedName name="APRsmni">#REF!</definedName>
    <definedName name="APRsoi" localSheetId="1">#REF!</definedName>
    <definedName name="APRsoi" localSheetId="0">#REF!</definedName>
    <definedName name="APRsoi">#REF!</definedName>
    <definedName name="APRsoni" localSheetId="1">#REF!</definedName>
    <definedName name="APRsoni" localSheetId="0">#REF!</definedName>
    <definedName name="APRsoni">#REF!</definedName>
    <definedName name="APRstps" localSheetId="1">#REF!</definedName>
    <definedName name="APRstps" localSheetId="0">#REF!</definedName>
    <definedName name="APRstps">#REF!</definedName>
    <definedName name="APRwgc" localSheetId="1">#REF!</definedName>
    <definedName name="APRwgc" localSheetId="0">#REF!</definedName>
    <definedName name="APRwgc">#REF!</definedName>
    <definedName name="APRwmi" localSheetId="1">#REF!</definedName>
    <definedName name="APRwmi" localSheetId="0">#REF!</definedName>
    <definedName name="APRwmi">#REF!</definedName>
    <definedName name="APRwmni" localSheetId="1">#REF!</definedName>
    <definedName name="APRwmni" localSheetId="0">#REF!</definedName>
    <definedName name="APRwmni">#REF!</definedName>
    <definedName name="APRwoi" localSheetId="1">#REF!</definedName>
    <definedName name="APRwoi" localSheetId="0">#REF!</definedName>
    <definedName name="APRwoi">#REF!</definedName>
    <definedName name="APRwoni" localSheetId="1">#REF!</definedName>
    <definedName name="APRwoni" localSheetId="0">#REF!</definedName>
    <definedName name="APRwoni">#REF!</definedName>
    <definedName name="APRwtps" localSheetId="1">#REF!</definedName>
    <definedName name="APRwtps" localSheetId="0">#REF!</definedName>
    <definedName name="APRwtps">#REF!</definedName>
    <definedName name="APs">OFFSET(#REF!,0,#REF!,#REF!,1)</definedName>
    <definedName name="Aqua">#REF!</definedName>
    <definedName name="Artic_Diesel_0_Laden_km">#REF!</definedName>
    <definedName name="Artic_Diesel_100_Laden_km">#REF!</definedName>
    <definedName name="Artic_Diesel_25_Laden_km">#REF!</definedName>
    <definedName name="Artic_Diesel_50_Laden_km">#REF!</definedName>
    <definedName name="Artic_Diesel_75_Laden_km">#REF!</definedName>
    <definedName name="Artic_Diesel_Average_CO2">#REF!</definedName>
    <definedName name="Artic_Diesel_Average_km">#REF!</definedName>
    <definedName name="Artic_Diesel_Average_Tonne_km">#REF!</definedName>
    <definedName name="Artic_Diesel_Average_Tonne_km_CO2">#REF!</definedName>
    <definedName name="Artic_Diesel_Heavy_0_Laden_CO2">#REF!</definedName>
    <definedName name="Artic_Diesel_Heavy_0_Laden_km">#REF!</definedName>
    <definedName name="Artic_Diesel_Heavy_100_Laden_CO2">#REF!</definedName>
    <definedName name="Artic_Diesel_Heavy_100_Laden_km">#REF!</definedName>
    <definedName name="Artic_Diesel_Heavy_50_Laden_CO2">#REF!</definedName>
    <definedName name="Artic_Diesel_Heavy_50_Laden_km">#REF!</definedName>
    <definedName name="Artic_Diesel_Heavy_Ave_Laden_CO2">#REF!</definedName>
    <definedName name="Artic_Diesel_Heavy_Ave_Laden_km">#REF!</definedName>
    <definedName name="Artic_Diesel_Heavy_Tonne_km">#REF!</definedName>
    <definedName name="Artic_Diesel_Heavy_Tonne_km_CO2">#REF!</definedName>
    <definedName name="Artic_Diesel_Light_0_Laden_CO2">#REF!</definedName>
    <definedName name="Artic_Diesel_Light_0_Laden_km">#REF!</definedName>
    <definedName name="Artic_Diesel_Light_100_Laden_CO2">#REF!</definedName>
    <definedName name="Artic_Diesel_Light_100_Laden_km">#REF!</definedName>
    <definedName name="Artic_Diesel_Light_50_Laden_CO2">#REF!</definedName>
    <definedName name="Artic_Diesel_Light_50_Laden_km">#REF!</definedName>
    <definedName name="Artic_Diesel_Light_Ave_Laden_CO2">#REF!</definedName>
    <definedName name="Artic_Diesel_Light_Ave_Laden_km">#REF!</definedName>
    <definedName name="Artic_Diesel_Light_Tonne_km">#REF!</definedName>
    <definedName name="Artic_Diesel_Light_Tonne_km_CO2">#REF!</definedName>
    <definedName name="Artic_Diesel_Lorry_0_Laden_FE">#REF!</definedName>
    <definedName name="Artic_Diesel_Lorry_100_Laden_FE">#REF!</definedName>
    <definedName name="Artic_Diesel_Lorry_25_Laden_FE">#REF!</definedName>
    <definedName name="Artic_Diesel_Lorry_50_Laden_FE">#REF!</definedName>
    <definedName name="Artic_Diesel_Lorry_75_Laden_FE">#REF!</definedName>
    <definedName name="asas">#REF!</definedName>
    <definedName name="Assumption1">#REF!</definedName>
    <definedName name="Assumption2">#REF!</definedName>
    <definedName name="Assumption3">#REF!</definedName>
    <definedName name="At_cost_wholesale_fixed_assets_depreciable_basis_balance___control___nominal.ADDN1" localSheetId="1">#REF!</definedName>
    <definedName name="At_cost_wholesale_fixed_assets_depreciable_basis_balance___control___nominal.ADDN1" localSheetId="0">#REF!</definedName>
    <definedName name="At_cost_wholesale_fixed_assets_depreciable_basis_balance___control___nominal.ADDN1">#REF!</definedName>
    <definedName name="At_cost_wholesale_fixed_assets_depreciable_basis_balance___control___nominal.ADDN1.BEG" localSheetId="1">#REF!</definedName>
    <definedName name="At_cost_wholesale_fixed_assets_depreciable_basis_balance___control___nominal.ADDN1.BEG" localSheetId="0">#REF!</definedName>
    <definedName name="At_cost_wholesale_fixed_assets_depreciable_basis_balance___control___nominal.ADDN1.BEG">#REF!</definedName>
    <definedName name="At_cost_wholesale_fixed_assets_depreciable_basis_balance___control___nominal.ADDN2" localSheetId="0">#REF!</definedName>
    <definedName name="At_cost_wholesale_fixed_assets_depreciable_basis_balance___control___nominal.ADDN2">#REF!</definedName>
    <definedName name="At_cost_wholesale_fixed_assets_depreciable_basis_balance___control___nominal.ADDN2.BEG" localSheetId="0">#REF!</definedName>
    <definedName name="At_cost_wholesale_fixed_assets_depreciable_basis_balance___control___nominal.ADDN2.BEG">#REF!</definedName>
    <definedName name="At_cost_wholesale_fixed_assets_depreciable_basis_balance___control___nominal.BR" localSheetId="0">#REF!</definedName>
    <definedName name="At_cost_wholesale_fixed_assets_depreciable_basis_balance___control___nominal.BR">#REF!</definedName>
    <definedName name="At_cost_wholesale_fixed_assets_depreciable_basis_balance___control___nominal.BR.BEG" localSheetId="0">#REF!</definedName>
    <definedName name="At_cost_wholesale_fixed_assets_depreciable_basis_balance___control___nominal.BR.BEG">#REF!</definedName>
    <definedName name="At_cost_wholesale_fixed_assets_depreciable_basis_balance___control___nominal.WN" localSheetId="0">#REF!</definedName>
    <definedName name="At_cost_wholesale_fixed_assets_depreciable_basis_balance___control___nominal.WN">#REF!</definedName>
    <definedName name="At_cost_wholesale_fixed_assets_depreciable_basis_balance___control___nominal.WN.BEG" localSheetId="0">#REF!</definedName>
    <definedName name="At_cost_wholesale_fixed_assets_depreciable_basis_balance___control___nominal.WN.BEG">#REF!</definedName>
    <definedName name="At_cost_wholesale_fixed_assets_depreciable_basis_balance___control___nominal.WR" localSheetId="0">#REF!</definedName>
    <definedName name="At_cost_wholesale_fixed_assets_depreciable_basis_balance___control___nominal.WR">#REF!</definedName>
    <definedName name="At_cost_wholesale_fixed_assets_depreciable_basis_balance___control___nominal.WR.BEG" localSheetId="0">#REF!</definedName>
    <definedName name="At_cost_wholesale_fixed_assets_depreciable_basis_balance___control___nominal.WR.BEG">#REF!</definedName>
    <definedName name="At_cost_wholesale_fixed_assets_depreciable_basis_balance___control___nominal.WWN" localSheetId="0">#REF!</definedName>
    <definedName name="At_cost_wholesale_fixed_assets_depreciable_basis_balance___control___nominal.WWN">#REF!</definedName>
    <definedName name="At_cost_wholesale_fixed_assets_depreciable_basis_balance___control___nominal.WWN.BEG" localSheetId="0">#REF!</definedName>
    <definedName name="At_cost_wholesale_fixed_assets_depreciable_basis_balance___control___nominal.WWN.BEG">#REF!</definedName>
    <definedName name="At_cost_wholesale_fixed_assets_initial_balance___control___nominal.ADDN1" localSheetId="0">#REF!</definedName>
    <definedName name="At_cost_wholesale_fixed_assets_initial_balance___control___nominal.ADDN1">#REF!</definedName>
    <definedName name="At_cost_wholesale_fixed_assets_initial_balance___control___nominal.ADDN2" localSheetId="0">#REF!</definedName>
    <definedName name="At_cost_wholesale_fixed_assets_initial_balance___control___nominal.ADDN2">#REF!</definedName>
    <definedName name="At_cost_wholesale_fixed_assets_initial_balance___control___nominal.BR" localSheetId="0">#REF!</definedName>
    <definedName name="At_cost_wholesale_fixed_assets_initial_balance___control___nominal.BR">#REF!</definedName>
    <definedName name="At_cost_wholesale_fixed_assets_initial_balance___control___nominal.WN" localSheetId="0">#REF!</definedName>
    <definedName name="At_cost_wholesale_fixed_assets_initial_balance___control___nominal.WN">#REF!</definedName>
    <definedName name="At_cost_wholesale_fixed_assets_initial_balance___control___nominal.WR" localSheetId="0">#REF!</definedName>
    <definedName name="At_cost_wholesale_fixed_assets_initial_balance___control___nominal.WR">#REF!</definedName>
    <definedName name="At_cost_wholesale_fixed_assets_initial_balance___control___nominal.WWN" localSheetId="0">#REF!</definedName>
    <definedName name="At_cost_wholesale_fixed_assets_initial_balance___control___nominal.WWN">#REF!</definedName>
    <definedName name="At_cost_wholesale_fixed_assets_initial_balance_adj.___control___nominal.ADDN1" localSheetId="0">#REF!</definedName>
    <definedName name="At_cost_wholesale_fixed_assets_initial_balance_adj.___control___nominal.ADDN1">#REF!</definedName>
    <definedName name="At_cost_wholesale_fixed_assets_initial_balance_adj.___control___nominal.ADDN2" localSheetId="0">#REF!</definedName>
    <definedName name="At_cost_wholesale_fixed_assets_initial_balance_adj.___control___nominal.ADDN2">#REF!</definedName>
    <definedName name="At_cost_wholesale_fixed_assets_initial_balance_adj.___control___nominal.BR" localSheetId="0">#REF!</definedName>
    <definedName name="At_cost_wholesale_fixed_assets_initial_balance_adj.___control___nominal.BR">#REF!</definedName>
    <definedName name="At_cost_wholesale_fixed_assets_initial_balance_adj.___control___nominal.WN" localSheetId="0">#REF!</definedName>
    <definedName name="At_cost_wholesale_fixed_assets_initial_balance_adj.___control___nominal.WN">#REF!</definedName>
    <definedName name="At_cost_wholesale_fixed_assets_initial_balance_adj.___control___nominal.WR" localSheetId="0">#REF!</definedName>
    <definedName name="At_cost_wholesale_fixed_assets_initial_balance_adj.___control___nominal.WR">#REF!</definedName>
    <definedName name="At_cost_wholesale_fixed_assets_initial_balance_adj.___control___nominal.WWN" localSheetId="0">#REF!</definedName>
    <definedName name="At_cost_wholesale_fixed_assets_initial_balance_adj.___control___nominal.WWN">#REF!</definedName>
    <definedName name="Ave_Diesel_CO2">#REF!</definedName>
    <definedName name="Ave_Diesel_Miles">#REF!</definedName>
    <definedName name="Ave_Mbike_CO2">#REF!</definedName>
    <definedName name="Ave_Mbike_Miles">#REF!</definedName>
    <definedName name="Ave_Petrol_CO2">#REF!</definedName>
    <definedName name="Ave_Petrol_Miles">#REF!</definedName>
    <definedName name="Average_Bus_CO2">#REF!</definedName>
    <definedName name="Average_Bus_Coach_CO2">#REF!</definedName>
    <definedName name="Average_Bus_Coach_Pass_km">#REF!</definedName>
    <definedName name="Average_Bus_Pass_km">#REF!</definedName>
    <definedName name="Average_CPI_H____base_index___2022_23" localSheetId="0">#REF!</definedName>
    <definedName name="Average_CPI_H____base_index___2022_23">#REF!</definedName>
    <definedName name="Average_household_bill_for_single_wholesale_service___additional_control_1___real" localSheetId="0">#REF!</definedName>
    <definedName name="Average_household_bill_for_single_wholesale_service___additional_control_1___real">#REF!</definedName>
    <definedName name="Average_household_bill_for_single_wholesale_service___additional_control_1___real___growth" localSheetId="0">#REF!</definedName>
    <definedName name="Average_household_bill_for_single_wholesale_service___additional_control_1___real___growth">#REF!</definedName>
    <definedName name="Average_household_bill_for_single_wholesale_service___additional_control_2___real" localSheetId="0">#REF!</definedName>
    <definedName name="Average_household_bill_for_single_wholesale_service___additional_control_2___real">#REF!</definedName>
    <definedName name="Average_household_bill_for_single_wholesale_service___additional_control_2___real___growth" localSheetId="0">#REF!</definedName>
    <definedName name="Average_household_bill_for_single_wholesale_service___additional_control_2___real___growth">#REF!</definedName>
    <definedName name="Average_household_bill_for_single_wholesale_service___bio_resources___real" localSheetId="0">#REF!</definedName>
    <definedName name="Average_household_bill_for_single_wholesale_service___bio_resources___real">#REF!</definedName>
    <definedName name="Average_household_bill_for_single_wholesale_service___bioresources___real___growth" localSheetId="0">#REF!</definedName>
    <definedName name="Average_household_bill_for_single_wholesale_service___bioresources___real___growth">#REF!</definedName>
    <definedName name="Average_household_bill_for_single_wholesale_service___real.ADDN1" localSheetId="0">#REF!</definedName>
    <definedName name="Average_household_bill_for_single_wholesale_service___real.ADDN1">#REF!</definedName>
    <definedName name="Average_household_bill_for_single_wholesale_service___real.ADDN2" localSheetId="0">#REF!</definedName>
    <definedName name="Average_household_bill_for_single_wholesale_service___real.ADDN2">#REF!</definedName>
    <definedName name="Average_household_bill_for_single_wholesale_service___real.BR" localSheetId="0">#REF!</definedName>
    <definedName name="Average_household_bill_for_single_wholesale_service___real.BR">#REF!</definedName>
    <definedName name="Average_household_bill_for_single_wholesale_service___real.WN" localSheetId="0">#REF!</definedName>
    <definedName name="Average_household_bill_for_single_wholesale_service___real.WN">#REF!</definedName>
    <definedName name="Average_household_bill_for_single_wholesale_service___real.WR" localSheetId="0">#REF!</definedName>
    <definedName name="Average_household_bill_for_single_wholesale_service___real.WR">#REF!</definedName>
    <definedName name="Average_household_bill_for_single_wholesale_service___real.WWN" localSheetId="0">#REF!</definedName>
    <definedName name="Average_household_bill_for_single_wholesale_service___real.WWN">#REF!</definedName>
    <definedName name="Average_household_bill_for_single_wholesale_service___real___growth.ADDN1" localSheetId="0">#REF!</definedName>
    <definedName name="Average_household_bill_for_single_wholesale_service___real___growth.ADDN1">#REF!</definedName>
    <definedName name="Average_household_bill_for_single_wholesale_service___real___growth.ADDN2" localSheetId="0">#REF!</definedName>
    <definedName name="Average_household_bill_for_single_wholesale_service___real___growth.ADDN2">#REF!</definedName>
    <definedName name="Average_household_bill_for_single_wholesale_service___real___growth.BR" localSheetId="0">#REF!</definedName>
    <definedName name="Average_household_bill_for_single_wholesale_service___real___growth.BR">#REF!</definedName>
    <definedName name="Average_household_bill_for_single_wholesale_service___real___growth.WN" localSheetId="0">#REF!</definedName>
    <definedName name="Average_household_bill_for_single_wholesale_service___real___growth.WN">#REF!</definedName>
    <definedName name="Average_household_bill_for_single_wholesale_service___real___growth.WR" localSheetId="0">#REF!</definedName>
    <definedName name="Average_household_bill_for_single_wholesale_service___real___growth.WR">#REF!</definedName>
    <definedName name="Average_household_bill_for_single_wholesale_service___real___growth.WWN" localSheetId="0">#REF!</definedName>
    <definedName name="Average_household_bill_for_single_wholesale_service___real___growth.WWN">#REF!</definedName>
    <definedName name="Average_household_bill_for_single_wholesale_service___wastewater_network___real" localSheetId="0">#REF!</definedName>
    <definedName name="Average_household_bill_for_single_wholesale_service___wastewater_network___real">#REF!</definedName>
    <definedName name="Average_household_bill_for_single_wholesale_service___wastewater_network___real___growth" localSheetId="0">#REF!</definedName>
    <definedName name="Average_household_bill_for_single_wholesale_service___wastewater_network___real___growth">#REF!</definedName>
    <definedName name="Average_household_bill_for_single_wholesale_service___water_network____real" localSheetId="0">#REF!</definedName>
    <definedName name="Average_household_bill_for_single_wholesale_service___water_network____real">#REF!</definedName>
    <definedName name="Average_household_bill_for_single_wholesale_service___water_network___real___growth" localSheetId="0">#REF!</definedName>
    <definedName name="Average_household_bill_for_single_wholesale_service___water_network___real___growth">#REF!</definedName>
    <definedName name="Average_household_bill_for_single_wholesale_service___water_resources___real" localSheetId="0">#REF!</definedName>
    <definedName name="Average_household_bill_for_single_wholesale_service___water_resources___real">#REF!</definedName>
    <definedName name="Average_household_bill_for_single_wholesale_service___water_resources___real___growth" localSheetId="0">#REF!</definedName>
    <definedName name="Average_household_bill_for_single_wholesale_service___water_resources___real___growth">#REF!</definedName>
    <definedName name="Average_LPG_CNG_CO2">#REF!</definedName>
    <definedName name="Average_LPG_CNG_Miles">#REF!</definedName>
    <definedName name="Average_net_debt_for_RoRE_calculation___Appointee___nominal" localSheetId="0">#REF!</definedName>
    <definedName name="Average_net_debt_for_RoRE_calculation___Appointee___nominal">#REF!</definedName>
    <definedName name="Average_net_debt_for_RoRE_calculation___control___nominal.ADDN1" localSheetId="0">#REF!</definedName>
    <definedName name="Average_net_debt_for_RoRE_calculation___control___nominal.ADDN1">#REF!</definedName>
    <definedName name="Average_net_debt_for_RoRE_calculation___control___nominal.ADDN2" localSheetId="0">#REF!</definedName>
    <definedName name="Average_net_debt_for_RoRE_calculation___control___nominal.ADDN2">#REF!</definedName>
    <definedName name="Average_net_debt_for_RoRE_calculation___control___nominal.BR" localSheetId="0">#REF!</definedName>
    <definedName name="Average_net_debt_for_RoRE_calculation___control___nominal.BR">#REF!</definedName>
    <definedName name="Average_net_debt_for_RoRE_calculation___control___nominal.WN" localSheetId="0">#REF!</definedName>
    <definedName name="Average_net_debt_for_RoRE_calculation___control___nominal.WN">#REF!</definedName>
    <definedName name="Average_net_debt_for_RoRE_calculation___control___nominal.WR" localSheetId="0">#REF!</definedName>
    <definedName name="Average_net_debt_for_RoRE_calculation___control___nominal.WR">#REF!</definedName>
    <definedName name="Average_net_debt_for_RoRE_calculation___control___nominal.WWN" localSheetId="0">#REF!</definedName>
    <definedName name="Average_net_debt_for_RoRE_calculation___control___nominal.WWN">#REF!</definedName>
    <definedName name="Average_of_2020_25_RCV___nominal.ADDN1" localSheetId="0">#REF!</definedName>
    <definedName name="Average_of_2020_25_RCV___nominal.ADDN1">#REF!</definedName>
    <definedName name="Average_of_2020_25_RCV___nominal.ADDN2" localSheetId="0">#REF!</definedName>
    <definedName name="Average_of_2020_25_RCV___nominal.ADDN2">#REF!</definedName>
    <definedName name="Average_of_2020_25_RCV___nominal.BR" localSheetId="0">#REF!</definedName>
    <definedName name="Average_of_2020_25_RCV___nominal.BR">#REF!</definedName>
    <definedName name="Average_of_2020_25_RCV___nominal.WN" localSheetId="0">#REF!</definedName>
    <definedName name="Average_of_2020_25_RCV___nominal.WN">#REF!</definedName>
    <definedName name="Average_of_2020_25_RCV___nominal.WR" localSheetId="0">#REF!</definedName>
    <definedName name="Average_of_2020_25_RCV___nominal.WR">#REF!</definedName>
    <definedName name="Average_of_2020_25_RCV___nominal.WWN" localSheetId="0">#REF!</definedName>
    <definedName name="Average_of_2020_25_RCV___nominal.WWN">#REF!</definedName>
    <definedName name="Average_of_Post_2025_RCV___nominal.ADDN1" localSheetId="0">#REF!</definedName>
    <definedName name="Average_of_Post_2025_RCV___nominal.ADDN1">#REF!</definedName>
    <definedName name="Average_of_Post_2025_RCV___nominal.ADDN2" localSheetId="0">#REF!</definedName>
    <definedName name="Average_of_Post_2025_RCV___nominal.ADDN2">#REF!</definedName>
    <definedName name="Average_of_Post_2025_RCV___nominal.BR" localSheetId="0">#REF!</definedName>
    <definedName name="Average_of_Post_2025_RCV___nominal.BR">#REF!</definedName>
    <definedName name="Average_of_Post_2025_RCV___nominal.WN" localSheetId="0">#REF!</definedName>
    <definedName name="Average_of_Post_2025_RCV___nominal.WN">#REF!</definedName>
    <definedName name="Average_of_Post_2025_RCV___nominal.WR" localSheetId="0">#REF!</definedName>
    <definedName name="Average_of_Post_2025_RCV___nominal.WR">#REF!</definedName>
    <definedName name="Average_of_Post_2025_RCV___nominal.WWN" localSheetId="0">#REF!</definedName>
    <definedName name="Average_of_Post_2025_RCV___nominal.WWN">#REF!</definedName>
    <definedName name="Average_of_Pre_2020_RCV___nominal.ADDN1" localSheetId="0">#REF!</definedName>
    <definedName name="Average_of_Pre_2020_RCV___nominal.ADDN1">#REF!</definedName>
    <definedName name="Average_of_Pre_2020_RCV___nominal.ADDN2" localSheetId="0">#REF!</definedName>
    <definedName name="Average_of_Pre_2020_RCV___nominal.ADDN2">#REF!</definedName>
    <definedName name="Average_of_Pre_2020_RCV___nominal.BR" localSheetId="0">#REF!</definedName>
    <definedName name="Average_of_Pre_2020_RCV___nominal.BR">#REF!</definedName>
    <definedName name="Average_of_Pre_2020_RCV___nominal.WN" localSheetId="0">#REF!</definedName>
    <definedName name="Average_of_Pre_2020_RCV___nominal.WN">#REF!</definedName>
    <definedName name="Average_of_Pre_2020_RCV___nominal.WR" localSheetId="0">#REF!</definedName>
    <definedName name="Average_of_Pre_2020_RCV___nominal.WR">#REF!</definedName>
    <definedName name="Average_of_Pre_2020_RCV___nominal.WWN" localSheetId="0">#REF!</definedName>
    <definedName name="Average_of_Pre_2020_RCV___nominal.WWN">#REF!</definedName>
    <definedName name="Average_of_RCV___ADDN1__nominal" localSheetId="0">#REF!</definedName>
    <definedName name="Average_of_RCV___ADDN1__nominal">#REF!</definedName>
    <definedName name="Average_of_RCV___ADDN2___nominal" localSheetId="0">#REF!</definedName>
    <definedName name="Average_of_RCV___ADDN2___nominal">#REF!</definedName>
    <definedName name="Average_of_RCV___Appointee___Fcst___nominal" localSheetId="0">#REF!</definedName>
    <definedName name="Average_of_RCV___Appointee___Fcst___nominal">#REF!</definedName>
    <definedName name="Average_of_RCV___Appointee___nominal" localSheetId="0">#REF!</definedName>
    <definedName name="Average_of_RCV___Appointee___nominal">#REF!</definedName>
    <definedName name="Average_of_RCV___BR___nominal" localSheetId="0">#REF!</definedName>
    <definedName name="Average_of_RCV___BR___nominal">#REF!</definedName>
    <definedName name="Average_of_RCV___control___nominal.ADDN1" localSheetId="0">#REF!</definedName>
    <definedName name="Average_of_RCV___control___nominal.ADDN1">#REF!</definedName>
    <definedName name="Average_of_RCV___control___nominal.ADDN2" localSheetId="0">#REF!</definedName>
    <definedName name="Average_of_RCV___control___nominal.ADDN2">#REF!</definedName>
    <definedName name="Average_of_RCV___control___nominal.BR" localSheetId="0">#REF!</definedName>
    <definedName name="Average_of_RCV___control___nominal.BR">#REF!</definedName>
    <definedName name="Average_of_RCV___control___nominal.WN" localSheetId="0">#REF!</definedName>
    <definedName name="Average_of_RCV___control___nominal.WN">#REF!</definedName>
    <definedName name="Average_of_RCV___control___nominal.WR" localSheetId="0">#REF!</definedName>
    <definedName name="Average_of_RCV___control___nominal.WR">#REF!</definedName>
    <definedName name="Average_of_RCV___control___nominal.WWN" localSheetId="0">#REF!</definedName>
    <definedName name="Average_of_RCV___control___nominal.WWN">#REF!</definedName>
    <definedName name="Average_of_RCV___forecast____control___nominal.ADDN1" localSheetId="0">#REF!</definedName>
    <definedName name="Average_of_RCV___forecast____control___nominal.ADDN1">#REF!</definedName>
    <definedName name="Average_of_RCV___forecast____control___nominal.ADDN2" localSheetId="0">#REF!</definedName>
    <definedName name="Average_of_RCV___forecast____control___nominal.ADDN2">#REF!</definedName>
    <definedName name="Average_of_RCV___forecast____control___nominal.BR" localSheetId="0">#REF!</definedName>
    <definedName name="Average_of_RCV___forecast____control___nominal.BR">#REF!</definedName>
    <definedName name="Average_of_RCV___forecast____control___nominal.WN" localSheetId="0">#REF!</definedName>
    <definedName name="Average_of_RCV___forecast____control___nominal.WN">#REF!</definedName>
    <definedName name="Average_of_RCV___forecast____control___nominal.WR" localSheetId="0">#REF!</definedName>
    <definedName name="Average_of_RCV___forecast____control___nominal.WR">#REF!</definedName>
    <definedName name="Average_of_RCV___forecast____control___nominal.WWN" localSheetId="0">#REF!</definedName>
    <definedName name="Average_of_RCV___forecast____control___nominal.WWN">#REF!</definedName>
    <definedName name="Average_of_RCV___Wholesale___nominal" localSheetId="0">#REF!</definedName>
    <definedName name="Average_of_RCV___Wholesale___nominal">#REF!</definedName>
    <definedName name="Average_of_RCV___WN___nominal" localSheetId="0">#REF!</definedName>
    <definedName name="Average_of_RCV___WN___nominal">#REF!</definedName>
    <definedName name="Average_of_RCV___WR___nominal" localSheetId="0">#REF!</definedName>
    <definedName name="Average_of_RCV___WR___nominal">#REF!</definedName>
    <definedName name="Average_of_RCV___WWN___nominal" localSheetId="0">#REF!</definedName>
    <definedName name="Average_of_RCV___WWN___nominal">#REF!</definedName>
    <definedName name="Average_post_2025_RCV_additions___nominal.ADDN1" localSheetId="0">#REF!</definedName>
    <definedName name="Average_post_2025_RCV_additions___nominal.ADDN1">#REF!</definedName>
    <definedName name="Average_post_2025_RCV_additions___nominal.ADDN2" localSheetId="0">#REF!</definedName>
    <definedName name="Average_post_2025_RCV_additions___nominal.ADDN2">#REF!</definedName>
    <definedName name="Average_post_2025_RCV_additions___nominal.BR" localSheetId="0">#REF!</definedName>
    <definedName name="Average_post_2025_RCV_additions___nominal.BR">#REF!</definedName>
    <definedName name="Average_post_2025_RCV_additions___nominal.WN" localSheetId="0">#REF!</definedName>
    <definedName name="Average_post_2025_RCV_additions___nominal.WN">#REF!</definedName>
    <definedName name="Average_post_2025_RCV_additions___nominal.WR" localSheetId="0">#REF!</definedName>
    <definedName name="Average_post_2025_RCV_additions___nominal.WR">#REF!</definedName>
    <definedName name="Average_post_2025_RCV_additions___nominal.WWN" localSheetId="0">#REF!</definedName>
    <definedName name="Average_post_2025_RCV_additions___nominal.WWN">#REF!</definedName>
    <definedName name="Average_post_2025_RCV_additions___Wholesale___nominal" localSheetId="0">#REF!</definedName>
    <definedName name="Average_post_2025_RCV_additions___Wholesale___nominal">#REF!</definedName>
    <definedName name="Average_retail_service_revenue___tariff_band___nominal.1" localSheetId="0">#REF!</definedName>
    <definedName name="Average_retail_service_revenue___tariff_band___nominal.1">#REF!</definedName>
    <definedName name="Average_retail_service_revenue___tariff_band___nominal.2" localSheetId="0">#REF!</definedName>
    <definedName name="Average_retail_service_revenue___tariff_band___nominal.2">#REF!</definedName>
    <definedName name="Average_retail_service_revenue___tariff_band___nominal.3" localSheetId="0">#REF!</definedName>
    <definedName name="Average_retail_service_revenue___tariff_band___nominal.3">#REF!</definedName>
    <definedName name="Average_Van_CO2">#REF!</definedName>
    <definedName name="Average_Van_Miles">#REF!</definedName>
    <definedName name="AVG">#REF!</definedName>
    <definedName name="AVON" localSheetId="1">#REF!</definedName>
    <definedName name="AVON" localSheetId="0">#REF!</definedName>
    <definedName name="AVON">#REF!</definedName>
    <definedName name="AW_H">#REF!</definedName>
    <definedName name="AW_H_No">#REF!</definedName>
    <definedName name="AW_L">#REF!</definedName>
    <definedName name="AW_L_No">#REF!</definedName>
    <definedName name="AW_M">#REF!</definedName>
    <definedName name="AW_M_No">#REF!</definedName>
    <definedName name="AW_N_No">#REF!</definedName>
    <definedName name="AYL">#REF!</definedName>
    <definedName name="b" localSheetId="1" hidden="1">{"CHARGE",#N/A,FALSE,"401C11"}</definedName>
    <definedName name="b" localSheetId="0" hidden="1">{"CHARGE",#N/A,FALSE,"401C11"}</definedName>
    <definedName name="b" hidden="1">{"CHARGE",#N/A,FALSE,"401C11"}</definedName>
    <definedName name="B_NFIN_All" localSheetId="1">#REF!</definedName>
    <definedName name="B_NFIN_All" localSheetId="0">#REF!</definedName>
    <definedName name="B_NFIN_All">#REF!</definedName>
    <definedName name="BAN">#REF!</definedName>
    <definedName name="BAS">#REF!</definedName>
    <definedName name="Base_Regulated_Equity___control___nominal.ADDN1" localSheetId="1">#REF!</definedName>
    <definedName name="Base_Regulated_Equity___control___nominal.ADDN1" localSheetId="0">#REF!</definedName>
    <definedName name="Base_Regulated_Equity___control___nominal.ADDN1">#REF!</definedName>
    <definedName name="Base_Regulated_Equity___control___nominal.ADDN2" localSheetId="1">#REF!</definedName>
    <definedName name="Base_Regulated_Equity___control___nominal.ADDN2" localSheetId="0">#REF!</definedName>
    <definedName name="Base_Regulated_Equity___control___nominal.ADDN2">#REF!</definedName>
    <definedName name="Base_Regulated_Equity___control___nominal.BR" localSheetId="0">#REF!</definedName>
    <definedName name="Base_Regulated_Equity___control___nominal.BR">#REF!</definedName>
    <definedName name="Base_Regulated_Equity___control___nominal.WN" localSheetId="0">#REF!</definedName>
    <definedName name="Base_Regulated_Equity___control___nominal.WN">#REF!</definedName>
    <definedName name="Base_Regulated_Equity___control___nominal.WR" localSheetId="0">#REF!</definedName>
    <definedName name="Base_Regulated_Equity___control___nominal.WR">#REF!</definedName>
    <definedName name="Base_Regulated_Equity___control___nominal.WWN" localSheetId="0">#REF!</definedName>
    <definedName name="Base_Regulated_Equity___control___nominal.WWN">#REF!</definedName>
    <definedName name="Base_Regulated_Equity___issued_equity___nominal" localSheetId="0">#REF!</definedName>
    <definedName name="Base_Regulated_Equity___issued_equity___nominal">#REF!</definedName>
    <definedName name="Base_Regulated_Equity___issued_equity___real" localSheetId="0">#REF!</definedName>
    <definedName name="Base_Regulated_Equity___issued_equity___real">#REF!</definedName>
    <definedName name="Base_revenue_for_2024_25___nominal.ADDN1" localSheetId="0">#REF!</definedName>
    <definedName name="Base_revenue_for_2024_25___nominal.ADDN1">#REF!</definedName>
    <definedName name="Base_revenue_for_2024_25___nominal.ADDN2" localSheetId="0">#REF!</definedName>
    <definedName name="Base_revenue_for_2024_25___nominal.ADDN2">#REF!</definedName>
    <definedName name="Base_revenue_for_2024_25___nominal.BR" localSheetId="0">#REF!</definedName>
    <definedName name="Base_revenue_for_2024_25___nominal.BR">#REF!</definedName>
    <definedName name="Base_revenue_for_2024_25___nominal.WN" localSheetId="0">#REF!</definedName>
    <definedName name="Base_revenue_for_2024_25___nominal.WN">#REF!</definedName>
    <definedName name="Base_revenue_for_2024_25___nominal.WR" localSheetId="0">#REF!</definedName>
    <definedName name="Base_revenue_for_2024_25___nominal.WR">#REF!</definedName>
    <definedName name="Base_revenue_for_2024_25___nominal.WWN" localSheetId="0">#REF!</definedName>
    <definedName name="Base_revenue_for_2024_25___nominal.WWN">#REF!</definedName>
    <definedName name="Base_RoRE_Appointee___nominal" localSheetId="0">#REF!</definedName>
    <definedName name="Base_RoRE_Appointee___nominal">#REF!</definedName>
    <definedName name="Base_RoRE_on_2020_25_RCV_bf_balance___control___nominal.ADDN1" localSheetId="0">#REF!</definedName>
    <definedName name="Base_RoRE_on_2020_25_RCV_bf_balance___control___nominal.ADDN1">#REF!</definedName>
    <definedName name="Base_RoRE_on_2020_25_RCV_bf_balance___control___nominal.ADDN2" localSheetId="0">#REF!</definedName>
    <definedName name="Base_RoRE_on_2020_25_RCV_bf_balance___control___nominal.ADDN2">#REF!</definedName>
    <definedName name="Base_RoRE_on_2020_25_RCV_bf_balance___control___nominal.BR" localSheetId="0">#REF!</definedName>
    <definedName name="Base_RoRE_on_2020_25_RCV_bf_balance___control___nominal.BR">#REF!</definedName>
    <definedName name="Base_RoRE_on_2020_25_RCV_bf_balance___control___nominal.WN" localSheetId="0">#REF!</definedName>
    <definedName name="Base_RoRE_on_2020_25_RCV_bf_balance___control___nominal.WN">#REF!</definedName>
    <definedName name="Base_RoRE_on_2020_25_RCV_bf_balance___control___nominal.WR" localSheetId="0">#REF!</definedName>
    <definedName name="Base_RoRE_on_2020_25_RCV_bf_balance___control___nominal.WR">#REF!</definedName>
    <definedName name="Base_RoRE_on_2020_25_RCV_bf_balance___control___nominal.WWN" localSheetId="0">#REF!</definedName>
    <definedName name="Base_RoRE_on_2020_25_RCV_bf_balance___control___nominal.WWN">#REF!</definedName>
    <definedName name="Base_RoRE_on_Post_2025_RCV_balance___control___nominal.ADDN1" localSheetId="0">#REF!</definedName>
    <definedName name="Base_RoRE_on_Post_2025_RCV_balance___control___nominal.ADDN1">#REF!</definedName>
    <definedName name="Base_RoRE_on_Post_2025_RCV_balance___control___nominal.ADDN2" localSheetId="0">#REF!</definedName>
    <definedName name="Base_RoRE_on_Post_2025_RCV_balance___control___nominal.ADDN2">#REF!</definedName>
    <definedName name="Base_RoRE_on_Post_2025_RCV_balance___control___nominal.BR" localSheetId="0">#REF!</definedName>
    <definedName name="Base_RoRE_on_Post_2025_RCV_balance___control___nominal.BR">#REF!</definedName>
    <definedName name="Base_RoRE_on_Post_2025_RCV_balance___control___nominal.WN" localSheetId="0">#REF!</definedName>
    <definedName name="Base_RoRE_on_Post_2025_RCV_balance___control___nominal.WN">#REF!</definedName>
    <definedName name="Base_RoRE_on_Post_2025_RCV_balance___control___nominal.WR" localSheetId="0">#REF!</definedName>
    <definedName name="Base_RoRE_on_Post_2025_RCV_balance___control___nominal.WR">#REF!</definedName>
    <definedName name="Base_RoRE_on_Post_2025_RCV_balance___control___nominal.WWN" localSheetId="0">#REF!</definedName>
    <definedName name="Base_RoRE_on_Post_2025_RCV_balance___control___nominal.WWN">#REF!</definedName>
    <definedName name="Base_RoRE_on_Pre_2020_RCV_bf_balance___control___nominal.ADDN1" localSheetId="0">#REF!</definedName>
    <definedName name="Base_RoRE_on_Pre_2020_RCV_bf_balance___control___nominal.ADDN1">#REF!</definedName>
    <definedName name="Base_RoRE_on_Pre_2020_RCV_bf_balance___control___nominal.ADDN2" localSheetId="0">#REF!</definedName>
    <definedName name="Base_RoRE_on_Pre_2020_RCV_bf_balance___control___nominal.ADDN2">#REF!</definedName>
    <definedName name="Base_RoRE_on_Pre_2020_RCV_bf_balance___control___nominal.BR" localSheetId="0">#REF!</definedName>
    <definedName name="Base_RoRE_on_Pre_2020_RCV_bf_balance___control___nominal.BR">#REF!</definedName>
    <definedName name="Base_RoRE_on_Pre_2020_RCV_bf_balance___control___nominal.WN" localSheetId="0">#REF!</definedName>
    <definedName name="Base_RoRE_on_Pre_2020_RCV_bf_balance___control___nominal.WN">#REF!</definedName>
    <definedName name="Base_RoRE_on_Pre_2020_RCV_bf_balance___control___nominal.WR" localSheetId="0">#REF!</definedName>
    <definedName name="Base_RoRE_on_Pre_2020_RCV_bf_balance___control___nominal.WR">#REF!</definedName>
    <definedName name="Base_RoRE_on_Pre_2020_RCV_bf_balance___control___nominal.WWN" localSheetId="0">#REF!</definedName>
    <definedName name="Base_RoRE_on_Pre_2020_RCV_bf_balance___control___nominal.WWN">#REF!</definedName>
    <definedName name="Base_RoRE_percentage___control.ADDN1" localSheetId="0">#REF!</definedName>
    <definedName name="Base_RoRE_percentage___control.ADDN1">#REF!</definedName>
    <definedName name="Base_RoRE_percentage___control.ADDN2" localSheetId="0">#REF!</definedName>
    <definedName name="Base_RoRE_percentage___control.ADDN2">#REF!</definedName>
    <definedName name="Base_RoRE_percentage___control.BR" localSheetId="0">#REF!</definedName>
    <definedName name="Base_RoRE_percentage___control.BR">#REF!</definedName>
    <definedName name="Base_RoRE_percentage___control.WN" localSheetId="0">#REF!</definedName>
    <definedName name="Base_RoRE_percentage___control.WN">#REF!</definedName>
    <definedName name="Base_RoRE_percentage___control.WR" localSheetId="0">#REF!</definedName>
    <definedName name="Base_RoRE_percentage___control.WR">#REF!</definedName>
    <definedName name="Base_RoRE_percentage___control.WWN" localSheetId="0">#REF!</definedName>
    <definedName name="Base_RoRE_percentage___control.WWN">#REF!</definedName>
    <definedName name="Base_RoRE_Wholesale___nominal" localSheetId="0">#REF!</definedName>
    <definedName name="Base_RoRE_Wholesale___nominal">#REF!</definedName>
    <definedName name="BASE_YEAR">#REF!</definedName>
    <definedName name="BaseYear">#REF!</definedName>
    <definedName name="bbbb">#REF!</definedName>
    <definedName name="BEDS" localSheetId="1">#REF!</definedName>
    <definedName name="BEDS" localSheetId="0">#REF!</definedName>
    <definedName name="BEDS">#REF!</definedName>
    <definedName name="BenchmarkAll">#REF!</definedName>
    <definedName name="BenchmarkAPbyDel">#REF!</definedName>
    <definedName name="BenchmarkTitle">#REF!</definedName>
    <definedName name="BERKS" localSheetId="1">#REF!</definedName>
    <definedName name="BERKS" localSheetId="0">#REF!</definedName>
    <definedName name="BERKS">#REF!</definedName>
    <definedName name="BIC">#REF!</definedName>
    <definedName name="BIC_Staging_unloaded">OFFSET(#REF!, 0, 0, COUNTA(#REF!), COUNTA(#REF!))</definedName>
    <definedName name="BIC_Staging_unloaded_header">#REF!</definedName>
    <definedName name="Bill_s_Demand_Planner">#REF!</definedName>
    <definedName name="Bio_resources___Allowed_Revenues___real" localSheetId="0">#REF!</definedName>
    <definedName name="Bio_resources___Allowed_Revenues___real">#REF!</definedName>
    <definedName name="Bio_resources___TDS_revenue___tonne___real" localSheetId="0">#REF!</definedName>
    <definedName name="Bio_resources___TDS_revenue___tonne___real">#REF!</definedName>
    <definedName name="Bio_resources___TDS_revenue_average___real" localSheetId="0">#REF!</definedName>
    <definedName name="Bio_resources___TDS_revenue_average___real">#REF!</definedName>
    <definedName name="Bio_resources___TDS_Revenues___real" localSheetId="0">#REF!</definedName>
    <definedName name="Bio_resources___TDS_Revenues___real">#REF!</definedName>
    <definedName name="Biodiesel_Admin">#REF!</definedName>
    <definedName name="Biodiesel_Drink">#REF!</definedName>
    <definedName name="Biodiesel_EF_CO2">#REF!</definedName>
    <definedName name="Biodiesel_Sewage">#REF!</definedName>
    <definedName name="Biodiesel_Sludge">#REF!</definedName>
    <definedName name="Biogas_EF_CH4_Vol">#REF!</definedName>
    <definedName name="Biogas_EF_N2O_Vol">#REF!</definedName>
    <definedName name="Biogas_Sludge_CHP">#REF!</definedName>
    <definedName name="Biogas_volume">#REF!</definedName>
    <definedName name="Biogas_Volume_Estimate">#REF!</definedName>
    <definedName name="Biogas2_EF_CH4_Vol">#REF!</definedName>
    <definedName name="Bioresources_allowed_revenue_build_up___check" localSheetId="0">#REF!</definedName>
    <definedName name="Bioresources_allowed_revenue_build_up___check">#REF!</definedName>
    <definedName name="Bioresources_allowed_revenue_build_up___check_overall" localSheetId="0">#REF!</definedName>
    <definedName name="Bioresources_allowed_revenue_build_up___check_overall">#REF!</definedName>
    <definedName name="Black_Cab_CO2">#REF!</definedName>
    <definedName name="Black_Cab_Pass_km">#REF!</definedName>
    <definedName name="BlendCoc">#REF!</definedName>
    <definedName name="BMGHIndex" hidden="1">"O"</definedName>
    <definedName name="BnCinLLP">#REF!</definedName>
    <definedName name="BON_InputData">#REF!</definedName>
    <definedName name="BottomCell">#REF!</definedName>
    <definedName name="BOW">#REF!</definedName>
    <definedName name="BRA">#REF!</definedName>
    <definedName name="BRLBPtrans" localSheetId="1">#REF!</definedName>
    <definedName name="BRLBPtrans" localSheetId="0">#REF!</definedName>
    <definedName name="BRLBPtrans">#REF!</definedName>
    <definedName name="BRLtransition" localSheetId="1">#REF!</definedName>
    <definedName name="BRLtransition" localSheetId="0">#REF!</definedName>
    <definedName name="BRLtransition">#REF!</definedName>
    <definedName name="BSD">#REF!</definedName>
    <definedName name="BUCKS" localSheetId="1">#REF!</definedName>
    <definedName name="BUCKS" localSheetId="0">#REF!</definedName>
    <definedName name="BUCKS">#REF!</definedName>
    <definedName name="Budget">#REF!</definedName>
    <definedName name="Bus_CO2">#REF!</definedName>
    <definedName name="Bus_Pass_km">#REF!</definedName>
    <definedName name="Busines_Advance_receipts_lag_factor_unmeasured___adjusted" localSheetId="0">#REF!</definedName>
    <definedName name="Busines_Advance_receipts_lag_factor_unmeasured___adjusted">#REF!</definedName>
    <definedName name="Business_Advance_receipts_lag_factor_measured" localSheetId="0">#REF!</definedName>
    <definedName name="Business_Advance_receipts_lag_factor_measured">#REF!</definedName>
    <definedName name="Business_Advance_receipts_lag_factor_measured___adjusted" localSheetId="0">#REF!</definedName>
    <definedName name="Business_Advance_receipts_lag_factor_measured___adjusted">#REF!</definedName>
    <definedName name="Business_advance_receipts_measured___nominal___b_f" localSheetId="0">#REF!</definedName>
    <definedName name="Business_advance_receipts_measured___nominal___b_f">#REF!</definedName>
    <definedName name="Business_advance_receipts_unmeasured___nominal___b_f" localSheetId="0">#REF!</definedName>
    <definedName name="Business_advance_receipts_unmeasured___nominal___b_f">#REF!</definedName>
    <definedName name="Business_advance_receipts_weighting___measured" localSheetId="0">#REF!</definedName>
    <definedName name="Business_advance_receipts_weighting___measured">#REF!</definedName>
    <definedName name="Business_advance_receipts_weighting___unmeasured" localSheetId="0">#REF!</definedName>
    <definedName name="Business_advance_receipts_weighting___unmeasured">#REF!</definedName>
    <definedName name="Business_aggregate_net_margin__" localSheetId="0">#REF!</definedName>
    <definedName name="Business_aggregate_net_margin__">#REF!</definedName>
    <definedName name="Business_aggregate_net_margin___nominal" localSheetId="0">#REF!</definedName>
    <definedName name="Business_aggregate_net_margin___nominal">#REF!</definedName>
    <definedName name="Business_apportioned_direct_procurement_from_customers___infrastructure_cost___real___Total" localSheetId="0">#REF!</definedName>
    <definedName name="Business_apportioned_direct_procurement_from_customers___infrastructure_cost___real___Total">#REF!</definedName>
    <definedName name="Business_creditor_lag_factor" localSheetId="0">#REF!</definedName>
    <definedName name="Business_creditor_lag_factor">#REF!</definedName>
    <definedName name="Business_creditor_target_balance___nominal" localSheetId="0">#REF!</definedName>
    <definedName name="Business_creditor_target_balance___nominal">#REF!</definedName>
    <definedName name="Business_debtor_lag_factor" localSheetId="0">#REF!</definedName>
    <definedName name="Business_debtor_lag_factor">#REF!</definedName>
    <definedName name="Business_debtor_target_balance___nominal" localSheetId="0">#REF!</definedName>
    <definedName name="Business_debtor_target_balance___nominal">#REF!</definedName>
    <definedName name="Business_Headroom____of_net_margin_" localSheetId="0">#REF!</definedName>
    <definedName name="Business_Headroom____of_net_margin_">#REF!</definedName>
    <definedName name="Business_net_margin_tariff_band___nominal.1" localSheetId="0">#REF!</definedName>
    <definedName name="Business_net_margin_tariff_band___nominal.1">#REF!</definedName>
    <definedName name="Business_net_margin_tariff_band___nominal.2" localSheetId="0">#REF!</definedName>
    <definedName name="Business_net_margin_tariff_band___nominal.2">#REF!</definedName>
    <definedName name="Business_net_margin_tariff_band___nominal.3" localSheetId="0">#REF!</definedName>
    <definedName name="Business_net_margin_tariff_band___nominal.3">#REF!</definedName>
    <definedName name="Business_retail_adjustment___Tariff_Band___real.1" localSheetId="0">#REF!</definedName>
    <definedName name="Business_retail_adjustment___Tariff_Band___real.1">#REF!</definedName>
    <definedName name="Business_retail_adjustment___Tariff_Band___real.2" localSheetId="0">#REF!</definedName>
    <definedName name="Business_retail_adjustment___Tariff_Band___real.2">#REF!</definedName>
    <definedName name="Business_retail_adjustment___Tariff_Band___real.3" localSheetId="0">#REF!</definedName>
    <definedName name="Business_retail_adjustment___Tariff_Band___real.3">#REF!</definedName>
    <definedName name="Business_retail_adjustment_excluding_margin___Tariff_Band___real.1" localSheetId="0">#REF!</definedName>
    <definedName name="Business_retail_adjustment_excluding_margin___Tariff_Band___real.1">#REF!</definedName>
    <definedName name="Business_retail_adjustment_excluding_margin___Tariff_Band___real.2" localSheetId="0">#REF!</definedName>
    <definedName name="Business_retail_adjustment_excluding_margin___Tariff_Band___real.2">#REF!</definedName>
    <definedName name="Business_retail_adjustment_excluding_margin___Tariff_Band___real.3" localSheetId="0">#REF!</definedName>
    <definedName name="Business_retail_adjustment_excluding_margin___Tariff_Band___real.3">#REF!</definedName>
    <definedName name="Business_retail_Advance_receipts_creditor_days_measured" localSheetId="0">#REF!</definedName>
    <definedName name="Business_retail_Advance_receipts_creditor_days_measured">#REF!</definedName>
    <definedName name="Business_retail_Advance_receipts_lag_factor_unmeasured" localSheetId="0">#REF!</definedName>
    <definedName name="Business_retail_Advance_receipts_lag_factor_unmeasured">#REF!</definedName>
    <definedName name="Business_retail_apportionment" localSheetId="0">#REF!</definedName>
    <definedName name="Business_retail_apportionment">#REF!</definedName>
    <definedName name="Business_retail_impact_of_post_financeability_adjustment___nominal" localSheetId="0">#REF!</definedName>
    <definedName name="Business_retail_impact_of_post_financeability_adjustment___nominal">#REF!</definedName>
    <definedName name="Business_retail_impact_of_post_financeability_adjustment_excluding_wholesale___nominal" localSheetId="0">#REF!</definedName>
    <definedName name="Business_retail_impact_of_post_financeability_adjustment_excluding_wholesale___nominal">#REF!</definedName>
    <definedName name="Business_retail_revenue_____nominal" localSheetId="0">#REF!</definedName>
    <definedName name="Business_retail_revenue_____nominal">#REF!</definedName>
    <definedName name="Business_retail_revenue__m___nominal" localSheetId="0">#REF!</definedName>
    <definedName name="Business_retail_revenue__m___nominal">#REF!</definedName>
    <definedName name="Business_retail_revenue_adjustment___nominal" localSheetId="0">#REF!</definedName>
    <definedName name="Business_retail_revenue_adjustment___nominal">#REF!</definedName>
    <definedName name="Business_retail_revenue_override_flag" localSheetId="0">#REF!</definedName>
    <definedName name="Business_retail_revenue_override_flag">#REF!</definedName>
    <definedName name="Business_retail_service_revenue___nominal" localSheetId="0">#REF!</definedName>
    <definedName name="Business_retail_service_revenue___nominal">#REF!</definedName>
    <definedName name="Business_retail_service_revenue___real" localSheetId="0">#REF!</definedName>
    <definedName name="Business_retail_service_revenue___real">#REF!</definedName>
    <definedName name="Business_retail_service_revenue__exc_post_financeability____real" localSheetId="0">#REF!</definedName>
    <definedName name="Business_retail_service_revenue__exc_post_financeability____real">#REF!</definedName>
    <definedName name="Business_revenue_received___nominal" localSheetId="0">#REF!</definedName>
    <definedName name="Business_revenue_received___nominal">#REF!</definedName>
    <definedName name="Business_tax_charge____of_net_margin_" localSheetId="0">#REF!</definedName>
    <definedName name="Business_tax_charge____of_net_margin_">#REF!</definedName>
    <definedName name="Business_tax_charge_by_band___nominal.1" localSheetId="0">#REF!</definedName>
    <definedName name="Business_tax_charge_by_band___nominal.1">#REF!</definedName>
    <definedName name="Business_tax_charge_by_band___nominal.2" localSheetId="0">#REF!</definedName>
    <definedName name="Business_tax_charge_by_band___nominal.2">#REF!</definedName>
    <definedName name="Business_tax_charge_by_band___nominal.3" localSheetId="0">#REF!</definedName>
    <definedName name="Business_tax_charge_by_band___nominal.3">#REF!</definedName>
    <definedName name="Business_wholesale_cost_paid___nominal" localSheetId="0">#REF!</definedName>
    <definedName name="Business_wholesale_cost_paid___nominal">#REF!</definedName>
    <definedName name="Business_working_capital_interest____of_net_margin___interest_received_" localSheetId="0">#REF!</definedName>
    <definedName name="Business_working_capital_interest____of_net_margin___interest_received_">#REF!</definedName>
    <definedName name="Business_working_capital_interest_by_tariff_band___nominal.1" localSheetId="0">#REF!</definedName>
    <definedName name="Business_working_capital_interest_by_tariff_band___nominal.1">#REF!</definedName>
    <definedName name="Business_working_capital_interest_by_tariff_band___nominal.2" localSheetId="0">#REF!</definedName>
    <definedName name="Business_working_capital_interest_by_tariff_band___nominal.2">#REF!</definedName>
    <definedName name="Business_working_capital_interest_by_tariff_band___nominal.3" localSheetId="0">#REF!</definedName>
    <definedName name="Business_working_capital_interest_by_tariff_band___nominal.3">#REF!</definedName>
    <definedName name="BW_FIN_All" localSheetId="1">#REF!</definedName>
    <definedName name="BW_FIN_All" localSheetId="0">#REF!</definedName>
    <definedName name="BW_FIN_All">#REF!</definedName>
    <definedName name="BWW_FIN_All" localSheetId="1">#REF!</definedName>
    <definedName name="BWW_FIN_All" localSheetId="0">#REF!</definedName>
    <definedName name="BWW_FIN_All">#REF!</definedName>
    <definedName name="BZNHOME">#REF!</definedName>
    <definedName name="C_ISF" localSheetId="1">#REF!</definedName>
    <definedName name="C_ISF" localSheetId="0">#REF!</definedName>
    <definedName name="C_ISF">#REF!</definedName>
    <definedName name="C_Leakage" localSheetId="1">#REF!</definedName>
    <definedName name="C_Leakage" localSheetId="0">#REF!</definedName>
    <definedName name="C_Leakage">#REF!</definedName>
    <definedName name="C_MRepair" localSheetId="1">#REF!</definedName>
    <definedName name="C_MRepair" localSheetId="0">#REF!</definedName>
    <definedName name="C_MRepair">#REF!</definedName>
    <definedName name="C_PCC" localSheetId="1">#REF!</definedName>
    <definedName name="C_PCC" localSheetId="0">#REF!</definedName>
    <definedName name="C_PCC">#REF!</definedName>
    <definedName name="C_PI" localSheetId="1">#REF!</definedName>
    <definedName name="C_PI" localSheetId="0">#REF!</definedName>
    <definedName name="C_PI">#REF!</definedName>
    <definedName name="C_PSR" localSheetId="1">#REF!</definedName>
    <definedName name="C_PSR" localSheetId="0">#REF!</definedName>
    <definedName name="C_PSR">#REF!</definedName>
    <definedName name="C_RSFinS" localSheetId="1">#REF!</definedName>
    <definedName name="C_RSFinS" localSheetId="0">#REF!</definedName>
    <definedName name="C_RSFinS">#REF!</definedName>
    <definedName name="C_RSRinD" localSheetId="1">#REF!</definedName>
    <definedName name="C_RSRinD" localSheetId="0">#REF!</definedName>
    <definedName name="C_RSRinD">#REF!</definedName>
    <definedName name="C_SC" localSheetId="1">#REF!</definedName>
    <definedName name="C_SC" localSheetId="0">#REF!</definedName>
    <definedName name="C_SC">#REF!</definedName>
    <definedName name="C_TWC" localSheetId="1">#REF!</definedName>
    <definedName name="C_TWC" localSheetId="0">#REF!</definedName>
    <definedName name="C_TWC">#REF!</definedName>
    <definedName name="C_UOutage" localSheetId="1">#REF!</definedName>
    <definedName name="C_UOutage" localSheetId="0">#REF!</definedName>
    <definedName name="C_UOutage">#REF!</definedName>
    <definedName name="C_WQC" localSheetId="1">#REF!</definedName>
    <definedName name="C_WQC" localSheetId="0">#REF!</definedName>
    <definedName name="C_WQC">#REF!</definedName>
    <definedName name="C_WSI" localSheetId="1">#REF!</definedName>
    <definedName name="C_WSI" localSheetId="0">#REF!</definedName>
    <definedName name="C_WSI">#REF!</definedName>
    <definedName name="Called_up_share_capital__including_share_premium_balance___Appointee___nominal" localSheetId="1">#REF!</definedName>
    <definedName name="Called_up_share_capital__including_share_premium_balance___Appointee___nominal" localSheetId="0">#REF!</definedName>
    <definedName name="Called_up_share_capital__including_share_premium_balance___Appointee___nominal">#REF!</definedName>
    <definedName name="Called_up_share_capital__including_share_premium_balance___Appointee___nominal.BEG" localSheetId="1">#REF!</definedName>
    <definedName name="Called_up_share_capital__including_share_premium_balance___Appointee___nominal.BEG" localSheetId="0">#REF!</definedName>
    <definedName name="Called_up_share_capital__including_share_premium_balance___Appointee___nominal.BEG">#REF!</definedName>
    <definedName name="Called_up_share_capital_balance___control___nominal.ADDN1" localSheetId="0">#REF!</definedName>
    <definedName name="Called_up_share_capital_balance___control___nominal.ADDN1">#REF!</definedName>
    <definedName name="Called_up_share_capital_balance___control___nominal.ADDN1.BEG" localSheetId="0">#REF!</definedName>
    <definedName name="Called_up_share_capital_balance___control___nominal.ADDN1.BEG">#REF!</definedName>
    <definedName name="Called_up_share_capital_balance___control___nominal.ADDN2" localSheetId="0">#REF!</definedName>
    <definedName name="Called_up_share_capital_balance___control___nominal.ADDN2">#REF!</definedName>
    <definedName name="Called_up_share_capital_balance___control___nominal.ADDN2.BEG" localSheetId="0">#REF!</definedName>
    <definedName name="Called_up_share_capital_balance___control___nominal.ADDN2.BEG">#REF!</definedName>
    <definedName name="Called_up_share_capital_balance___control___nominal.BR" localSheetId="0">#REF!</definedName>
    <definedName name="Called_up_share_capital_balance___control___nominal.BR">#REF!</definedName>
    <definedName name="Called_up_share_capital_balance___control___nominal.BR.BEG" localSheetId="0">#REF!</definedName>
    <definedName name="Called_up_share_capital_balance___control___nominal.BR.BEG">#REF!</definedName>
    <definedName name="Called_up_share_capital_balance___control___nominal.WN" localSheetId="0">#REF!</definedName>
    <definedName name="Called_up_share_capital_balance___control___nominal.WN">#REF!</definedName>
    <definedName name="Called_up_share_capital_balance___control___nominal.WN.BEG" localSheetId="0">#REF!</definedName>
    <definedName name="Called_up_share_capital_balance___control___nominal.WN.BEG">#REF!</definedName>
    <definedName name="Called_up_share_capital_balance___control___nominal.WR" localSheetId="0">#REF!</definedName>
    <definedName name="Called_up_share_capital_balance___control___nominal.WR">#REF!</definedName>
    <definedName name="Called_up_share_capital_balance___control___nominal.WR.BEG" localSheetId="0">#REF!</definedName>
    <definedName name="Called_up_share_capital_balance___control___nominal.WR.BEG">#REF!</definedName>
    <definedName name="Called_up_share_capital_balance___control___nominal.WWN" localSheetId="0">#REF!</definedName>
    <definedName name="Called_up_share_capital_balance___control___nominal.WWN">#REF!</definedName>
    <definedName name="Called_up_share_capital_balance___control___nominal.WWN.BEG" localSheetId="0">#REF!</definedName>
    <definedName name="Called_up_share_capital_balance___control___nominal.WWN.BEG">#REF!</definedName>
    <definedName name="Called_up_share_capital_balance___Wholesale___nominal" localSheetId="0">#REF!</definedName>
    <definedName name="Called_up_share_capital_balance___Wholesale___nominal">#REF!</definedName>
    <definedName name="CAMBS" localSheetId="1">#REF!</definedName>
    <definedName name="CAMBS" localSheetId="0">#REF!</definedName>
    <definedName name="CAMBS">#REF!</definedName>
    <definedName name="CAPACT">#REF!</definedName>
    <definedName name="CAPCALC2">#REF!</definedName>
    <definedName name="Capex___Appointee___nominal" localSheetId="0">#REF!</definedName>
    <definedName name="Capex___Appointee___nominal">#REF!</definedName>
    <definedName name="Capex___Appointee___nominal.NEG" localSheetId="0">#REF!</definedName>
    <definedName name="Capex___Appointee___nominal.NEG">#REF!</definedName>
    <definedName name="Capex_creditor_balance___Appointee___nominal" localSheetId="0">#REF!</definedName>
    <definedName name="Capex_creditor_balance___Appointee___nominal">#REF!</definedName>
    <definedName name="Capex_creditor_balance___Business___nominal" localSheetId="0">#REF!</definedName>
    <definedName name="Capex_creditor_balance___Business___nominal">#REF!</definedName>
    <definedName name="Capex_creditor_balance___Business___nominal.BEG" localSheetId="0">#REF!</definedName>
    <definedName name="Capex_creditor_balance___Business___nominal.BEG">#REF!</definedName>
    <definedName name="Capex_creditor_balance___residential___nominal" localSheetId="0">#REF!</definedName>
    <definedName name="Capex_creditor_balance___residential___nominal">#REF!</definedName>
    <definedName name="Capex_creditor_balance___residential___nominal.BEG" localSheetId="0">#REF!</definedName>
    <definedName name="Capex_creditor_balance___residential___nominal.BEG">#REF!</definedName>
    <definedName name="Capex_creditor_balance___Retail___nominal" localSheetId="0">#REF!</definedName>
    <definedName name="Capex_creditor_balance___Retail___nominal">#REF!</definedName>
    <definedName name="Capex_creditor_lag_factor" localSheetId="0">#REF!</definedName>
    <definedName name="Capex_creditor_lag_factor">#REF!</definedName>
    <definedName name="Capex_creditor_target_balance___business___nominal" localSheetId="0">#REF!</definedName>
    <definedName name="Capex_creditor_target_balance___business___nominal">#REF!</definedName>
    <definedName name="Capex_creditor_target_balance___control___nominal.ADDN1" localSheetId="0">#REF!</definedName>
    <definedName name="Capex_creditor_target_balance___control___nominal.ADDN1">#REF!</definedName>
    <definedName name="Capex_creditor_target_balance___control___nominal.ADDN2" localSheetId="0">#REF!</definedName>
    <definedName name="Capex_creditor_target_balance___control___nominal.ADDN2">#REF!</definedName>
    <definedName name="Capex_creditor_target_balance___control___nominal.BR" localSheetId="0">#REF!</definedName>
    <definedName name="Capex_creditor_target_balance___control___nominal.BR">#REF!</definedName>
    <definedName name="Capex_creditor_target_balance___control___nominal.WN" localSheetId="0">#REF!</definedName>
    <definedName name="Capex_creditor_target_balance___control___nominal.WN">#REF!</definedName>
    <definedName name="Capex_creditor_target_balance___control___nominal.WR" localSheetId="0">#REF!</definedName>
    <definedName name="Capex_creditor_target_balance___control___nominal.WR">#REF!</definedName>
    <definedName name="Capex_creditor_target_balance___control___nominal.WWN" localSheetId="0">#REF!</definedName>
    <definedName name="Capex_creditor_target_balance___control___nominal.WWN">#REF!</definedName>
    <definedName name="Capex_creditor_target_balance___residential___nominal" localSheetId="0">#REF!</definedName>
    <definedName name="Capex_creditor_target_balance___residential___nominal">#REF!</definedName>
    <definedName name="Capex_creditors_balance___control.ADDN1" localSheetId="0">#REF!</definedName>
    <definedName name="Capex_creditors_balance___control.ADDN1">#REF!</definedName>
    <definedName name="Capex_creditors_balance___control.ADDN2" localSheetId="0">#REF!</definedName>
    <definedName name="Capex_creditors_balance___control.ADDN2">#REF!</definedName>
    <definedName name="Capex_creditors_balance___control.BR" localSheetId="0">#REF!</definedName>
    <definedName name="Capex_creditors_balance___control.BR">#REF!</definedName>
    <definedName name="Capex_creditors_balance___control.WN" localSheetId="0">#REF!</definedName>
    <definedName name="Capex_creditors_balance___control.WN">#REF!</definedName>
    <definedName name="Capex_creditors_balance___control.WR" localSheetId="0">#REF!</definedName>
    <definedName name="Capex_creditors_balance___control.WR">#REF!</definedName>
    <definedName name="Capex_creditors_balance___control.WWN" localSheetId="0">#REF!</definedName>
    <definedName name="Capex_creditors_balance___control.WWN">#REF!</definedName>
    <definedName name="Capex_creditors_balance___control___nominal.ADDN1" localSheetId="0">#REF!</definedName>
    <definedName name="Capex_creditors_balance___control___nominal.ADDN1">#REF!</definedName>
    <definedName name="Capex_creditors_balance___control___nominal.ADDN1.BEG" localSheetId="0">#REF!</definedName>
    <definedName name="Capex_creditors_balance___control___nominal.ADDN1.BEG">#REF!</definedName>
    <definedName name="Capex_creditors_balance___control___nominal.ADDN2" localSheetId="0">#REF!</definedName>
    <definedName name="Capex_creditors_balance___control___nominal.ADDN2">#REF!</definedName>
    <definedName name="Capex_creditors_balance___control___nominal.ADDN2.BEG" localSheetId="0">#REF!</definedName>
    <definedName name="Capex_creditors_balance___control___nominal.ADDN2.BEG">#REF!</definedName>
    <definedName name="Capex_creditors_balance___control___nominal.BR" localSheetId="0">#REF!</definedName>
    <definedName name="Capex_creditors_balance___control___nominal.BR">#REF!</definedName>
    <definedName name="Capex_creditors_balance___control___nominal.BR.BEG" localSheetId="0">#REF!</definedName>
    <definedName name="Capex_creditors_balance___control___nominal.BR.BEG">#REF!</definedName>
    <definedName name="Capex_creditors_balance___control___nominal.WN" localSheetId="0">#REF!</definedName>
    <definedName name="Capex_creditors_balance___control___nominal.WN">#REF!</definedName>
    <definedName name="Capex_creditors_balance___control___nominal.WN.BEG" localSheetId="0">#REF!</definedName>
    <definedName name="Capex_creditors_balance___control___nominal.WN.BEG">#REF!</definedName>
    <definedName name="Capex_creditors_balance___control___nominal.WR" localSheetId="0">#REF!</definedName>
    <definedName name="Capex_creditors_balance___control___nominal.WR">#REF!</definedName>
    <definedName name="Capex_creditors_balance___control___nominal.WR.BEG" localSheetId="0">#REF!</definedName>
    <definedName name="Capex_creditors_balance___control___nominal.WR.BEG">#REF!</definedName>
    <definedName name="Capex_creditors_balance___control___nominal.WWN" localSheetId="0">#REF!</definedName>
    <definedName name="Capex_creditors_balance___control___nominal.WWN">#REF!</definedName>
    <definedName name="Capex_creditors_balance___control___nominal.WWN.BEG" localSheetId="0">#REF!</definedName>
    <definedName name="Capex_creditors_balance___control___nominal.WWN.BEG">#REF!</definedName>
    <definedName name="Capex_creditors_balance___Wholesale___nominal" localSheetId="0">#REF!</definedName>
    <definedName name="Capex_creditors_balance___Wholesale___nominal">#REF!</definedName>
    <definedName name="Capex_grants_and_contributions___nominal.ADDN1" localSheetId="0">#REF!</definedName>
    <definedName name="Capex_grants_and_contributions___nominal.ADDN1">#REF!</definedName>
    <definedName name="Capex_grants_and_contributions___nominal.ADDN2" localSheetId="0">#REF!</definedName>
    <definedName name="Capex_grants_and_contributions___nominal.ADDN2">#REF!</definedName>
    <definedName name="Capex_grants_and_contributions___nominal.BR" localSheetId="0">#REF!</definedName>
    <definedName name="Capex_grants_and_contributions___nominal.BR">#REF!</definedName>
    <definedName name="Capex_grants_and_contributions___nominal.WN" localSheetId="0">#REF!</definedName>
    <definedName name="Capex_grants_and_contributions___nominal.WN">#REF!</definedName>
    <definedName name="Capex_grants_and_contributions___nominal.WR" localSheetId="0">#REF!</definedName>
    <definedName name="Capex_grants_and_contributions___nominal.WR">#REF!</definedName>
    <definedName name="Capex_grants_and_contributions___nominal.WWN" localSheetId="0">#REF!</definedName>
    <definedName name="Capex_grants_and_contributions___nominal.WWN">#REF!</definedName>
    <definedName name="Capex_grants_and_contributions___real.ADDN1" localSheetId="0">#REF!</definedName>
    <definedName name="Capex_grants_and_contributions___real.ADDN1">#REF!</definedName>
    <definedName name="Capex_grants_and_contributions___real.ADDN2" localSheetId="0">#REF!</definedName>
    <definedName name="Capex_grants_and_contributions___real.ADDN2">#REF!</definedName>
    <definedName name="Capex_grants_and_contributions___real.BR" localSheetId="0">#REF!</definedName>
    <definedName name="Capex_grants_and_contributions___real.BR">#REF!</definedName>
    <definedName name="Capex_grants_and_contributions___real.WN" localSheetId="0">#REF!</definedName>
    <definedName name="Capex_grants_and_contributions___real.WN">#REF!</definedName>
    <definedName name="Capex_grants_and_contributions___real.WR" localSheetId="0">#REF!</definedName>
    <definedName name="Capex_grants_and_contributions___real.WR">#REF!</definedName>
    <definedName name="Capex_grants_and_contributions___real.WWN" localSheetId="0">#REF!</definedName>
    <definedName name="Capex_grants_and_contributions___real.WWN">#REF!</definedName>
    <definedName name="Capital_allowance___structures_and_buldings_pool___control___nominal.ADDN1" localSheetId="0">#REF!</definedName>
    <definedName name="Capital_allowance___structures_and_buldings_pool___control___nominal.ADDN1">#REF!</definedName>
    <definedName name="Capital_allowance___structures_and_buldings_pool___control___nominal.ADDN2" localSheetId="0">#REF!</definedName>
    <definedName name="Capital_allowance___structures_and_buldings_pool___control___nominal.ADDN2">#REF!</definedName>
    <definedName name="Capital_allowance___structures_and_buldings_pool___control___nominal.BR" localSheetId="0">#REF!</definedName>
    <definedName name="Capital_allowance___structures_and_buldings_pool___control___nominal.BR">#REF!</definedName>
    <definedName name="Capital_allowance___structures_and_buldings_pool___control___nominal.WN" localSheetId="0">#REF!</definedName>
    <definedName name="Capital_allowance___structures_and_buldings_pool___control___nominal.WN">#REF!</definedName>
    <definedName name="Capital_allowance___structures_and_buldings_pool___control___nominal.WR" localSheetId="0">#REF!</definedName>
    <definedName name="Capital_allowance___structures_and_buldings_pool___control___nominal.WR">#REF!</definedName>
    <definedName name="Capital_allowance___structures_and_buldings_pool___control___nominal.WWN" localSheetId="0">#REF!</definedName>
    <definedName name="Capital_allowance___structures_and_buldings_pool___control___nominal.WWN">#REF!</definedName>
    <definedName name="Capital_allowance_balance___main_rate_pool___capital_expenditure___nominal.ADDN1" localSheetId="0">#REF!</definedName>
    <definedName name="Capital_allowance_balance___main_rate_pool___capital_expenditure___nominal.ADDN1">#REF!</definedName>
    <definedName name="Capital_allowance_balance___main_rate_pool___capital_expenditure___nominal.ADDN1.BEG" localSheetId="0">#REF!</definedName>
    <definedName name="Capital_allowance_balance___main_rate_pool___capital_expenditure___nominal.ADDN1.BEG">#REF!</definedName>
    <definedName name="Capital_allowance_balance___main_rate_pool___capital_expenditure___nominal.ADDN2" localSheetId="0">#REF!</definedName>
    <definedName name="Capital_allowance_balance___main_rate_pool___capital_expenditure___nominal.ADDN2">#REF!</definedName>
    <definedName name="Capital_allowance_balance___main_rate_pool___capital_expenditure___nominal.ADDN2.BEG" localSheetId="0">#REF!</definedName>
    <definedName name="Capital_allowance_balance___main_rate_pool___capital_expenditure___nominal.ADDN2.BEG">#REF!</definedName>
    <definedName name="Capital_allowance_balance___main_rate_pool___capital_expenditure___nominal.BR" localSheetId="0">#REF!</definedName>
    <definedName name="Capital_allowance_balance___main_rate_pool___capital_expenditure___nominal.BR">#REF!</definedName>
    <definedName name="Capital_allowance_balance___main_rate_pool___capital_expenditure___nominal.BR.BEG" localSheetId="0">#REF!</definedName>
    <definedName name="Capital_allowance_balance___main_rate_pool___capital_expenditure___nominal.BR.BEG">#REF!</definedName>
    <definedName name="Capital_allowance_balance___main_rate_pool___capital_expenditure___nominal.WN" localSheetId="0">#REF!</definedName>
    <definedName name="Capital_allowance_balance___main_rate_pool___capital_expenditure___nominal.WN">#REF!</definedName>
    <definedName name="Capital_allowance_balance___main_rate_pool___capital_expenditure___nominal.WN.BEG" localSheetId="0">#REF!</definedName>
    <definedName name="Capital_allowance_balance___main_rate_pool___capital_expenditure___nominal.WN.BEG">#REF!</definedName>
    <definedName name="Capital_allowance_balance___main_rate_pool___capital_expenditure___nominal.WR" localSheetId="0">#REF!</definedName>
    <definedName name="Capital_allowance_balance___main_rate_pool___capital_expenditure___nominal.WR">#REF!</definedName>
    <definedName name="Capital_allowance_balance___main_rate_pool___capital_expenditure___nominal.WR.BEG" localSheetId="0">#REF!</definedName>
    <definedName name="Capital_allowance_balance___main_rate_pool___capital_expenditure___nominal.WR.BEG">#REF!</definedName>
    <definedName name="Capital_allowance_balance___main_rate_pool___capital_expenditure___nominal.WWN" localSheetId="0">#REF!</definedName>
    <definedName name="Capital_allowance_balance___main_rate_pool___capital_expenditure___nominal.WWN">#REF!</definedName>
    <definedName name="Capital_allowance_balance___main_rate_pool___capital_expenditure___nominal.WWN.BEG" localSheetId="0">#REF!</definedName>
    <definedName name="Capital_allowance_balance___main_rate_pool___capital_expenditure___nominal.WWN.BEG">#REF!</definedName>
    <definedName name="Capital_allowance_balance___special_rate_pool___capital_expenditure___nominal.ADDN1" localSheetId="0">#REF!</definedName>
    <definedName name="Capital_allowance_balance___special_rate_pool___capital_expenditure___nominal.ADDN1">#REF!</definedName>
    <definedName name="Capital_allowance_balance___special_rate_pool___capital_expenditure___nominal.ADDN1.BEG" localSheetId="0">#REF!</definedName>
    <definedName name="Capital_allowance_balance___special_rate_pool___capital_expenditure___nominal.ADDN1.BEG">#REF!</definedName>
    <definedName name="Capital_allowance_balance___special_rate_pool___capital_expenditure___nominal.ADDN2" localSheetId="0">#REF!</definedName>
    <definedName name="Capital_allowance_balance___special_rate_pool___capital_expenditure___nominal.ADDN2">#REF!</definedName>
    <definedName name="Capital_allowance_balance___special_rate_pool___capital_expenditure___nominal.ADDN2.BEG" localSheetId="0">#REF!</definedName>
    <definedName name="Capital_allowance_balance___special_rate_pool___capital_expenditure___nominal.ADDN2.BEG">#REF!</definedName>
    <definedName name="Capital_allowance_balance___special_rate_pool___capital_expenditure___nominal.BR" localSheetId="0">#REF!</definedName>
    <definedName name="Capital_allowance_balance___special_rate_pool___capital_expenditure___nominal.BR">#REF!</definedName>
    <definedName name="Capital_allowance_balance___special_rate_pool___capital_expenditure___nominal.BR.BEG" localSheetId="0">#REF!</definedName>
    <definedName name="Capital_allowance_balance___special_rate_pool___capital_expenditure___nominal.BR.BEG">#REF!</definedName>
    <definedName name="Capital_allowance_balance___special_rate_pool___capital_expenditure___nominal.WN" localSheetId="0">#REF!</definedName>
    <definedName name="Capital_allowance_balance___special_rate_pool___capital_expenditure___nominal.WN">#REF!</definedName>
    <definedName name="Capital_allowance_balance___special_rate_pool___capital_expenditure___nominal.WN.BEG" localSheetId="0">#REF!</definedName>
    <definedName name="Capital_allowance_balance___special_rate_pool___capital_expenditure___nominal.WN.BEG">#REF!</definedName>
    <definedName name="Capital_allowance_balance___special_rate_pool___capital_expenditure___nominal.WR" localSheetId="0">#REF!</definedName>
    <definedName name="Capital_allowance_balance___special_rate_pool___capital_expenditure___nominal.WR">#REF!</definedName>
    <definedName name="Capital_allowance_balance___special_rate_pool___capital_expenditure___nominal.WR.BEG" localSheetId="0">#REF!</definedName>
    <definedName name="Capital_allowance_balance___special_rate_pool___capital_expenditure___nominal.WR.BEG">#REF!</definedName>
    <definedName name="Capital_allowance_balance___special_rate_pool___capital_expenditure___nominal.WWN" localSheetId="0">#REF!</definedName>
    <definedName name="Capital_allowance_balance___special_rate_pool___capital_expenditure___nominal.WWN">#REF!</definedName>
    <definedName name="Capital_allowance_balance___special_rate_pool___capital_expenditure___nominal.WWN.BEG" localSheetId="0">#REF!</definedName>
    <definedName name="Capital_allowance_balance___special_rate_pool___capital_expenditure___nominal.WWN.BEG">#REF!</definedName>
    <definedName name="Capital_allowance_balance___structures_and_buildings_pool___new_capital_expenditure___nominal.ADDN1" localSheetId="0">#REF!</definedName>
    <definedName name="Capital_allowance_balance___structures_and_buildings_pool___new_capital_expenditure___nominal.ADDN1">#REF!</definedName>
    <definedName name="Capital_allowance_balance___structures_and_buildings_pool___new_capital_expenditure___nominal.ADDN1.BEG" localSheetId="0">#REF!</definedName>
    <definedName name="Capital_allowance_balance___structures_and_buildings_pool___new_capital_expenditure___nominal.ADDN1.BEG">#REF!</definedName>
    <definedName name="Capital_allowance_balance___structures_and_buildings_pool___new_capital_expenditure___nominal.ADDN2" localSheetId="0">#REF!</definedName>
    <definedName name="Capital_allowance_balance___structures_and_buildings_pool___new_capital_expenditure___nominal.ADDN2">#REF!</definedName>
    <definedName name="Capital_allowance_balance___structures_and_buildings_pool___new_capital_expenditure___nominal.ADDN2.BEG" localSheetId="0">#REF!</definedName>
    <definedName name="Capital_allowance_balance___structures_and_buildings_pool___new_capital_expenditure___nominal.ADDN2.BEG">#REF!</definedName>
    <definedName name="Capital_allowance_balance___structures_and_buildings_pool___new_capital_expenditure___nominal.BR" localSheetId="0">#REF!</definedName>
    <definedName name="Capital_allowance_balance___structures_and_buildings_pool___new_capital_expenditure___nominal.BR">#REF!</definedName>
    <definedName name="Capital_allowance_balance___structures_and_buildings_pool___new_capital_expenditure___nominal.BR.BEG" localSheetId="0">#REF!</definedName>
    <definedName name="Capital_allowance_balance___structures_and_buildings_pool___new_capital_expenditure___nominal.BR.BEG">#REF!</definedName>
    <definedName name="Capital_allowance_balance___structures_and_buildings_pool___new_capital_expenditure___nominal.WN" localSheetId="0">#REF!</definedName>
    <definedName name="Capital_allowance_balance___structures_and_buildings_pool___new_capital_expenditure___nominal.WN">#REF!</definedName>
    <definedName name="Capital_allowance_balance___structures_and_buildings_pool___new_capital_expenditure___nominal.WN.BEG" localSheetId="0">#REF!</definedName>
    <definedName name="Capital_allowance_balance___structures_and_buildings_pool___new_capital_expenditure___nominal.WN.BEG">#REF!</definedName>
    <definedName name="Capital_allowance_balance___structures_and_buildings_pool___new_capital_expenditure___nominal.WR" localSheetId="0">#REF!</definedName>
    <definedName name="Capital_allowance_balance___structures_and_buildings_pool___new_capital_expenditure___nominal.WR">#REF!</definedName>
    <definedName name="Capital_allowance_balance___structures_and_buildings_pool___new_capital_expenditure___nominal.WR.BEG" localSheetId="0">#REF!</definedName>
    <definedName name="Capital_allowance_balance___structures_and_buildings_pool___new_capital_expenditure___nominal.WR.BEG">#REF!</definedName>
    <definedName name="Capital_allowance_balance___structures_and_buildings_pool___new_capital_expenditure___nominal.WWN" localSheetId="0">#REF!</definedName>
    <definedName name="Capital_allowance_balance___structures_and_buildings_pool___new_capital_expenditure___nominal.WWN">#REF!</definedName>
    <definedName name="Capital_allowance_balance___structures_and_buildings_pool___new_capital_expenditure___nominal.WWN.BEG" localSheetId="0">#REF!</definedName>
    <definedName name="Capital_allowance_balance___structures_and_buildings_pool___new_capital_expenditure___nominal.WWN.BEG">#REF!</definedName>
    <definedName name="Capital_allowances___control___nominal.ADDN1" localSheetId="0">#REF!</definedName>
    <definedName name="Capital_allowances___control___nominal.ADDN1">#REF!</definedName>
    <definedName name="Capital_allowances___control___nominal.ADDN2" localSheetId="0">#REF!</definedName>
    <definedName name="Capital_allowances___control___nominal.ADDN2">#REF!</definedName>
    <definedName name="Capital_allowances___control___nominal.BR" localSheetId="0">#REF!</definedName>
    <definedName name="Capital_allowances___control___nominal.BR">#REF!</definedName>
    <definedName name="Capital_allowances___control___nominal.WN" localSheetId="0">#REF!</definedName>
    <definedName name="Capital_allowances___control___nominal.WN">#REF!</definedName>
    <definedName name="Capital_allowances___control___nominal.WR" localSheetId="0">#REF!</definedName>
    <definedName name="Capital_allowances___control___nominal.WR">#REF!</definedName>
    <definedName name="Capital_allowances___control___nominal.WWN" localSheetId="0">#REF!</definedName>
    <definedName name="Capital_allowances___control___nominal.WWN">#REF!</definedName>
    <definedName name="Capital_allowances___existing_expenditure___main_rate_pool___control___nominal.ADDN1" localSheetId="0">#REF!</definedName>
    <definedName name="Capital_allowances___existing_expenditure___main_rate_pool___control___nominal.ADDN1">#REF!</definedName>
    <definedName name="Capital_allowances___existing_expenditure___main_rate_pool___control___nominal.ADDN2" localSheetId="0">#REF!</definedName>
    <definedName name="Capital_allowances___existing_expenditure___main_rate_pool___control___nominal.ADDN2">#REF!</definedName>
    <definedName name="Capital_allowances___existing_expenditure___main_rate_pool___control___nominal.BR" localSheetId="0">#REF!</definedName>
    <definedName name="Capital_allowances___existing_expenditure___main_rate_pool___control___nominal.BR">#REF!</definedName>
    <definedName name="Capital_allowances___existing_expenditure___main_rate_pool___control___nominal.WN" localSheetId="0">#REF!</definedName>
    <definedName name="Capital_allowances___existing_expenditure___main_rate_pool___control___nominal.WN">#REF!</definedName>
    <definedName name="Capital_allowances___existing_expenditure___main_rate_pool___control___nominal.WR" localSheetId="0">#REF!</definedName>
    <definedName name="Capital_allowances___existing_expenditure___main_rate_pool___control___nominal.WR">#REF!</definedName>
    <definedName name="Capital_allowances___existing_expenditure___main_rate_pool___control___nominal.WWN" localSheetId="0">#REF!</definedName>
    <definedName name="Capital_allowances___existing_expenditure___main_rate_pool___control___nominal.WWN">#REF!</definedName>
    <definedName name="Capital_allowances___existing_expenditure___special_rate_pool___control___nominal.ADDN1" localSheetId="0">#REF!</definedName>
    <definedName name="Capital_allowances___existing_expenditure___special_rate_pool___control___nominal.ADDN1">#REF!</definedName>
    <definedName name="Capital_allowances___existing_expenditure___special_rate_pool___control___nominal.ADDN2" localSheetId="0">#REF!</definedName>
    <definedName name="Capital_allowances___existing_expenditure___special_rate_pool___control___nominal.ADDN2">#REF!</definedName>
    <definedName name="Capital_allowances___existing_expenditure___special_rate_pool___control___nominal.BR" localSheetId="0">#REF!</definedName>
    <definedName name="Capital_allowances___existing_expenditure___special_rate_pool___control___nominal.BR">#REF!</definedName>
    <definedName name="Capital_allowances___existing_expenditure___special_rate_pool___control___nominal.WN" localSheetId="0">#REF!</definedName>
    <definedName name="Capital_allowances___existing_expenditure___special_rate_pool___control___nominal.WN">#REF!</definedName>
    <definedName name="Capital_allowances___existing_expenditure___special_rate_pool___control___nominal.WR" localSheetId="0">#REF!</definedName>
    <definedName name="Capital_allowances___existing_expenditure___special_rate_pool___control___nominal.WR">#REF!</definedName>
    <definedName name="Capital_allowances___existing_expenditure___special_rate_pool___control___nominal.WWN" localSheetId="0">#REF!</definedName>
    <definedName name="Capital_allowances___existing_expenditure___special_rate_pool___control___nominal.WWN">#REF!</definedName>
    <definedName name="Capital_allowances___existing_expenditure___structures_and_buildings_pool___control___nominal.ADDN1" localSheetId="0">#REF!</definedName>
    <definedName name="Capital_allowances___existing_expenditure___structures_and_buildings_pool___control___nominal.ADDN1">#REF!</definedName>
    <definedName name="Capital_allowances___existing_expenditure___structures_and_buildings_pool___control___nominal.ADDN2" localSheetId="0">#REF!</definedName>
    <definedName name="Capital_allowances___existing_expenditure___structures_and_buildings_pool___control___nominal.ADDN2">#REF!</definedName>
    <definedName name="Capital_allowances___existing_expenditure___structures_and_buildings_pool___control___nominal.BR" localSheetId="0">#REF!</definedName>
    <definedName name="Capital_allowances___existing_expenditure___structures_and_buildings_pool___control___nominal.BR">#REF!</definedName>
    <definedName name="Capital_allowances___existing_expenditure___structures_and_buildings_pool___control___nominal.WN" localSheetId="0">#REF!</definedName>
    <definedName name="Capital_allowances___existing_expenditure___structures_and_buildings_pool___control___nominal.WN">#REF!</definedName>
    <definedName name="Capital_allowances___existing_expenditure___structures_and_buildings_pool___control___nominal.WR" localSheetId="0">#REF!</definedName>
    <definedName name="Capital_allowances___existing_expenditure___structures_and_buildings_pool___control___nominal.WR">#REF!</definedName>
    <definedName name="Capital_allowances___existing_expenditure___structures_and_buildings_pool___control___nominal.WWN" localSheetId="0">#REF!</definedName>
    <definedName name="Capital_allowances___existing_expenditure___structures_and_buildings_pool___control___nominal.WWN">#REF!</definedName>
    <definedName name="Capital_allowances___main_rate_pool___control___nominal.ADDN1" localSheetId="0">#REF!</definedName>
    <definedName name="Capital_allowances___main_rate_pool___control___nominal.ADDN1">#REF!</definedName>
    <definedName name="Capital_allowances___main_rate_pool___control___nominal.ADDN2" localSheetId="0">#REF!</definedName>
    <definedName name="Capital_allowances___main_rate_pool___control___nominal.ADDN2">#REF!</definedName>
    <definedName name="Capital_allowances___main_rate_pool___control___nominal.BR" localSheetId="0">#REF!</definedName>
    <definedName name="Capital_allowances___main_rate_pool___control___nominal.BR">#REF!</definedName>
    <definedName name="Capital_allowances___main_rate_pool___control___nominal.WN" localSheetId="0">#REF!</definedName>
    <definedName name="Capital_allowances___main_rate_pool___control___nominal.WN">#REF!</definedName>
    <definedName name="Capital_allowances___main_rate_pool___control___nominal.WR" localSheetId="0">#REF!</definedName>
    <definedName name="Capital_allowances___main_rate_pool___control___nominal.WR">#REF!</definedName>
    <definedName name="Capital_allowances___main_rate_pool___control___nominal.WWN" localSheetId="0">#REF!</definedName>
    <definedName name="Capital_allowances___main_rate_pool___control___nominal.WWN">#REF!</definedName>
    <definedName name="Capital_allowances___new_expenditure___main_rate_pool___control___nominal.ADDN1" localSheetId="0">#REF!</definedName>
    <definedName name="Capital_allowances___new_expenditure___main_rate_pool___control___nominal.ADDN1">#REF!</definedName>
    <definedName name="Capital_allowances___new_expenditure___main_rate_pool___control___nominal.ADDN2" localSheetId="0">#REF!</definedName>
    <definedName name="Capital_allowances___new_expenditure___main_rate_pool___control___nominal.ADDN2">#REF!</definedName>
    <definedName name="Capital_allowances___new_expenditure___main_rate_pool___control___nominal.BR" localSheetId="0">#REF!</definedName>
    <definedName name="Capital_allowances___new_expenditure___main_rate_pool___control___nominal.BR">#REF!</definedName>
    <definedName name="Capital_allowances___new_expenditure___main_rate_pool___control___nominal.WN" localSheetId="0">#REF!</definedName>
    <definedName name="Capital_allowances___new_expenditure___main_rate_pool___control___nominal.WN">#REF!</definedName>
    <definedName name="Capital_allowances___new_expenditure___main_rate_pool___control___nominal.WR" localSheetId="0">#REF!</definedName>
    <definedName name="Capital_allowances___new_expenditure___main_rate_pool___control___nominal.WR">#REF!</definedName>
    <definedName name="Capital_allowances___new_expenditure___main_rate_pool___control___nominal.WWN" localSheetId="0">#REF!</definedName>
    <definedName name="Capital_allowances___new_expenditure___main_rate_pool___control___nominal.WWN">#REF!</definedName>
    <definedName name="Capital_allowances___new_expenditure___special_rate_pool___control___nominal.ADDN1" localSheetId="0">#REF!</definedName>
    <definedName name="Capital_allowances___new_expenditure___special_rate_pool___control___nominal.ADDN1">#REF!</definedName>
    <definedName name="Capital_allowances___new_expenditure___special_rate_pool___control___nominal.ADDN2" localSheetId="0">#REF!</definedName>
    <definedName name="Capital_allowances___new_expenditure___special_rate_pool___control___nominal.ADDN2">#REF!</definedName>
    <definedName name="Capital_allowances___new_expenditure___special_rate_pool___control___nominal.BR" localSheetId="0">#REF!</definedName>
    <definedName name="Capital_allowances___new_expenditure___special_rate_pool___control___nominal.BR">#REF!</definedName>
    <definedName name="Capital_allowances___new_expenditure___special_rate_pool___control___nominal.WN" localSheetId="0">#REF!</definedName>
    <definedName name="Capital_allowances___new_expenditure___special_rate_pool___control___nominal.WN">#REF!</definedName>
    <definedName name="Capital_allowances___new_expenditure___special_rate_pool___control___nominal.WR" localSheetId="0">#REF!</definedName>
    <definedName name="Capital_allowances___new_expenditure___special_rate_pool___control___nominal.WR">#REF!</definedName>
    <definedName name="Capital_allowances___new_expenditure___special_rate_pool___control___nominal.WWN" localSheetId="0">#REF!</definedName>
    <definedName name="Capital_allowances___new_expenditure___special_rate_pool___control___nominal.WWN">#REF!</definedName>
    <definedName name="Capital_allowances___new_expenditure___structures_and_buildings_pool___control___nominal.ADDN1" localSheetId="0">#REF!</definedName>
    <definedName name="Capital_allowances___new_expenditure___structures_and_buildings_pool___control___nominal.ADDN1">#REF!</definedName>
    <definedName name="Capital_allowances___new_expenditure___structures_and_buildings_pool___control___nominal.ADDN2" localSheetId="0">#REF!</definedName>
    <definedName name="Capital_allowances___new_expenditure___structures_and_buildings_pool___control___nominal.ADDN2">#REF!</definedName>
    <definedName name="Capital_allowances___new_expenditure___structures_and_buildings_pool___control___nominal.BR" localSheetId="0">#REF!</definedName>
    <definedName name="Capital_allowances___new_expenditure___structures_and_buildings_pool___control___nominal.BR">#REF!</definedName>
    <definedName name="Capital_allowances___new_expenditure___structures_and_buildings_pool___control___nominal.WN" localSheetId="0">#REF!</definedName>
    <definedName name="Capital_allowances___new_expenditure___structures_and_buildings_pool___control___nominal.WN">#REF!</definedName>
    <definedName name="Capital_allowances___new_expenditure___structures_and_buildings_pool___control___nominal.WR" localSheetId="0">#REF!</definedName>
    <definedName name="Capital_allowances___new_expenditure___structures_and_buildings_pool___control___nominal.WR">#REF!</definedName>
    <definedName name="Capital_allowances___new_expenditure___structures_and_buildings_pool___control___nominal.WWN" localSheetId="0">#REF!</definedName>
    <definedName name="Capital_allowances___new_expenditure___structures_and_buildings_pool___control___nominal.WWN">#REF!</definedName>
    <definedName name="Capital_allowances___special_rate_pool___control___nominal.ADDN1" localSheetId="0">#REF!</definedName>
    <definedName name="Capital_allowances___special_rate_pool___control___nominal.ADDN1">#REF!</definedName>
    <definedName name="Capital_allowances___special_rate_pool___control___nominal.ADDN2" localSheetId="0">#REF!</definedName>
    <definedName name="Capital_allowances___special_rate_pool___control___nominal.ADDN2">#REF!</definedName>
    <definedName name="Capital_allowances___special_rate_pool___control___nominal.BR" localSheetId="0">#REF!</definedName>
    <definedName name="Capital_allowances___special_rate_pool___control___nominal.BR">#REF!</definedName>
    <definedName name="Capital_allowances___special_rate_pool___control___nominal.WN" localSheetId="0">#REF!</definedName>
    <definedName name="Capital_allowances___special_rate_pool___control___nominal.WN">#REF!</definedName>
    <definedName name="Capital_allowances___special_rate_pool___control___nominal.WR" localSheetId="0">#REF!</definedName>
    <definedName name="Capital_allowances___special_rate_pool___control___nominal.WR">#REF!</definedName>
    <definedName name="Capital_allowances___special_rate_pool___control___nominal.WWN" localSheetId="0">#REF!</definedName>
    <definedName name="Capital_allowances___special_rate_pool___control___nominal.WWN">#REF!</definedName>
    <definedName name="Capital_allowances___Wholesale___nominal" localSheetId="0">#REF!</definedName>
    <definedName name="Capital_allowances___Wholesale___nominal">#REF!</definedName>
    <definedName name="Capital_expenditure___Business___nominal" localSheetId="0">#REF!</definedName>
    <definedName name="Capital_expenditure___Business___nominal">#REF!</definedName>
    <definedName name="Capital_expenditure___Business___nominal___POS" localSheetId="0">#REF!</definedName>
    <definedName name="Capital_expenditure___Business___nominal___POS">#REF!</definedName>
    <definedName name="Capital_expenditure___Residential___nominal" localSheetId="0">#REF!</definedName>
    <definedName name="Capital_expenditure___Residential___nominal">#REF!</definedName>
    <definedName name="Capital_expenditure___Residential___nominal.NEG" localSheetId="0">#REF!</definedName>
    <definedName name="Capital_expenditure___Residential___nominal.NEG">#REF!</definedName>
    <definedName name="Capital_expenditure___Retail___nominal" localSheetId="0">#REF!</definedName>
    <definedName name="Capital_expenditure___Retail___nominal">#REF!</definedName>
    <definedName name="Capital_expenditure___Retail___nominal___POS" localSheetId="0">#REF!</definedName>
    <definedName name="Capital_expenditure___Retail___nominal___POS">#REF!</definedName>
    <definedName name="Capital_expenditure_proportions_lines_sum_to_100_.ADDN1" localSheetId="0">#REF!</definedName>
    <definedName name="Capital_expenditure_proportions_lines_sum_to_100_.ADDN1">#REF!</definedName>
    <definedName name="Capital_expenditure_proportions_lines_sum_to_100_.ADDN2" localSheetId="0">#REF!</definedName>
    <definedName name="Capital_expenditure_proportions_lines_sum_to_100_.ADDN2">#REF!</definedName>
    <definedName name="Capital_expenditure_proportions_lines_sum_to_100_.BR" localSheetId="0">#REF!</definedName>
    <definedName name="Capital_expenditure_proportions_lines_sum_to_100_.BR">#REF!</definedName>
    <definedName name="Capital_expenditure_proportions_lines_sum_to_100_.WN" localSheetId="0">#REF!</definedName>
    <definedName name="Capital_expenditure_proportions_lines_sum_to_100_.WN">#REF!</definedName>
    <definedName name="Capital_expenditure_proportions_lines_sum_to_100_.WR" localSheetId="0">#REF!</definedName>
    <definedName name="Capital_expenditure_proportions_lines_sum_to_100_.WR">#REF!</definedName>
    <definedName name="Capital_expenditure_proportions_lines_sum_to_100_.WWN" localSheetId="0">#REF!</definedName>
    <definedName name="Capital_expenditure_proportions_lines_sum_to_100_.WWN">#REF!</definedName>
    <definedName name="Capital_expenditure_proportions_lines_sum_to_100__overall.ADDN1" localSheetId="0">#REF!</definedName>
    <definedName name="Capital_expenditure_proportions_lines_sum_to_100__overall.ADDN1">#REF!</definedName>
    <definedName name="Capital_expenditure_proportions_lines_sum_to_100__overall.ADDN2" localSheetId="0">#REF!</definedName>
    <definedName name="Capital_expenditure_proportions_lines_sum_to_100__overall.ADDN2">#REF!</definedName>
    <definedName name="Capital_expenditure_proportions_lines_sum_to_100__overall.BR" localSheetId="0">#REF!</definedName>
    <definedName name="Capital_expenditure_proportions_lines_sum_to_100__overall.BR">#REF!</definedName>
    <definedName name="Capital_expenditure_proportions_lines_sum_to_100__overall.WN" localSheetId="0">#REF!</definedName>
    <definedName name="Capital_expenditure_proportions_lines_sum_to_100__overall.WN">#REF!</definedName>
    <definedName name="Capital_expenditure_proportions_lines_sum_to_100__overall.WR" localSheetId="0">#REF!</definedName>
    <definedName name="Capital_expenditure_proportions_lines_sum_to_100__overall.WR">#REF!</definedName>
    <definedName name="Capital_expenditure_proportions_lines_sum_to_100__overall.WWN" localSheetId="0">#REF!</definedName>
    <definedName name="Capital_expenditure_proportions_lines_sum_to_100__overall.WWN">#REF!</definedName>
    <definedName name="CAPWD">#REF!</definedName>
    <definedName name="CASH">#REF!</definedName>
    <definedName name="Cash_and_cash_equivalents_actual_initial_balance___wholesale___nominal" localSheetId="0">#REF!</definedName>
    <definedName name="Cash_and_cash_equivalents_actual_initial_balance___wholesale___nominal">#REF!</definedName>
    <definedName name="Cash_associated_with_revenue_adjustment___nominal.ADDN1" localSheetId="0">#REF!</definedName>
    <definedName name="Cash_associated_with_revenue_adjustment___nominal.ADDN1">#REF!</definedName>
    <definedName name="Cash_associated_with_revenue_adjustment___nominal.ADDN1.BEG" localSheetId="0">#REF!</definedName>
    <definedName name="Cash_associated_with_revenue_adjustment___nominal.ADDN1.BEG">#REF!</definedName>
    <definedName name="Cash_associated_with_revenue_adjustment___nominal.ADDN2" localSheetId="0">#REF!</definedName>
    <definedName name="Cash_associated_with_revenue_adjustment___nominal.ADDN2">#REF!</definedName>
    <definedName name="Cash_associated_with_revenue_adjustment___nominal.ADDN2.BEG" localSheetId="0">#REF!</definedName>
    <definedName name="Cash_associated_with_revenue_adjustment___nominal.ADDN2.BEG">#REF!</definedName>
    <definedName name="Cash_associated_with_revenue_adjustment___nominal.BR" localSheetId="0">#REF!</definedName>
    <definedName name="Cash_associated_with_revenue_adjustment___nominal.BR">#REF!</definedName>
    <definedName name="Cash_associated_with_revenue_adjustment___nominal.BR.BEG" localSheetId="0">#REF!</definedName>
    <definedName name="Cash_associated_with_revenue_adjustment___nominal.BR.BEG">#REF!</definedName>
    <definedName name="Cash_associated_with_revenue_adjustment___nominal.WN" localSheetId="0">#REF!</definedName>
    <definedName name="Cash_associated_with_revenue_adjustment___nominal.WN">#REF!</definedName>
    <definedName name="Cash_associated_with_revenue_adjustment___nominal.WN.BEG" localSheetId="0">#REF!</definedName>
    <definedName name="Cash_associated_with_revenue_adjustment___nominal.WN.BEG">#REF!</definedName>
    <definedName name="Cash_associated_with_revenue_adjustment___nominal.WR" localSheetId="0">#REF!</definedName>
    <definedName name="Cash_associated_with_revenue_adjustment___nominal.WR">#REF!</definedName>
    <definedName name="Cash_associated_with_revenue_adjustment___nominal.WR.BEG" localSheetId="0">#REF!</definedName>
    <definedName name="Cash_associated_with_revenue_adjustment___nominal.WR.BEG">#REF!</definedName>
    <definedName name="Cash_associated_with_revenue_adjustment___nominal.WWN" localSheetId="0">#REF!</definedName>
    <definedName name="Cash_associated_with_revenue_adjustment___nominal.WWN">#REF!</definedName>
    <definedName name="Cash_associated_with_revenue_adjustment___nominal.WWN.BEG" localSheetId="0">#REF!</definedName>
    <definedName name="Cash_associated_with_revenue_adjustment___nominal.WWN.BEG">#REF!</definedName>
    <definedName name="Cash_flow_available_for_dividends___Business___nominal" localSheetId="0">#REF!</definedName>
    <definedName name="Cash_flow_available_for_dividends___Business___nominal">#REF!</definedName>
    <definedName name="Cash_flow_available_for_dividends___Residential___nominal" localSheetId="0">#REF!</definedName>
    <definedName name="Cash_flow_available_for_dividends___Residential___nominal">#REF!</definedName>
    <definedName name="Cash_interest_cover___Appointee" localSheetId="0">#REF!</definedName>
    <definedName name="Cash_interest_cover___Appointee">#REF!</definedName>
    <definedName name="Cash_interest_cover___control.ADDN1" localSheetId="0">#REF!</definedName>
    <definedName name="Cash_interest_cover___control.ADDN1">#REF!</definedName>
    <definedName name="Cash_interest_cover___control.ADDN2" localSheetId="0">#REF!</definedName>
    <definedName name="Cash_interest_cover___control.ADDN2">#REF!</definedName>
    <definedName name="Cash_interest_cover___control.BR" localSheetId="0">#REF!</definedName>
    <definedName name="Cash_interest_cover___control.BR">#REF!</definedName>
    <definedName name="Cash_interest_cover___control.WN" localSheetId="0">#REF!</definedName>
    <definedName name="Cash_interest_cover___control.WN">#REF!</definedName>
    <definedName name="Cash_interest_cover___control.WR" localSheetId="0">#REF!</definedName>
    <definedName name="Cash_interest_cover___control.WR">#REF!</definedName>
    <definedName name="Cash_interest_cover___control.WWN" localSheetId="0">#REF!</definedName>
    <definedName name="Cash_interest_cover___control.WWN">#REF!</definedName>
    <definedName name="Cash_interest_cover___Post_Fin_adj___Appointee" localSheetId="0">#REF!</definedName>
    <definedName name="Cash_interest_cover___Post_Fin_adj___Appointee">#REF!</definedName>
    <definedName name="Cash_interest_cover___weighted_average___Appointee" localSheetId="0">#REF!</definedName>
    <definedName name="Cash_interest_cover___weighted_average___Appointee">#REF!</definedName>
    <definedName name="Cash_interest_rate___effect_of_tax_charge.ADDN1" localSheetId="0">#REF!</definedName>
    <definedName name="Cash_interest_rate___effect_of_tax_charge.ADDN1">#REF!</definedName>
    <definedName name="Cash_interest_rate___effect_of_tax_charge.ADDN2" localSheetId="0">#REF!</definedName>
    <definedName name="Cash_interest_rate___effect_of_tax_charge.ADDN2">#REF!</definedName>
    <definedName name="Cash_interest_rate___effect_of_tax_charge.BR" localSheetId="0">#REF!</definedName>
    <definedName name="Cash_interest_rate___effect_of_tax_charge.BR">#REF!</definedName>
    <definedName name="Cash_interest_rate___effect_of_tax_charge.WN" localSheetId="0">#REF!</definedName>
    <definedName name="Cash_interest_rate___effect_of_tax_charge.WN">#REF!</definedName>
    <definedName name="Cash_interest_rate___effect_of_tax_charge.WR" localSheetId="0">#REF!</definedName>
    <definedName name="Cash_interest_rate___effect_of_tax_charge.WR">#REF!</definedName>
    <definedName name="Cash_interest_rate___effect_of_tax_charge.WWN" localSheetId="0">#REF!</definedName>
    <definedName name="Cash_interest_rate___effect_of_tax_charge.WWN">#REF!</definedName>
    <definedName name="Cash_interest_receivable___payable__from_tax___dividend_calcs___control___nominal.ADDN1" localSheetId="0">#REF!</definedName>
    <definedName name="Cash_interest_receivable___payable__from_tax___dividend_calcs___control___nominal.ADDN1">#REF!</definedName>
    <definedName name="Cash_interest_receivable___payable__from_tax___dividend_calcs___control___nominal.ADDN2" localSheetId="0">#REF!</definedName>
    <definedName name="Cash_interest_receivable___payable__from_tax___dividend_calcs___control___nominal.ADDN2">#REF!</definedName>
    <definedName name="Cash_interest_receivable___payable__from_tax___dividend_calcs___control___nominal.BR" localSheetId="0">#REF!</definedName>
    <definedName name="Cash_interest_receivable___payable__from_tax___dividend_calcs___control___nominal.BR">#REF!</definedName>
    <definedName name="Cash_interest_receivable___payable__from_tax___dividend_calcs___control___nominal.WN" localSheetId="0">#REF!</definedName>
    <definedName name="Cash_interest_receivable___payable__from_tax___dividend_calcs___control___nominal.WN">#REF!</definedName>
    <definedName name="Cash_interest_receivable___payable__from_tax___dividend_calcs___control___nominal.WR" localSheetId="0">#REF!</definedName>
    <definedName name="Cash_interest_receivable___payable__from_tax___dividend_calcs___control___nominal.WR">#REF!</definedName>
    <definedName name="Cash_interest_receivable___payable__from_tax___dividend_calcs___control___nominal.WWN" localSheetId="0">#REF!</definedName>
    <definedName name="Cash_interest_receivable___payable__from_tax___dividend_calcs___control___nominal.WWN">#REF!</definedName>
    <definedName name="Cash_interest_receivable___payable__from_tax___dividend_calcs___wholesale___nominal" localSheetId="0">#REF!</definedName>
    <definedName name="Cash_interest_receivable___payable__from_tax___dividend_calcs___wholesale___nominal">#REF!</definedName>
    <definedName name="Cash_movement_not_associated_with_Tax_or_Dividend_calcs___control___nominal.ADDN1" localSheetId="0">#REF!</definedName>
    <definedName name="Cash_movement_not_associated_with_Tax_or_Dividend_calcs___control___nominal.ADDN1">#REF!</definedName>
    <definedName name="Cash_movement_not_associated_with_Tax_or_Dividend_calcs___control___nominal.ADDN2" localSheetId="0">#REF!</definedName>
    <definedName name="Cash_movement_not_associated_with_Tax_or_Dividend_calcs___control___nominal.ADDN2">#REF!</definedName>
    <definedName name="Cash_movement_not_associated_with_Tax_or_Dividend_calcs___control___nominal.BR" localSheetId="0">#REF!</definedName>
    <definedName name="Cash_movement_not_associated_with_Tax_or_Dividend_calcs___control___nominal.BR">#REF!</definedName>
    <definedName name="Cash_movement_not_associated_with_Tax_or_Dividend_calcs___control___nominal.WN" localSheetId="0">#REF!</definedName>
    <definedName name="Cash_movement_not_associated_with_Tax_or_Dividend_calcs___control___nominal.WN">#REF!</definedName>
    <definedName name="Cash_movement_not_associated_with_Tax_or_Dividend_calcs___control___nominal.WR" localSheetId="0">#REF!</definedName>
    <definedName name="Cash_movement_not_associated_with_Tax_or_Dividend_calcs___control___nominal.WR">#REF!</definedName>
    <definedName name="Cash_movement_not_associated_with_Tax_or_Dividend_calcs___control___nominal.WWN" localSheetId="0">#REF!</definedName>
    <definedName name="Cash_movement_not_associated_with_Tax_or_Dividend_calcs___control___nominal.WWN">#REF!</definedName>
    <definedName name="Cash_movement_not_associated_with_Tax_or_Dividend_calcs_balance___control___nominal.ADDN1" localSheetId="0">#REF!</definedName>
    <definedName name="Cash_movement_not_associated_with_Tax_or_Dividend_calcs_balance___control___nominal.ADDN1">#REF!</definedName>
    <definedName name="Cash_movement_not_associated_with_Tax_or_Dividend_calcs_balance___control___nominal.ADDN1.BEG" localSheetId="0">#REF!</definedName>
    <definedName name="Cash_movement_not_associated_with_Tax_or_Dividend_calcs_balance___control___nominal.ADDN1.BEG">#REF!</definedName>
    <definedName name="Cash_movement_not_associated_with_Tax_or_Dividend_calcs_balance___control___nominal.ADDN2" localSheetId="0">#REF!</definedName>
    <definedName name="Cash_movement_not_associated_with_Tax_or_Dividend_calcs_balance___control___nominal.ADDN2">#REF!</definedName>
    <definedName name="Cash_movement_not_associated_with_Tax_or_Dividend_calcs_balance___control___nominal.ADDN2.BEG" localSheetId="0">#REF!</definedName>
    <definedName name="Cash_movement_not_associated_with_Tax_or_Dividend_calcs_balance___control___nominal.ADDN2.BEG">#REF!</definedName>
    <definedName name="Cash_movement_not_associated_with_Tax_or_Dividend_calcs_balance___control___nominal.BR" localSheetId="0">#REF!</definedName>
    <definedName name="Cash_movement_not_associated_with_Tax_or_Dividend_calcs_balance___control___nominal.BR">#REF!</definedName>
    <definedName name="Cash_movement_not_associated_with_Tax_or_Dividend_calcs_balance___control___nominal.BR.BEG" localSheetId="0">#REF!</definedName>
    <definedName name="Cash_movement_not_associated_with_Tax_or_Dividend_calcs_balance___control___nominal.BR.BEG">#REF!</definedName>
    <definedName name="Cash_movement_not_associated_with_Tax_or_Dividend_calcs_balance___control___nominal.WN" localSheetId="0">#REF!</definedName>
    <definedName name="Cash_movement_not_associated_with_Tax_or_Dividend_calcs_balance___control___nominal.WN">#REF!</definedName>
    <definedName name="Cash_movement_not_associated_with_Tax_or_Dividend_calcs_balance___control___nominal.WN.BEG" localSheetId="0">#REF!</definedName>
    <definedName name="Cash_movement_not_associated_with_Tax_or_Dividend_calcs_balance___control___nominal.WN.BEG">#REF!</definedName>
    <definedName name="Cash_movement_not_associated_with_Tax_or_Dividend_calcs_balance___control___nominal.WR" localSheetId="0">#REF!</definedName>
    <definedName name="Cash_movement_not_associated_with_Tax_or_Dividend_calcs_balance___control___nominal.WR">#REF!</definedName>
    <definedName name="Cash_movement_not_associated_with_Tax_or_Dividend_calcs_balance___control___nominal.WR.BEG" localSheetId="0">#REF!</definedName>
    <definedName name="Cash_movement_not_associated_with_Tax_or_Dividend_calcs_balance___control___nominal.WR.BEG">#REF!</definedName>
    <definedName name="Cash_movement_not_associated_with_Tax_or_Dividend_calcs_balance___control___nominal.WWN" localSheetId="0">#REF!</definedName>
    <definedName name="Cash_movement_not_associated_with_Tax_or_Dividend_calcs_balance___control___nominal.WWN">#REF!</definedName>
    <definedName name="Cash_movement_not_associated_with_Tax_or_Dividend_calcs_balance___control___nominal.WWN.BEG" localSheetId="0">#REF!</definedName>
    <definedName name="Cash_movement_not_associated_with_Tax_or_Dividend_calcs_balance___control___nominal.WWN.BEG">#REF!</definedName>
    <definedName name="Cashflow">#REF!</definedName>
    <definedName name="Cashflow_Q">#REF!</definedName>
    <definedName name="cat_m_1">#REF!</definedName>
    <definedName name="cat_m_2">#REF!</definedName>
    <definedName name="cat_m_3">#REF!</definedName>
    <definedName name="cat_y_1">#REF!</definedName>
    <definedName name="cat_y_2">#REF!</definedName>
    <definedName name="cat_y_3">#REF!</definedName>
    <definedName name="category_table">#REF!</definedName>
    <definedName name="CCAccounts">#REF!</definedName>
    <definedName name="CCADepn">#REF!</definedName>
    <definedName name="CCD_Input">#REF!</definedName>
    <definedName name="CH4_CO2eq_GWP">#REF!</definedName>
    <definedName name="Change_in_accelerated_capital_allowances___control___nominal.ADDN1" localSheetId="0">#REF!</definedName>
    <definedName name="Change_in_accelerated_capital_allowances___control___nominal.ADDN1">#REF!</definedName>
    <definedName name="Change_in_accelerated_capital_allowances___control___nominal.ADDN2" localSheetId="0">#REF!</definedName>
    <definedName name="Change_in_accelerated_capital_allowances___control___nominal.ADDN2">#REF!</definedName>
    <definedName name="Change_in_accelerated_capital_allowances___control___nominal.BR" localSheetId="0">#REF!</definedName>
    <definedName name="Change_in_accelerated_capital_allowances___control___nominal.BR">#REF!</definedName>
    <definedName name="Change_in_accelerated_capital_allowances___control___nominal.WN" localSheetId="0">#REF!</definedName>
    <definedName name="Change_in_accelerated_capital_allowances___control___nominal.WN">#REF!</definedName>
    <definedName name="Change_in_accelerated_capital_allowances___control___nominal.WR" localSheetId="0">#REF!</definedName>
    <definedName name="Change_in_accelerated_capital_allowances___control___nominal.WR">#REF!</definedName>
    <definedName name="Change_in_accelerated_capital_allowances___control___nominal.WWN" localSheetId="0">#REF!</definedName>
    <definedName name="Change_in_accelerated_capital_allowances___control___nominal.WWN">#REF!</definedName>
    <definedName name="Change_in_accelerated_capital_allowances___post_financeability___control___nominal.ADDN1" localSheetId="0">#REF!</definedName>
    <definedName name="Change_in_accelerated_capital_allowances___post_financeability___control___nominal.ADDN1">#REF!</definedName>
    <definedName name="Change_in_accelerated_capital_allowances___post_financeability___control___nominal.ADDN2" localSheetId="0">#REF!</definedName>
    <definedName name="Change_in_accelerated_capital_allowances___post_financeability___control___nominal.ADDN2">#REF!</definedName>
    <definedName name="Change_in_accelerated_capital_allowances___post_financeability___control___nominal.BR" localSheetId="0">#REF!</definedName>
    <definedName name="Change_in_accelerated_capital_allowances___post_financeability___control___nominal.BR">#REF!</definedName>
    <definedName name="Change_in_accelerated_capital_allowances___post_financeability___control___nominal.WN" localSheetId="0">#REF!</definedName>
    <definedName name="Change_in_accelerated_capital_allowances___post_financeability___control___nominal.WN">#REF!</definedName>
    <definedName name="Change_in_accelerated_capital_allowances___post_financeability___control___nominal.WR" localSheetId="0">#REF!</definedName>
    <definedName name="Change_in_accelerated_capital_allowances___post_financeability___control___nominal.WR">#REF!</definedName>
    <definedName name="Change_in_accelerated_capital_allowances___post_financeability___control___nominal.WWN" localSheetId="0">#REF!</definedName>
    <definedName name="Change_in_accelerated_capital_allowances___post_financeability___control___nominal.WWN">#REF!</definedName>
    <definedName name="Change_in_net_debt_balance___control___nominal.ADDN1" localSheetId="0">#REF!</definedName>
    <definedName name="Change_in_net_debt_balance___control___nominal.ADDN1">#REF!</definedName>
    <definedName name="Change_in_net_debt_balance___control___nominal.ADDN1.BEG" localSheetId="0">#REF!</definedName>
    <definedName name="Change_in_net_debt_balance___control___nominal.ADDN1.BEG">#REF!</definedName>
    <definedName name="Change_in_net_debt_balance___control___nominal.ADDN2" localSheetId="0">#REF!</definedName>
    <definedName name="Change_in_net_debt_balance___control___nominal.ADDN2">#REF!</definedName>
    <definedName name="Change_in_net_debt_balance___control___nominal.ADDN2.BEG" localSheetId="0">#REF!</definedName>
    <definedName name="Change_in_net_debt_balance___control___nominal.ADDN2.BEG">#REF!</definedName>
    <definedName name="Change_in_net_debt_balance___control___nominal.BR" localSheetId="0">#REF!</definedName>
    <definedName name="Change_in_net_debt_balance___control___nominal.BR">#REF!</definedName>
    <definedName name="Change_in_net_debt_balance___control___nominal.BR.BEG" localSheetId="0">#REF!</definedName>
    <definedName name="Change_in_net_debt_balance___control___nominal.BR.BEG">#REF!</definedName>
    <definedName name="Change_in_net_debt_balance___control___nominal.WN" localSheetId="0">#REF!</definedName>
    <definedName name="Change_in_net_debt_balance___control___nominal.WN">#REF!</definedName>
    <definedName name="Change_in_net_debt_balance___control___nominal.WN.BEG" localSheetId="0">#REF!</definedName>
    <definedName name="Change_in_net_debt_balance___control___nominal.WN.BEG">#REF!</definedName>
    <definedName name="Change_in_net_debt_balance___control___nominal.WR" localSheetId="0">#REF!</definedName>
    <definedName name="Change_in_net_debt_balance___control___nominal.WR">#REF!</definedName>
    <definedName name="Change_in_net_debt_balance___control___nominal.WR.BEG" localSheetId="0">#REF!</definedName>
    <definedName name="Change_in_net_debt_balance___control___nominal.WR.BEG">#REF!</definedName>
    <definedName name="Change_in_net_debt_balance___control___nominal.WWN" localSheetId="0">#REF!</definedName>
    <definedName name="Change_in_net_debt_balance___control___nominal.WWN">#REF!</definedName>
    <definedName name="Change_in_net_debt_balance___control___nominal.WWN.BEG" localSheetId="0">#REF!</definedName>
    <definedName name="Change_in_net_debt_balance___control___nominal.WWN.BEG">#REF!</definedName>
    <definedName name="Change_in_net_debt_opening___control___nominal.ADDN1" localSheetId="0">#REF!</definedName>
    <definedName name="Change_in_net_debt_opening___control___nominal.ADDN1">#REF!</definedName>
    <definedName name="Change_in_net_debt_opening___control___nominal.ADDN2" localSheetId="0">#REF!</definedName>
    <definedName name="Change_in_net_debt_opening___control___nominal.ADDN2">#REF!</definedName>
    <definedName name="Change_in_net_debt_opening___control___nominal.BR" localSheetId="0">#REF!</definedName>
    <definedName name="Change_in_net_debt_opening___control___nominal.BR">#REF!</definedName>
    <definedName name="Change_in_net_debt_opening___control___nominal.WN" localSheetId="0">#REF!</definedName>
    <definedName name="Change_in_net_debt_opening___control___nominal.WN">#REF!</definedName>
    <definedName name="Change_in_net_debt_opening___control___nominal.WR" localSheetId="0">#REF!</definedName>
    <definedName name="Change_in_net_debt_opening___control___nominal.WR">#REF!</definedName>
    <definedName name="Change_in_net_debt_opening___control___nominal.WWN" localSheetId="0">#REF!</definedName>
    <definedName name="Change_in_net_debt_opening___control___nominal.WWN">#REF!</definedName>
    <definedName name="Change_in_net_debt_opening___wholesale___nominal" localSheetId="0">#REF!</definedName>
    <definedName name="Change_in_net_debt_opening___wholesale___nominal">#REF!</definedName>
    <definedName name="change1" localSheetId="1" hidden="1">{"CHARGE",#N/A,FALSE,"401C11"}</definedName>
    <definedName name="change1" localSheetId="0" hidden="1">{"CHARGE",#N/A,FALSE,"401C11"}</definedName>
    <definedName name="change1" hidden="1">{"CHARGE",#N/A,FALSE,"401C11"}</definedName>
    <definedName name="charge" localSheetId="1" hidden="1">{"CHARGE",#N/A,FALSE,"401C11"}</definedName>
    <definedName name="charge" localSheetId="0" hidden="1">{"CHARGE",#N/A,FALSE,"401C11"}</definedName>
    <definedName name="charge" hidden="1">{"CHARGE",#N/A,FALSE,"401C11"}</definedName>
    <definedName name="CHE">#REF!</definedName>
    <definedName name="Checks_breached_any_period" localSheetId="1">#REF!</definedName>
    <definedName name="Checks_breached_any_period" localSheetId="0">#REF!</definedName>
    <definedName name="Checks_breached_any_period">#REF!</definedName>
    <definedName name="CHESHIRE" localSheetId="1">#REF!</definedName>
    <definedName name="CHESHIRE" localSheetId="0">#REF!</definedName>
    <definedName name="CHESHIRE">#REF!</definedName>
    <definedName name="ChK_Tol" localSheetId="1">#REF!</definedName>
    <definedName name="ChK_Tol" localSheetId="0">#REF!</definedName>
    <definedName name="CHK_TOL">#REF!</definedName>
    <definedName name="CHK_TOL_TAX">#REF!</definedName>
    <definedName name="CHOICES">#REF!</definedName>
    <definedName name="CHOOSE">#REF!</definedName>
    <definedName name="CHP_Power_EF_CO2">#REF!</definedName>
    <definedName name="CIMMLookUpYr3">#REF!</definedName>
    <definedName name="CIMMOUTP">#REF!</definedName>
    <definedName name="CIQWBGuid" hidden="1">"0f0259b9-6046-41aa-ac9c-7befc2576c88"</definedName>
    <definedName name="CISARateS">#REF!</definedName>
    <definedName name="CISARateW">#REF!</definedName>
    <definedName name="CISFlag">#REF!</definedName>
    <definedName name="CISRestated">#REF!</definedName>
    <definedName name="CISsie" localSheetId="1">#REF!</definedName>
    <definedName name="CISsie" localSheetId="0">#REF!</definedName>
    <definedName name="CISsie">#REF!</definedName>
    <definedName name="CISsire" localSheetId="1">#REF!</definedName>
    <definedName name="CISsire" localSheetId="0">#REF!</definedName>
    <definedName name="CISsire">#REF!</definedName>
    <definedName name="CISslip" localSheetId="1">#REF!</definedName>
    <definedName name="CISslip" localSheetId="0">#REF!</definedName>
    <definedName name="CISslip">#REF!</definedName>
    <definedName name="CISslnip" localSheetId="1">#REF!</definedName>
    <definedName name="CISslnip" localSheetId="0">#REF!</definedName>
    <definedName name="CISslnip">#REF!</definedName>
    <definedName name="CISsmni" localSheetId="1">#REF!</definedName>
    <definedName name="CISsmni" localSheetId="0">#REF!</definedName>
    <definedName name="CISsmni">#REF!</definedName>
    <definedName name="CISsnie" localSheetId="1">#REF!</definedName>
    <definedName name="CISsnie" localSheetId="0">#REF!</definedName>
    <definedName name="CISsnie">#REF!</definedName>
    <definedName name="CISwie" localSheetId="1">#REF!</definedName>
    <definedName name="CISwie" localSheetId="0">#REF!</definedName>
    <definedName name="CISwie">#REF!</definedName>
    <definedName name="CISwire" localSheetId="1">#REF!</definedName>
    <definedName name="CISwire" localSheetId="0">#REF!</definedName>
    <definedName name="CISwire">#REF!</definedName>
    <definedName name="CISwlip" localSheetId="1">#REF!</definedName>
    <definedName name="CISwlip" localSheetId="0">#REF!</definedName>
    <definedName name="CISwlip">#REF!</definedName>
    <definedName name="CISwlnip" localSheetId="1">#REF!</definedName>
    <definedName name="CISwlnip" localSheetId="0">#REF!</definedName>
    <definedName name="CISwlnip">#REF!</definedName>
    <definedName name="CISwmni" localSheetId="1">#REF!</definedName>
    <definedName name="CISwmni" localSheetId="0">#REF!</definedName>
    <definedName name="CISwmni">#REF!</definedName>
    <definedName name="CISwnie" localSheetId="1">#REF!</definedName>
    <definedName name="CISwnie" localSheetId="0">#REF!</definedName>
    <definedName name="CISwnie">#REF!</definedName>
    <definedName name="Classification_of_treatment_works" localSheetId="1">#REF!</definedName>
    <definedName name="Classification_of_treatment_works" localSheetId="0">#REF!</definedName>
    <definedName name="Classification_of_treatment_works">#REF!</definedName>
    <definedName name="CLEVELAND" localSheetId="1">#REF!</definedName>
    <definedName name="CLEVELAND" localSheetId="0">#REF!</definedName>
    <definedName name="CLEVELAND">#REF!</definedName>
    <definedName name="CLWYD" localSheetId="1">#REF!</definedName>
    <definedName name="CLWYD" localSheetId="0">#REF!</definedName>
    <definedName name="CLWYD">#REF!</definedName>
    <definedName name="CM_SGCI" localSheetId="1">#REF!</definedName>
    <definedName name="CM_SGCI" localSheetId="0">#REF!</definedName>
    <definedName name="CM_SGCI">#REF!</definedName>
    <definedName name="CM_SGCNI" localSheetId="1">#REF!</definedName>
    <definedName name="CM_SGCNI" localSheetId="0">#REF!</definedName>
    <definedName name="CM_SGCNI">#REF!</definedName>
    <definedName name="CM_SI" localSheetId="1">#REF!</definedName>
    <definedName name="CM_SI" localSheetId="0">#REF!</definedName>
    <definedName name="CM_SI">#REF!</definedName>
    <definedName name="CM_SMG" localSheetId="1">#REF!</definedName>
    <definedName name="CM_SMG" localSheetId="0">#REF!</definedName>
    <definedName name="CM_SMG">#REF!</definedName>
    <definedName name="CM_SOther" localSheetId="1">#REF!</definedName>
    <definedName name="CM_SOther" localSheetId="0">#REF!</definedName>
    <definedName name="CM_SOther">#REF!</definedName>
    <definedName name="CM_SPS" localSheetId="1">#REF!</definedName>
    <definedName name="CM_SPS" localSheetId="0">#REF!</definedName>
    <definedName name="CM_SPS">#REF!</definedName>
    <definedName name="CM_STW" localSheetId="1">#REF!</definedName>
    <definedName name="CM_STW" localSheetId="0">#REF!</definedName>
    <definedName name="CM_STW">#REF!</definedName>
    <definedName name="CM_WGCI" localSheetId="1">#REF!</definedName>
    <definedName name="CM_WGCI" localSheetId="0">#REF!</definedName>
    <definedName name="CM_WGCI">#REF!</definedName>
    <definedName name="CM_WGCNI" localSheetId="1">#REF!</definedName>
    <definedName name="CM_WGCNI" localSheetId="0">#REF!</definedName>
    <definedName name="CM_WGCNI">#REF!</definedName>
    <definedName name="CM_WI" localSheetId="1">#REF!</definedName>
    <definedName name="CM_WI" localSheetId="0">#REF!</definedName>
    <definedName name="CM_WI">#REF!</definedName>
    <definedName name="CM_WNI" localSheetId="1">#REF!</definedName>
    <definedName name="CM_WNI" localSheetId="0">#REF!</definedName>
    <definedName name="CM_WNI">#REF!</definedName>
    <definedName name="CMIRE">#REF!</definedName>
    <definedName name="CMOPEX">#REF!</definedName>
    <definedName name="CNG_EF_CO2">#REF!</definedName>
    <definedName name="CNG_Transport_Freight">#REF!</definedName>
    <definedName name="CNG_Transport_Passenger">#REF!</definedName>
    <definedName name="Coach_CO2">#REF!</definedName>
    <definedName name="Coach_Pass_km">#REF!</definedName>
    <definedName name="CodeColumnRef">#REF!</definedName>
    <definedName name="Codes" localSheetId="18">#REF!</definedName>
    <definedName name="Codes">#REF!</definedName>
    <definedName name="COL">#REF!</definedName>
    <definedName name="Combined_interest_apportionment___control___nominal.ADDN1" localSheetId="1">#REF!</definedName>
    <definedName name="Combined_interest_apportionment___control___nominal.ADDN1" localSheetId="0">#REF!</definedName>
    <definedName name="Combined_interest_apportionment___control___nominal.ADDN1">#REF!</definedName>
    <definedName name="Combined_interest_apportionment___control___nominal.ADDN2" localSheetId="1">#REF!</definedName>
    <definedName name="Combined_interest_apportionment___control___nominal.ADDN2" localSheetId="0">#REF!</definedName>
    <definedName name="Combined_interest_apportionment___control___nominal.ADDN2">#REF!</definedName>
    <definedName name="Combined_interest_apportionment___control___nominal.BR" localSheetId="0">#REF!</definedName>
    <definedName name="Combined_interest_apportionment___control___nominal.BR">#REF!</definedName>
    <definedName name="Combined_interest_apportionment___control___nominal.WN" localSheetId="0">#REF!</definedName>
    <definedName name="Combined_interest_apportionment___control___nominal.WN">#REF!</definedName>
    <definedName name="Combined_interest_apportionment___control___nominal.WR" localSheetId="0">#REF!</definedName>
    <definedName name="Combined_interest_apportionment___control___nominal.WR">#REF!</definedName>
    <definedName name="Combined_interest_apportionment___control___nominal.WWN" localSheetId="0">#REF!</definedName>
    <definedName name="Combined_interest_apportionment___control___nominal.WWN">#REF!</definedName>
    <definedName name="Company">#REF!</definedName>
    <definedName name="Company_____of_dividends_issued_as_scrip_shares" localSheetId="0">#REF!</definedName>
    <definedName name="Company_____of_dividends_issued_as_scrip_shares">#REF!</definedName>
    <definedName name="Company_____of_ILD" localSheetId="0">#REF!</definedName>
    <definedName name="Company_____of_ILD">#REF!</definedName>
    <definedName name="Company_____of_ordinary_dividends_paid_as_interim_dividend" localSheetId="0">#REF!</definedName>
    <definedName name="Company_____of_ordinary_dividends_paid_as_interim_dividend">#REF!</definedName>
    <definedName name="Company___2020_25_RCV_opening_balance___real.ADDN1" localSheetId="0">#REF!</definedName>
    <definedName name="Company___2020_25_RCV_opening_balance___real.ADDN1">#REF!</definedName>
    <definedName name="Company___2020_25_RCV_opening_balance___real.ADDN2" localSheetId="0">#REF!</definedName>
    <definedName name="Company___2020_25_RCV_opening_balance___real.ADDN2">#REF!</definedName>
    <definedName name="Company___2020_25_RCV_opening_balance___real.BR" localSheetId="0">#REF!</definedName>
    <definedName name="Company___2020_25_RCV_opening_balance___real.BR">#REF!</definedName>
    <definedName name="Company___2020_25_RCV_opening_balance___real.WN" localSheetId="0">#REF!</definedName>
    <definedName name="Company___2020_25_RCV_opening_balance___real.WN">#REF!</definedName>
    <definedName name="Company___2020_25_RCV_opening_balance___real.WR" localSheetId="0">#REF!</definedName>
    <definedName name="Company___2020_25_RCV_opening_balance___real.WR">#REF!</definedName>
    <definedName name="Company___2020_25_RCV_opening_balance___real.WWN" localSheetId="0">#REF!</definedName>
    <definedName name="Company___2020_25_RCV_opening_balance___real.WWN">#REF!</definedName>
    <definedName name="Company___accounting_charge_included_in_regulatory_accounts_for_Defined_Contribution_schemes___charge_for_DC_schemes___control___real.ADDN1" localSheetId="0">#REF!</definedName>
    <definedName name="Company___accounting_charge_included_in_regulatory_accounts_for_Defined_Contribution_schemes___charge_for_DC_schemes___control___real.ADDN1">#REF!</definedName>
    <definedName name="Company___accounting_charge_included_in_regulatory_accounts_for_Defined_Contribution_schemes___charge_for_DC_schemes___control___real.ADDN2" localSheetId="0">#REF!</definedName>
    <definedName name="Company___accounting_charge_included_in_regulatory_accounts_for_Defined_Contribution_schemes___charge_for_DC_schemes___control___real.ADDN2">#REF!</definedName>
    <definedName name="Company___accounting_charge_included_in_regulatory_accounts_for_Defined_Contribution_schemes___charge_for_DC_schemes___control___real.BR" localSheetId="0">#REF!</definedName>
    <definedName name="Company___accounting_charge_included_in_regulatory_accounts_for_Defined_Contribution_schemes___charge_for_DC_schemes___control___real.BR">#REF!</definedName>
    <definedName name="Company___accounting_charge_included_in_regulatory_accounts_for_Defined_Contribution_schemes___charge_for_DC_schemes___control___real.WN" localSheetId="0">#REF!</definedName>
    <definedName name="Company___accounting_charge_included_in_regulatory_accounts_for_Defined_Contribution_schemes___charge_for_DC_schemes___control___real.WN">#REF!</definedName>
    <definedName name="Company___accounting_charge_included_in_regulatory_accounts_for_Defined_Contribution_schemes___charge_for_DC_schemes___control___real.WR" localSheetId="0">#REF!</definedName>
    <definedName name="Company___accounting_charge_included_in_regulatory_accounts_for_Defined_Contribution_schemes___charge_for_DC_schemes___control___real.WR">#REF!</definedName>
    <definedName name="Company___accounting_charge_included_in_regulatory_accounts_for_Defined_Contribution_schemes___charge_for_DC_schemes___control___real.WWN" localSheetId="0">#REF!</definedName>
    <definedName name="Company___accounting_charge_included_in_regulatory_accounts_for_Defined_Contribution_schemes___charge_for_DC_schemes___control___real.WWN">#REF!</definedName>
    <definedName name="Company___actual_opening_Fixed_rate_debt___nominal.ADDN1" localSheetId="0">#REF!</definedName>
    <definedName name="Company___actual_opening_Fixed_rate_debt___nominal.ADDN1">#REF!</definedName>
    <definedName name="Company___actual_opening_Fixed_rate_debt___nominal.ADDN2" localSheetId="0">#REF!</definedName>
    <definedName name="Company___actual_opening_Fixed_rate_debt___nominal.ADDN2">#REF!</definedName>
    <definedName name="Company___actual_opening_Fixed_rate_debt___nominal.BR" localSheetId="0">#REF!</definedName>
    <definedName name="Company___actual_opening_Fixed_rate_debt___nominal.BR">#REF!</definedName>
    <definedName name="Company___actual_opening_Fixed_rate_debt___nominal.WN" localSheetId="0">#REF!</definedName>
    <definedName name="Company___actual_opening_Fixed_rate_debt___nominal.WN">#REF!</definedName>
    <definedName name="Company___actual_opening_Fixed_rate_debt___nominal.WR" localSheetId="0">#REF!</definedName>
    <definedName name="Company___actual_opening_Fixed_rate_debt___nominal.WR">#REF!</definedName>
    <definedName name="Company___actual_opening_Fixed_rate_debt___nominal.WWN" localSheetId="0">#REF!</definedName>
    <definedName name="Company___actual_opening_Fixed_rate_debt___nominal.WWN">#REF!</definedName>
    <definedName name="Company___actual_opening_Floating_rate_debt___nominal.ADDN1" localSheetId="0">#REF!</definedName>
    <definedName name="Company___actual_opening_Floating_rate_debt___nominal.ADDN1">#REF!</definedName>
    <definedName name="Company___actual_opening_Floating_rate_debt___nominal.ADDN2" localSheetId="0">#REF!</definedName>
    <definedName name="Company___actual_opening_Floating_rate_debt___nominal.ADDN2">#REF!</definedName>
    <definedName name="Company___actual_opening_Floating_rate_debt___nominal.BR" localSheetId="0">#REF!</definedName>
    <definedName name="Company___actual_opening_Floating_rate_debt___nominal.BR">#REF!</definedName>
    <definedName name="Company___actual_opening_Floating_rate_debt___nominal.WN" localSheetId="0">#REF!</definedName>
    <definedName name="Company___actual_opening_Floating_rate_debt___nominal.WN">#REF!</definedName>
    <definedName name="Company___actual_opening_Floating_rate_debt___nominal.WR" localSheetId="0">#REF!</definedName>
    <definedName name="Company___actual_opening_Floating_rate_debt___nominal.WR">#REF!</definedName>
    <definedName name="Company___actual_opening_Floating_rate_debt___nominal.WWN" localSheetId="0">#REF!</definedName>
    <definedName name="Company___actual_opening_Floating_rate_debt___nominal.WWN">#REF!</definedName>
    <definedName name="Company___actual_opening_index_linked_debt___nominal.ADDN1" localSheetId="0">#REF!</definedName>
    <definedName name="Company___actual_opening_index_linked_debt___nominal.ADDN1">#REF!</definedName>
    <definedName name="Company___actual_opening_index_linked_debt___nominal.ADDN2" localSheetId="0">#REF!</definedName>
    <definedName name="Company___actual_opening_index_linked_debt___nominal.ADDN2">#REF!</definedName>
    <definedName name="Company___actual_opening_index_linked_debt___nominal.BR" localSheetId="0">#REF!</definedName>
    <definedName name="Company___actual_opening_index_linked_debt___nominal.BR">#REF!</definedName>
    <definedName name="Company___actual_opening_index_linked_debt___nominal.WN" localSheetId="0">#REF!</definedName>
    <definedName name="Company___actual_opening_index_linked_debt___nominal.WN">#REF!</definedName>
    <definedName name="Company___actual_opening_index_linked_debt___nominal.WR" localSheetId="0">#REF!</definedName>
    <definedName name="Company___actual_opening_index_linked_debt___nominal.WR">#REF!</definedName>
    <definedName name="Company___actual_opening_index_linked_debt___nominal.WWN" localSheetId="0">#REF!</definedName>
    <definedName name="Company___actual_opening_index_linked_debt___nominal.WWN">#REF!</definedName>
    <definedName name="Company___adjustment_to_tax_payment.ADDN1" localSheetId="0">#REF!</definedName>
    <definedName name="Company___adjustment_to_tax_payment.ADDN1">#REF!</definedName>
    <definedName name="Company___adjustment_to_tax_payment.ADDN2" localSheetId="0">#REF!</definedName>
    <definedName name="Company___adjustment_to_tax_payment.ADDN2">#REF!</definedName>
    <definedName name="Company___adjustment_to_tax_payment.BR" localSheetId="0">#REF!</definedName>
    <definedName name="Company___adjustment_to_tax_payment.BR">#REF!</definedName>
    <definedName name="Company___adjustment_to_tax_payment.WN" localSheetId="0">#REF!</definedName>
    <definedName name="Company___adjustment_to_tax_payment.WN">#REF!</definedName>
    <definedName name="Company___adjustment_to_tax_payment.WR" localSheetId="0">#REF!</definedName>
    <definedName name="Company___adjustment_to_tax_payment.WR">#REF!</definedName>
    <definedName name="Company___adjustment_to_tax_payment.WWN" localSheetId="0">#REF!</definedName>
    <definedName name="Company___adjustment_to_tax_payment.WWN">#REF!</definedName>
    <definedName name="Company___Adjustment_to_Wholesale_revenue_requirement___real.ADDN1" localSheetId="0">#REF!</definedName>
    <definedName name="Company___Adjustment_to_Wholesale_revenue_requirement___real.ADDN1">#REF!</definedName>
    <definedName name="Company___Adjustment_to_Wholesale_revenue_requirement___real.ADDN2" localSheetId="0">#REF!</definedName>
    <definedName name="Company___Adjustment_to_Wholesale_revenue_requirement___real.ADDN2">#REF!</definedName>
    <definedName name="Company___Adjustment_to_Wholesale_revenue_requirement___real.BR" localSheetId="0">#REF!</definedName>
    <definedName name="Company___Adjustment_to_Wholesale_revenue_requirement___real.BR">#REF!</definedName>
    <definedName name="Company___Adjustment_to_Wholesale_revenue_requirement___real.WN" localSheetId="0">#REF!</definedName>
    <definedName name="Company___Adjustment_to_Wholesale_revenue_requirement___real.WN">#REF!</definedName>
    <definedName name="Company___Adjustment_to_Wholesale_revenue_requirement___real.WR" localSheetId="0">#REF!</definedName>
    <definedName name="Company___Adjustment_to_Wholesale_revenue_requirement___real.WR">#REF!</definedName>
    <definedName name="Company___Adjustment_to_Wholesale_revenue_requirement___real.WWN" localSheetId="0">#REF!</definedName>
    <definedName name="Company___Adjustment_to_Wholesale_revenue_requirement___real.WWN">#REF!</definedName>
    <definedName name="Company___allowable_depreciation_on_capitalised_revenue___control.ADDN1" localSheetId="0">#REF!</definedName>
    <definedName name="Company___allowable_depreciation_on_capitalised_revenue___control.ADDN1">#REF!</definedName>
    <definedName name="Company___allowable_depreciation_on_capitalised_revenue___control.ADDN2" localSheetId="0">#REF!</definedName>
    <definedName name="Company___allowable_depreciation_on_capitalised_revenue___control.ADDN2">#REF!</definedName>
    <definedName name="Company___allowable_depreciation_on_capitalised_revenue___control.BR" localSheetId="0">#REF!</definedName>
    <definedName name="Company___allowable_depreciation_on_capitalised_revenue___control.BR">#REF!</definedName>
    <definedName name="Company___allowable_depreciation_on_capitalised_revenue___control.WN" localSheetId="0">#REF!</definedName>
    <definedName name="Company___allowable_depreciation_on_capitalised_revenue___control.WN">#REF!</definedName>
    <definedName name="Company___allowable_depreciation_on_capitalised_revenue___control.WR" localSheetId="0">#REF!</definedName>
    <definedName name="Company___allowable_depreciation_on_capitalised_revenue___control.WR">#REF!</definedName>
    <definedName name="Company___allowable_depreciation_on_capitalised_revenue___control.WWN" localSheetId="0">#REF!</definedName>
    <definedName name="Company___allowable_depreciation_on_capitalised_revenue___control.WWN">#REF!</definedName>
    <definedName name="Company___Alternative_revenue_value___real.ADDN1" localSheetId="0">#REF!</definedName>
    <definedName name="Company___Alternative_revenue_value___real.ADDN1">#REF!</definedName>
    <definedName name="Company___Alternative_revenue_value___real.ADDN2" localSheetId="0">#REF!</definedName>
    <definedName name="Company___Alternative_revenue_value___real.ADDN2">#REF!</definedName>
    <definedName name="Company___Alternative_revenue_value___real.BR" localSheetId="0">#REF!</definedName>
    <definedName name="Company___Alternative_revenue_value___real.BR">#REF!</definedName>
    <definedName name="Company___Alternative_revenue_value___real.WN" localSheetId="0">#REF!</definedName>
    <definedName name="Company___Alternative_revenue_value___real.WN">#REF!</definedName>
    <definedName name="Company___Alternative_revenue_value___real.WR" localSheetId="0">#REF!</definedName>
    <definedName name="Company___Alternative_revenue_value___real.WR">#REF!</definedName>
    <definedName name="Company___Alternative_revenue_value___real.WWN" localSheetId="0">#REF!</definedName>
    <definedName name="Company___Alternative_revenue_value___real.WWN">#REF!</definedName>
    <definedName name="Company___Base_revenue_for_2024_25___real.ADDN1" localSheetId="0">#REF!</definedName>
    <definedName name="Company___Base_revenue_for_2024_25___real.ADDN1">#REF!</definedName>
    <definedName name="Company___Base_revenue_for_2024_25___real.ADDN2" localSheetId="0">#REF!</definedName>
    <definedName name="Company___Base_revenue_for_2024_25___real.ADDN2">#REF!</definedName>
    <definedName name="Company___Base_revenue_for_2024_25___real.BR" localSheetId="0">#REF!</definedName>
    <definedName name="Company___Base_revenue_for_2024_25___real.BR">#REF!</definedName>
    <definedName name="Company___Base_revenue_for_2024_25___real.WN" localSheetId="0">#REF!</definedName>
    <definedName name="Company___Base_revenue_for_2024_25___real.WN">#REF!</definedName>
    <definedName name="Company___Base_revenue_for_2024_25___real.WR" localSheetId="0">#REF!</definedName>
    <definedName name="Company___Base_revenue_for_2024_25___real.WR">#REF!</definedName>
    <definedName name="Company___Base_revenue_for_2024_25___real.WWN" localSheetId="0">#REF!</definedName>
    <definedName name="Company___Base_revenue_for_2024_25___real.WWN">#REF!</definedName>
    <definedName name="Company___blended_interest_rate_on_change_in_borrowings" localSheetId="0">#REF!</definedName>
    <definedName name="Company___blended_interest_rate_on_change_in_borrowings">#REF!</definedName>
    <definedName name="Company___Business__retail_total_allowed_depreciation___real" localSheetId="0">#REF!</definedName>
    <definedName name="Company___Business__retail_total_allowed_depreciation___real">#REF!</definedName>
    <definedName name="Company___Business_Advance_Receipts_Weighting___Unmeasured" localSheetId="0">#REF!</definedName>
    <definedName name="Company___Business_Advance_Receipts_Weighting___Unmeasured">#REF!</definedName>
    <definedName name="Company___Business_Measured_income_accrual_Opening_balance___nominal" localSheetId="0">#REF!</definedName>
    <definedName name="Company___Business_Measured_income_accrual_Opening_balance___nominal">#REF!</definedName>
    <definedName name="Company___Business_measured_income_proportion_of_total_Business_income" localSheetId="0">#REF!</definedName>
    <definedName name="Company___Business_measured_income_proportion_of_total_Business_income">#REF!</definedName>
    <definedName name="Company___Business_retail__Measured_income_accrual_rate" localSheetId="0">#REF!</definedName>
    <definedName name="Company___Business_retail__Measured_income_accrual_rate">#REF!</definedName>
    <definedName name="Company___Business_retail_advance_receipts_creditor_days_measured" localSheetId="0">#REF!</definedName>
    <definedName name="Company___Business_retail_advance_receipts_creditor_days_measured">#REF!</definedName>
    <definedName name="Company___Business_retail_advance_receipts_creditor_days_unmeasured" localSheetId="0">#REF!</definedName>
    <definedName name="Company___Business_retail_advance_receipts_creditor_days_unmeasured">#REF!</definedName>
    <definedName name="Company___Business_retail_average_cost_per_customer_in_Tariff_Band__Welsh_companies____real.1" localSheetId="0">#REF!</definedName>
    <definedName name="Company___Business_retail_average_cost_per_customer_in_Tariff_Band__Welsh_companies____real.1">#REF!</definedName>
    <definedName name="Company___Business_retail_average_cost_per_customer_in_Tariff_Band__Welsh_companies____real.2" localSheetId="0">#REF!</definedName>
    <definedName name="Company___Business_retail_average_cost_per_customer_in_Tariff_Band__Welsh_companies____real.2">#REF!</definedName>
    <definedName name="Company___Business_retail_average_cost_per_customer_in_Tariff_Band__Welsh_companies____real.3" localSheetId="0">#REF!</definedName>
    <definedName name="Company___Business_retail_average_cost_per_customer_in_Tariff_Band__Welsh_companies____real.3">#REF!</definedName>
    <definedName name="Company___Business_retail_margin___Override" localSheetId="0">#REF!</definedName>
    <definedName name="Company___Business_retail_margin___Override">#REF!</definedName>
    <definedName name="Company___Business_retail_revenue_adjustment___real" localSheetId="0">#REF!</definedName>
    <definedName name="Company___Business_retail_revenue_adjustment___real">#REF!</definedName>
    <definedName name="Company___Business_retail_revenue_override___nominal" localSheetId="0">#REF!</definedName>
    <definedName name="Company___Business_retail_revenue_override___nominal">#REF!</definedName>
    <definedName name="Company___business_weighted_average_debtor_days" localSheetId="0">#REF!</definedName>
    <definedName name="Company___business_weighted_average_debtor_days">#REF!</definedName>
    <definedName name="Company___Capex_creditor_days" localSheetId="0">#REF!</definedName>
    <definedName name="Company___Capex_creditor_days">#REF!</definedName>
    <definedName name="Company___Capital_expenditure___proportion_of_new_capital_expenditure_qualifying_for_the_main_rate_pool___control.ADDN1" localSheetId="0">#REF!</definedName>
    <definedName name="Company___Capital_expenditure___proportion_of_new_capital_expenditure_qualifying_for_the_main_rate_pool___control.ADDN1">#REF!</definedName>
    <definedName name="Company___Capital_expenditure___proportion_of_new_capital_expenditure_qualifying_for_the_main_rate_pool___control.ADDN2" localSheetId="0">#REF!</definedName>
    <definedName name="Company___Capital_expenditure___proportion_of_new_capital_expenditure_qualifying_for_the_main_rate_pool___control.ADDN2">#REF!</definedName>
    <definedName name="Company___Capital_expenditure___proportion_of_new_capital_expenditure_qualifying_for_the_main_rate_pool___control.BR" localSheetId="0">#REF!</definedName>
    <definedName name="Company___Capital_expenditure___proportion_of_new_capital_expenditure_qualifying_for_the_main_rate_pool___control.BR">#REF!</definedName>
    <definedName name="Company___Capital_expenditure___proportion_of_new_capital_expenditure_qualifying_for_the_main_rate_pool___control.WN" localSheetId="0">#REF!</definedName>
    <definedName name="Company___Capital_expenditure___proportion_of_new_capital_expenditure_qualifying_for_the_main_rate_pool___control.WN">#REF!</definedName>
    <definedName name="Company___Capital_expenditure___proportion_of_new_capital_expenditure_qualifying_for_the_main_rate_pool___control.WR" localSheetId="0">#REF!</definedName>
    <definedName name="Company___Capital_expenditure___proportion_of_new_capital_expenditure_qualifying_for_the_main_rate_pool___control.WR">#REF!</definedName>
    <definedName name="Company___Capital_expenditure___proportion_of_new_capital_expenditure_qualifying_for_the_main_rate_pool___control.WWN" localSheetId="0">#REF!</definedName>
    <definedName name="Company___Capital_expenditure___proportion_of_new_capital_expenditure_qualifying_for_the_main_rate_pool___control.WWN">#REF!</definedName>
    <definedName name="Company___Capital_expenditure___proportion_of_new_capital_expenditure_qualifying_for_the_special_rate_pool___control.ADDN1" localSheetId="0">#REF!</definedName>
    <definedName name="Company___Capital_expenditure___proportion_of_new_capital_expenditure_qualifying_for_the_special_rate_pool___control.ADDN1">#REF!</definedName>
    <definedName name="Company___Capital_expenditure___proportion_of_new_capital_expenditure_qualifying_for_the_special_rate_pool___control.ADDN2" localSheetId="0">#REF!</definedName>
    <definedName name="Company___Capital_expenditure___proportion_of_new_capital_expenditure_qualifying_for_the_special_rate_pool___control.ADDN2">#REF!</definedName>
    <definedName name="Company___Capital_expenditure___proportion_of_new_capital_expenditure_qualifying_for_the_special_rate_pool___control.BR" localSheetId="0">#REF!</definedName>
    <definedName name="Company___Capital_expenditure___proportion_of_new_capital_expenditure_qualifying_for_the_special_rate_pool___control.BR">#REF!</definedName>
    <definedName name="Company___Capital_expenditure___proportion_of_new_capital_expenditure_qualifying_for_the_special_rate_pool___control.WN" localSheetId="0">#REF!</definedName>
    <definedName name="Company___Capital_expenditure___proportion_of_new_capital_expenditure_qualifying_for_the_special_rate_pool___control.WN">#REF!</definedName>
    <definedName name="Company___Capital_expenditure___proportion_of_new_capital_expenditure_qualifying_for_the_special_rate_pool___control.WR" localSheetId="0">#REF!</definedName>
    <definedName name="Company___Capital_expenditure___proportion_of_new_capital_expenditure_qualifying_for_the_special_rate_pool___control.WR">#REF!</definedName>
    <definedName name="Company___Capital_expenditure___proportion_of_new_capital_expenditure_qualifying_for_the_special_rate_pool___control.WWN" localSheetId="0">#REF!</definedName>
    <definedName name="Company___Capital_expenditure___proportion_of_new_capital_expenditure_qualifying_for_the_special_rate_pool___control.WWN">#REF!</definedName>
    <definedName name="Company___Capital_expenditure___proportion_of_new_capital_expenditure_qualifying_for_the_structures_and_buildings_pool___control.ADDN1" localSheetId="0">#REF!</definedName>
    <definedName name="Company___Capital_expenditure___proportion_of_new_capital_expenditure_qualifying_for_the_structures_and_buildings_pool___control.ADDN1">#REF!</definedName>
    <definedName name="Company___Capital_expenditure___proportion_of_new_capital_expenditure_qualifying_for_the_structures_and_buildings_pool___control.ADDN2" localSheetId="0">#REF!</definedName>
    <definedName name="Company___Capital_expenditure___proportion_of_new_capital_expenditure_qualifying_for_the_structures_and_buildings_pool___control.ADDN2">#REF!</definedName>
    <definedName name="Company___Capital_expenditure___proportion_of_new_capital_expenditure_qualifying_for_the_structures_and_buildings_pool___control.BR" localSheetId="0">#REF!</definedName>
    <definedName name="Company___Capital_expenditure___proportion_of_new_capital_expenditure_qualifying_for_the_structures_and_buildings_pool___control.BR">#REF!</definedName>
    <definedName name="Company___Capital_expenditure___proportion_of_new_capital_expenditure_qualifying_for_the_structures_and_buildings_pool___control.WN" localSheetId="0">#REF!</definedName>
    <definedName name="Company___Capital_expenditure___proportion_of_new_capital_expenditure_qualifying_for_the_structures_and_buildings_pool___control.WN">#REF!</definedName>
    <definedName name="Company___Capital_expenditure___proportion_of_new_capital_expenditure_qualifying_for_the_structures_and_buildings_pool___control.WR" localSheetId="0">#REF!</definedName>
    <definedName name="Company___Capital_expenditure___proportion_of_new_capital_expenditure_qualifying_for_the_structures_and_buildings_pool___control.WR">#REF!</definedName>
    <definedName name="Company___Capital_expenditure___proportion_of_new_capital_expenditure_qualifying_for_the_structures_and_buildings_pool___control.WWN" localSheetId="0">#REF!</definedName>
    <definedName name="Company___Capital_expenditure___proportion_of_new_capital_expenditure_qualifying_for_the_structures_and_buildings_pool___control.WWN">#REF!</definedName>
    <definedName name="Company___Capital_expenditure_on_assets_principally_used_by_business_retail___real" localSheetId="0">#REF!</definedName>
    <definedName name="Company___Capital_expenditure_on_assets_principally_used_by_business_retail___real">#REF!</definedName>
    <definedName name="Company___Capital_expenditure_on_assets_principally_used_by_residential_retail___real" localSheetId="0">#REF!</definedName>
    <definedName name="Company___Capital_expenditure_on_assets_principally_used_by_residential_retail___real">#REF!</definedName>
    <definedName name="Company___Capital_expenditure_writing_down_allowance_main_rate_pool" localSheetId="0">#REF!</definedName>
    <definedName name="Company___Capital_expenditure_writing_down_allowance_main_rate_pool">#REF!</definedName>
    <definedName name="Company___Capital_expenditure_writing_down_allowance_main_rate_pool___first_year_rate" localSheetId="0">#REF!</definedName>
    <definedName name="Company___Capital_expenditure_writing_down_allowance_main_rate_pool___first_year_rate">#REF!</definedName>
    <definedName name="Company___Capital_expenditure_writing_down_allowance_special_rate_pool" localSheetId="0">#REF!</definedName>
    <definedName name="Company___Capital_expenditure_writing_down_allowance_special_rate_pool">#REF!</definedName>
    <definedName name="Company___Capital_expenditure_writing_down_allowance_special_rate_pool___first_year_rate" localSheetId="0">#REF!</definedName>
    <definedName name="Company___Capital_expenditure_writing_down_allowance_special_rate_pool___first_year_rate">#REF!</definedName>
    <definedName name="Company___Capital_expenditure_writing_down_allowance_structures_and_buildings_pool" localSheetId="0">#REF!</definedName>
    <definedName name="Company___Capital_expenditure_writing_down_allowance_structures_and_buildings_pool">#REF!</definedName>
    <definedName name="Company___Capital_expenditure_writing_down_allowance_structures_and_buildings_pool___first_year_rate" localSheetId="0">#REF!</definedName>
    <definedName name="Company___Capital_expenditure_writing_down_allowance_structures_and_buildings_pool___first_year_rate">#REF!</definedName>
    <definedName name="Company___Cash_and_cash_equivalents_actual_initial_balance___control___nominal.ADDN1" localSheetId="0">#REF!</definedName>
    <definedName name="Company___Cash_and_cash_equivalents_actual_initial_balance___control___nominal.ADDN1">#REF!</definedName>
    <definedName name="Company___Cash_and_cash_equivalents_actual_initial_balance___control___nominal.ADDN2" localSheetId="0">#REF!</definedName>
    <definedName name="Company___Cash_and_cash_equivalents_actual_initial_balance___control___nominal.ADDN2">#REF!</definedName>
    <definedName name="Company___Cash_and_cash_equivalents_actual_initial_balance___control___nominal.BR" localSheetId="0">#REF!</definedName>
    <definedName name="Company___Cash_and_cash_equivalents_actual_initial_balance___control___nominal.BR">#REF!</definedName>
    <definedName name="Company___Cash_and_cash_equivalents_actual_initial_balance___control___nominal.WN" localSheetId="0">#REF!</definedName>
    <definedName name="Company___Cash_and_cash_equivalents_actual_initial_balance___control___nominal.WN">#REF!</definedName>
    <definedName name="Company___Cash_and_cash_equivalents_actual_initial_balance___control___nominal.WR" localSheetId="0">#REF!</definedName>
    <definedName name="Company___Cash_and_cash_equivalents_actual_initial_balance___control___nominal.WR">#REF!</definedName>
    <definedName name="Company___Cash_and_cash_equivalents_actual_initial_balance___control___nominal.WWN" localSheetId="0">#REF!</definedName>
    <definedName name="Company___Cash_and_cash_equivalents_actual_initial_balance___control___nominal.WWN">#REF!</definedName>
    <definedName name="Company___cash_contributions__DB_schemes__ongoing____actual_and_forecast___control___real.ADDN1" localSheetId="0">#REF!</definedName>
    <definedName name="Company___cash_contributions__DB_schemes__ongoing____actual_and_forecast___control___real.ADDN1">#REF!</definedName>
    <definedName name="Company___cash_contributions__DB_schemes__ongoing____actual_and_forecast___control___real.ADDN2" localSheetId="0">#REF!</definedName>
    <definedName name="Company___cash_contributions__DB_schemes__ongoing____actual_and_forecast___control___real.ADDN2">#REF!</definedName>
    <definedName name="Company___cash_contributions__DB_schemes__ongoing____actual_and_forecast___control___real.BR" localSheetId="0">#REF!</definedName>
    <definedName name="Company___cash_contributions__DB_schemes__ongoing____actual_and_forecast___control___real.BR">#REF!</definedName>
    <definedName name="Company___cash_contributions__DB_schemes__ongoing____actual_and_forecast___control___real.WN" localSheetId="0">#REF!</definedName>
    <definedName name="Company___cash_contributions__DB_schemes__ongoing____actual_and_forecast___control___real.WN">#REF!</definedName>
    <definedName name="Company___cash_contributions__DB_schemes__ongoing____actual_and_forecast___control___real.WR" localSheetId="0">#REF!</definedName>
    <definedName name="Company___cash_contributions__DB_schemes__ongoing____actual_and_forecast___control___real.WR">#REF!</definedName>
    <definedName name="Company___cash_contributions__DB_schemes__ongoing____actual_and_forecast___control___real.WWN" localSheetId="0">#REF!</definedName>
    <definedName name="Company___cash_contributions__DB_schemes__ongoing____actual_and_forecast___control___real.WWN">#REF!</definedName>
    <definedName name="Company___cash_interest_rate.ADDN1" localSheetId="0">#REF!</definedName>
    <definedName name="Company___cash_interest_rate.ADDN1">#REF!</definedName>
    <definedName name="Company___cash_interest_rate.ADDN2" localSheetId="0">#REF!</definedName>
    <definedName name="Company___cash_interest_rate.ADDN2">#REF!</definedName>
    <definedName name="Company___cash_interest_rate.BR" localSheetId="0">#REF!</definedName>
    <definedName name="Company___cash_interest_rate.BR">#REF!</definedName>
    <definedName name="Company___cash_interest_rate.WN" localSheetId="0">#REF!</definedName>
    <definedName name="Company___cash_interest_rate.WN">#REF!</definedName>
    <definedName name="Company___cash_interest_rate.WR" localSheetId="0">#REF!</definedName>
    <definedName name="Company___cash_interest_rate.WR">#REF!</definedName>
    <definedName name="Company___cash_interest_rate.WWN" localSheetId="0">#REF!</definedName>
    <definedName name="Company___cash_interest_rate.WWN">#REF!</definedName>
    <definedName name="Company___Charge_for_DB_schemes___residential_retail___charge_for_DB_schemes___control___real.ADDN1" localSheetId="0">#REF!</definedName>
    <definedName name="Company___Charge_for_DB_schemes___residential_retail___charge_for_DB_schemes___control___real.ADDN1">#REF!</definedName>
    <definedName name="Company___Charge_for_DB_schemes___residential_retail___charge_for_DB_schemes___control___real.ADDN2" localSheetId="0">#REF!</definedName>
    <definedName name="Company___Charge_for_DB_schemes___residential_retail___charge_for_DB_schemes___control___real.ADDN2">#REF!</definedName>
    <definedName name="Company___Charge_for_DB_schemes___residential_retail___charge_for_DB_schemes___control___real.BR" localSheetId="0">#REF!</definedName>
    <definedName name="Company___Charge_for_DB_schemes___residential_retail___charge_for_DB_schemes___control___real.BR">#REF!</definedName>
    <definedName name="Company___Charge_for_DB_schemes___residential_retail___charge_for_DB_schemes___control___real.WN" localSheetId="0">#REF!</definedName>
    <definedName name="Company___Charge_for_DB_schemes___residential_retail___charge_for_DB_schemes___control___real.WN">#REF!</definedName>
    <definedName name="Company___Charge_for_DB_schemes___residential_retail___charge_for_DB_schemes___control___real.WR" localSheetId="0">#REF!</definedName>
    <definedName name="Company___Charge_for_DB_schemes___residential_retail___charge_for_DB_schemes___control___real.WR">#REF!</definedName>
    <definedName name="Company___Charge_for_DB_schemes___residential_retail___charge_for_DB_schemes___control___real.WWN" localSheetId="0">#REF!</definedName>
    <definedName name="Company___Charge_for_DB_schemes___residential_retail___charge_for_DB_schemes___control___real.WWN">#REF!</definedName>
    <definedName name="Company___Consumer_price_index__including_housing_costs____Consumer_Price_Index__with_housing__for_April" localSheetId="0">#REF!</definedName>
    <definedName name="Company___Consumer_price_index__including_housing_costs____Consumer_Price_Index__with_housing__for_April">#REF!</definedName>
    <definedName name="Company___Consumer_price_index__including_housing_costs____Consumer_Price_Index__with_housing__for_August" localSheetId="0">#REF!</definedName>
    <definedName name="Company___Consumer_price_index__including_housing_costs____Consumer_Price_Index__with_housing__for_August">#REF!</definedName>
    <definedName name="Company___Consumer_price_index__including_housing_costs____Consumer_Price_Index__with_housing__for_December" localSheetId="0">#REF!</definedName>
    <definedName name="Company___Consumer_price_index__including_housing_costs____Consumer_Price_Index__with_housing__for_December">#REF!</definedName>
    <definedName name="Company___Consumer_price_index__including_housing_costs____Consumer_Price_Index__with_housing__for_February" localSheetId="0">#REF!</definedName>
    <definedName name="Company___Consumer_price_index__including_housing_costs____Consumer_Price_Index__with_housing__for_February">#REF!</definedName>
    <definedName name="Company___Consumer_price_index__including_housing_costs____Consumer_Price_Index__with_housing__for_January" localSheetId="0">#REF!</definedName>
    <definedName name="Company___Consumer_price_index__including_housing_costs____Consumer_Price_Index__with_housing__for_January">#REF!</definedName>
    <definedName name="Company___Consumer_price_index__including_housing_costs____Consumer_Price_Index__with_housing__for_July" localSheetId="0">#REF!</definedName>
    <definedName name="Company___Consumer_price_index__including_housing_costs____Consumer_Price_Index__with_housing__for_July">#REF!</definedName>
    <definedName name="Company___Consumer_price_index__including_housing_costs____Consumer_Price_Index__with_housing__for_June" localSheetId="0">#REF!</definedName>
    <definedName name="Company___Consumer_price_index__including_housing_costs____Consumer_Price_Index__with_housing__for_June">#REF!</definedName>
    <definedName name="Company___Consumer_price_index__including_housing_costs____Consumer_Price_Index__with_housing__for_March" localSheetId="0">#REF!</definedName>
    <definedName name="Company___Consumer_price_index__including_housing_costs____Consumer_Price_Index__with_housing__for_March">#REF!</definedName>
    <definedName name="Company___Consumer_price_index__including_housing_costs____Consumer_Price_Index__with_housing__for_May" localSheetId="0">#REF!</definedName>
    <definedName name="Company___Consumer_price_index__including_housing_costs____Consumer_Price_Index__with_housing__for_May">#REF!</definedName>
    <definedName name="Company___Consumer_price_index__including_housing_costs____Consumer_Price_Index__with_housing__for_November" localSheetId="0">#REF!</definedName>
    <definedName name="Company___Consumer_price_index__including_housing_costs____Consumer_Price_Index__with_housing__for_November">#REF!</definedName>
    <definedName name="Company___Consumer_price_index__including_housing_costs____Consumer_Price_Index__with_housing__for_November___Constant" localSheetId="0">#REF!</definedName>
    <definedName name="Company___Consumer_price_index__including_housing_costs____Consumer_Price_Index__with_housing__for_November___Constant">#REF!</definedName>
    <definedName name="Company___Consumer_price_index__including_housing_costs____Consumer_Price_Index__with_housing__for_October" localSheetId="0">#REF!</definedName>
    <definedName name="Company___Consumer_price_index__including_housing_costs____Consumer_Price_Index__with_housing__for_October">#REF!</definedName>
    <definedName name="Company___Consumer_price_index__including_housing_costs____Consumer_Price_Index__with_housing__for_September" localSheetId="0">#REF!</definedName>
    <definedName name="Company___Consumer_price_index__including_housing_costs____Consumer_Price_Index__with_housing__for_September">#REF!</definedName>
    <definedName name="Company___Cost_to_serve_metered_dual_customers___real" localSheetId="0">#REF!</definedName>
    <definedName name="Company___Cost_to_serve_metered_dual_customers___real">#REF!</definedName>
    <definedName name="Company___Cost_to_serve_metered_sewerage_customers___real" localSheetId="0">#REF!</definedName>
    <definedName name="Company___Cost_to_serve_metered_sewerage_customers___real">#REF!</definedName>
    <definedName name="Company___Cost_to_serve_metered_water_customers___real" localSheetId="0">#REF!</definedName>
    <definedName name="Company___Cost_to_serve_metered_water_customers___real">#REF!</definedName>
    <definedName name="Company___Cost_to_serve_per_unmetered_water_customers___real" localSheetId="0">#REF!</definedName>
    <definedName name="Company___Cost_to_serve_per_unmetered_water_customers___real">#REF!</definedName>
    <definedName name="Company___Cost_to_serve_unmetered_dual_customers___real" localSheetId="0">#REF!</definedName>
    <definedName name="Company___Cost_to_serve_unmetered_dual_customers___real">#REF!</definedName>
    <definedName name="Company___Cost_to_serve_unmetered_sewerage_customers___real" localSheetId="0">#REF!</definedName>
    <definedName name="Company___Cost_to_serve_unmetered_sewerage_customers___real">#REF!</definedName>
    <definedName name="Company___CPI_H____2022_23___April" localSheetId="0">#REF!</definedName>
    <definedName name="Company___CPI_H____2022_23___April">#REF!</definedName>
    <definedName name="Company___CPI_H____2022_23___August" localSheetId="0">#REF!</definedName>
    <definedName name="Company___CPI_H____2022_23___August">#REF!</definedName>
    <definedName name="Company___CPI_H____2022_23___December" localSheetId="0">#REF!</definedName>
    <definedName name="Company___CPI_H____2022_23___December">#REF!</definedName>
    <definedName name="Company___CPI_H____2022_23___February" localSheetId="0">#REF!</definedName>
    <definedName name="Company___CPI_H____2022_23___February">#REF!</definedName>
    <definedName name="Company___CPI_H____2022_23___January" localSheetId="0">#REF!</definedName>
    <definedName name="Company___CPI_H____2022_23___January">#REF!</definedName>
    <definedName name="Company___CPI_H____2022_23___July" localSheetId="0">#REF!</definedName>
    <definedName name="Company___CPI_H____2022_23___July">#REF!</definedName>
    <definedName name="Company___CPI_H____2022_23___June" localSheetId="0">#REF!</definedName>
    <definedName name="Company___CPI_H____2022_23___June">#REF!</definedName>
    <definedName name="Company___CPI_H____2022_23___March" localSheetId="0">#REF!</definedName>
    <definedName name="Company___CPI_H____2022_23___March">#REF!</definedName>
    <definedName name="Company___CPI_H____2022_23___May" localSheetId="0">#REF!</definedName>
    <definedName name="Company___CPI_H____2022_23___May">#REF!</definedName>
    <definedName name="Company___CPI_H____2022_23___November" localSheetId="0">#REF!</definedName>
    <definedName name="Company___CPI_H____2022_23___November">#REF!</definedName>
    <definedName name="Company___CPI_H____2022_23___October" localSheetId="0">#REF!</definedName>
    <definedName name="Company___CPI_H____2022_23___October">#REF!</definedName>
    <definedName name="Company___CPI_H____2022_23___September" localSheetId="0">#REF!</definedName>
    <definedName name="Company___CPI_H____2022_23___September">#REF!</definedName>
    <definedName name="Company___Current_tax_liabilities___Appointee_b_f___nominal" localSheetId="0">#REF!</definedName>
    <definedName name="Company___Current_tax_liabilities___Appointee_b_f___nominal">#REF!</definedName>
    <definedName name="Company___Debtors_other___nominal" localSheetId="0">#REF!</definedName>
    <definedName name="Company___Debtors_other___nominal">#REF!</definedName>
    <definedName name="Company___Defined_benefit_pension_deficit_recovery_per_IN13_17___real.ADDN1" localSheetId="0">#REF!</definedName>
    <definedName name="Company___Defined_benefit_pension_deficit_recovery_per_IN13_17___real.ADDN1">#REF!</definedName>
    <definedName name="Company___Defined_benefit_pension_deficit_recovery_per_IN13_17___real.ADDN2" localSheetId="0">#REF!</definedName>
    <definedName name="Company___Defined_benefit_pension_deficit_recovery_per_IN13_17___real.ADDN2">#REF!</definedName>
    <definedName name="Company___Defined_benefit_pension_deficit_recovery_per_IN13_17___real.BR" localSheetId="0">#REF!</definedName>
    <definedName name="Company___Defined_benefit_pension_deficit_recovery_per_IN13_17___real.BR">#REF!</definedName>
    <definedName name="Company___Defined_benefit_pension_deficit_recovery_per_IN13_17___real.WN" localSheetId="0">#REF!</definedName>
    <definedName name="Company___Defined_benefit_pension_deficit_recovery_per_IN13_17___real.WN">#REF!</definedName>
    <definedName name="Company___Defined_benefit_pension_deficit_recovery_per_IN13_17___real.WR" localSheetId="0">#REF!</definedName>
    <definedName name="Company___Defined_benefit_pension_deficit_recovery_per_IN13_17___real.WR">#REF!</definedName>
    <definedName name="Company___Defined_benefit_pension_deficit_recovery_per_IN13_17___real.WWN" localSheetId="0">#REF!</definedName>
    <definedName name="Company___Defined_benefit_pension_deficit_recovery_per_IN13_17___real.WWN">#REF!</definedName>
    <definedName name="Company___Depreciation_b_f___control___active___nominal.ADDN1" localSheetId="0">#REF!</definedName>
    <definedName name="Company___Depreciation_b_f___control___active___nominal.ADDN1">#REF!</definedName>
    <definedName name="Company___Depreciation_b_f___control___active___nominal.ADDN2" localSheetId="0">#REF!</definedName>
    <definedName name="Company___Depreciation_b_f___control___active___nominal.ADDN2">#REF!</definedName>
    <definedName name="Company___Depreciation_b_f___control___active___nominal.BR" localSheetId="0">#REF!</definedName>
    <definedName name="Company___Depreciation_b_f___control___active___nominal.BR">#REF!</definedName>
    <definedName name="Company___Depreciation_b_f___control___active___nominal.WN" localSheetId="0">#REF!</definedName>
    <definedName name="Company___Depreciation_b_f___control___active___nominal.WN">#REF!</definedName>
    <definedName name="Company___Depreciation_b_f___control___active___nominal.WR" localSheetId="0">#REF!</definedName>
    <definedName name="Company___Depreciation_b_f___control___active___nominal.WR">#REF!</definedName>
    <definedName name="Company___Depreciation_b_f___control___active___nominal.WWN" localSheetId="0">#REF!</definedName>
    <definedName name="Company___Depreciation_b_f___control___active___nominal.WWN">#REF!</definedName>
    <definedName name="Company___Disallowable_expenditure___Change_in_general_provisions___control___nominal.ADDN1" localSheetId="0">#REF!</definedName>
    <definedName name="Company___Disallowable_expenditure___Change_in_general_provisions___control___nominal.ADDN1">#REF!</definedName>
    <definedName name="Company___Disallowable_expenditure___Change_in_general_provisions___control___nominal.ADDN2" localSheetId="0">#REF!</definedName>
    <definedName name="Company___Disallowable_expenditure___Change_in_general_provisions___control___nominal.ADDN2">#REF!</definedName>
    <definedName name="Company___Disallowable_expenditure___Change_in_general_provisions___control___nominal.BR" localSheetId="0">#REF!</definedName>
    <definedName name="Company___Disallowable_expenditure___Change_in_general_provisions___control___nominal.BR">#REF!</definedName>
    <definedName name="Company___Disallowable_expenditure___Change_in_general_provisions___control___nominal.WN" localSheetId="0">#REF!</definedName>
    <definedName name="Company___Disallowable_expenditure___Change_in_general_provisions___control___nominal.WN">#REF!</definedName>
    <definedName name="Company___Disallowable_expenditure___Change_in_general_provisions___control___nominal.WR" localSheetId="0">#REF!</definedName>
    <definedName name="Company___Disallowable_expenditure___Change_in_general_provisions___control___nominal.WR">#REF!</definedName>
    <definedName name="Company___Disallowable_expenditure___Change_in_general_provisions___control___nominal.WWN" localSheetId="0">#REF!</definedName>
    <definedName name="Company___Disallowable_expenditure___Change_in_general_provisions___control___nominal.WWN">#REF!</definedName>
    <definedName name="Company___Discount_rate_for_reprofiling_allowed_revenue.ADDN1" localSheetId="0">#REF!</definedName>
    <definedName name="Company___Discount_rate_for_reprofiling_allowed_revenue.ADDN1">#REF!</definedName>
    <definedName name="Company___Discount_rate_for_reprofiling_allowed_revenue.ADDN2" localSheetId="0">#REF!</definedName>
    <definedName name="Company___Discount_rate_for_reprofiling_allowed_revenue.ADDN2">#REF!</definedName>
    <definedName name="Company___Discount_rate_for_reprofiling_allowed_revenue.BR" localSheetId="0">#REF!</definedName>
    <definedName name="Company___Discount_rate_for_reprofiling_allowed_revenue.BR">#REF!</definedName>
    <definedName name="Company___Discount_rate_for_reprofiling_allowed_revenue.WN" localSheetId="0">#REF!</definedName>
    <definedName name="Company___Discount_rate_for_reprofiling_allowed_revenue.WN">#REF!</definedName>
    <definedName name="Company___Discount_rate_for_reprofiling_allowed_revenue.WR" localSheetId="0">#REF!</definedName>
    <definedName name="Company___Discount_rate_for_reprofiling_allowed_revenue.WR">#REF!</definedName>
    <definedName name="Company___Discount_rate_for_reprofiling_allowed_revenue.WWN" localSheetId="0">#REF!</definedName>
    <definedName name="Company___Discount_rate_for_reprofiling_allowed_revenue.WWN">#REF!</definedName>
    <definedName name="Company___Dividend_creditors_wholesale_retail_split___business_retail___nominal" localSheetId="0">#REF!</definedName>
    <definedName name="Company___Dividend_creditors_wholesale_retail_split___business_retail___nominal">#REF!</definedName>
    <definedName name="Company___Dividend_creditors_wholesale_retail_split___Dividend_creditors___residential_retail___nominal" localSheetId="0">#REF!</definedName>
    <definedName name="Company___Dividend_creditors_wholesale_retail_split___Dividend_creditors___residential_retail___nominal">#REF!</definedName>
    <definedName name="Company___dividend_yield" localSheetId="0">#REF!</definedName>
    <definedName name="Company___dividend_yield">#REF!</definedName>
    <definedName name="Company___Expenditure___Total_residential_retail_costs___Residential_measured___Water_and_Wastewater___nominal" localSheetId="0">#REF!</definedName>
    <definedName name="Company___Expenditure___Total_residential_retail_costs___Residential_measured___Water_and_Wastewater___nominal">#REF!</definedName>
    <definedName name="Company___Expenditure___Total_residential_retail_costs___Residential_unmeasured___Water_and_Wastewater___nominal" localSheetId="0">#REF!</definedName>
    <definedName name="Company___Expenditure___Total_residential_retail_costs___Residential_unmeasured___Water_and_Wastewater___nominal">#REF!</definedName>
    <definedName name="Company___Finance_lease_depreciation___control___nominal.ADDN1" localSheetId="0">#REF!</definedName>
    <definedName name="Company___Finance_lease_depreciation___control___nominal.ADDN1">#REF!</definedName>
    <definedName name="Company___Finance_lease_depreciation___control___nominal.ADDN2" localSheetId="0">#REF!</definedName>
    <definedName name="Company___Finance_lease_depreciation___control___nominal.ADDN2">#REF!</definedName>
    <definedName name="Company___Finance_lease_depreciation___control___nominal.BR" localSheetId="0">#REF!</definedName>
    <definedName name="Company___Finance_lease_depreciation___control___nominal.BR">#REF!</definedName>
    <definedName name="Company___Finance_lease_depreciation___control___nominal.WN" localSheetId="0">#REF!</definedName>
    <definedName name="Company___Finance_lease_depreciation___control___nominal.WN">#REF!</definedName>
    <definedName name="Company___Finance_lease_depreciation___control___nominal.WR" localSheetId="0">#REF!</definedName>
    <definedName name="Company___Finance_lease_depreciation___control___nominal.WR">#REF!</definedName>
    <definedName name="Company___Finance_lease_depreciation___control___nominal.WWN" localSheetId="0">#REF!</definedName>
    <definedName name="Company___Finance_lease_depreciation___control___nominal.WWN">#REF!</definedName>
    <definedName name="Company___Fixed_asset_net_book_value_at_31_March___business_retail___nominal" localSheetId="0">#REF!</definedName>
    <definedName name="Company___Fixed_asset_net_book_value_at_31_March___business_retail___nominal">#REF!</definedName>
    <definedName name="Company___Fixed_asset_net_book_value_at_31_March___residential_retail___nominal" localSheetId="0">#REF!</definedName>
    <definedName name="Company___Fixed_asset_net_book_value_at_31_March___residential_retail___nominal">#REF!</definedName>
    <definedName name="Company___Fixed_assets_b_f___control___active___nominal.ADDN1" localSheetId="0">#REF!</definedName>
    <definedName name="Company___Fixed_assets_b_f___control___active___nominal.ADDN1">#REF!</definedName>
    <definedName name="Company___Fixed_assets_b_f___control___active___nominal.ADDN2" localSheetId="0">#REF!</definedName>
    <definedName name="Company___Fixed_assets_b_f___control___active___nominal.ADDN2">#REF!</definedName>
    <definedName name="Company___Fixed_assets_b_f___control___active___nominal.BR" localSheetId="0">#REF!</definedName>
    <definedName name="Company___Fixed_assets_b_f___control___active___nominal.BR">#REF!</definedName>
    <definedName name="Company___Fixed_assets_b_f___control___active___nominal.WN" localSheetId="0">#REF!</definedName>
    <definedName name="Company___Fixed_assets_b_f___control___active___nominal.WN">#REF!</definedName>
    <definedName name="Company___Fixed_assets_b_f___control___active___nominal.WR" localSheetId="0">#REF!</definedName>
    <definedName name="Company___Fixed_assets_b_f___control___active___nominal.WR">#REF!</definedName>
    <definedName name="Company___Fixed_assets_b_f___control___active___nominal.WWN" localSheetId="0">#REF!</definedName>
    <definedName name="Company___Fixed_assets_b_f___control___active___nominal.WWN">#REF!</definedName>
    <definedName name="Company___Grants_and_contributions___capital_expenditure___non_price_control___real.ADDN1" localSheetId="0">#REF!</definedName>
    <definedName name="Company___Grants_and_contributions___capital_expenditure___non_price_control___real.ADDN1">#REF!</definedName>
    <definedName name="Company___Grants_and_contributions___capital_expenditure___non_price_control___real.ADDN2" localSheetId="0">#REF!</definedName>
    <definedName name="Company___Grants_and_contributions___capital_expenditure___non_price_control___real.ADDN2">#REF!</definedName>
    <definedName name="Company___Grants_and_contributions___capital_expenditure___non_price_control___real.BR" localSheetId="0">#REF!</definedName>
    <definedName name="Company___Grants_and_contributions___capital_expenditure___non_price_control___real.BR">#REF!</definedName>
    <definedName name="Company___Grants_and_contributions___capital_expenditure___non_price_control___real.WN" localSheetId="0">#REF!</definedName>
    <definedName name="Company___Grants_and_contributions___capital_expenditure___non_price_control___real.WN">#REF!</definedName>
    <definedName name="Company___Grants_and_contributions___capital_expenditure___non_price_control___real.WR" localSheetId="0">#REF!</definedName>
    <definedName name="Company___Grants_and_contributions___capital_expenditure___non_price_control___real.WR">#REF!</definedName>
    <definedName name="Company___Grants_and_contributions___capital_expenditure___non_price_control___real.WWN" localSheetId="0">#REF!</definedName>
    <definedName name="Company___Grants_and_contributions___capital_expenditure___non_price_control___real.WWN">#REF!</definedName>
    <definedName name="Company___Grants_and_contributions___operational_expenditure___non_price_control___real.ADDN1" localSheetId="0">#REF!</definedName>
    <definedName name="Company___Grants_and_contributions___operational_expenditure___non_price_control___real.ADDN1">#REF!</definedName>
    <definedName name="Company___Grants_and_contributions___operational_expenditure___non_price_control___real.ADDN2" localSheetId="0">#REF!</definedName>
    <definedName name="Company___Grants_and_contributions___operational_expenditure___non_price_control___real.ADDN2">#REF!</definedName>
    <definedName name="Company___Grants_and_contributions___operational_expenditure___non_price_control___real.BR" localSheetId="0">#REF!</definedName>
    <definedName name="Company___Grants_and_contributions___operational_expenditure___non_price_control___real.BR">#REF!</definedName>
    <definedName name="Company___Grants_and_contributions___operational_expenditure___non_price_control___real.WN" localSheetId="0">#REF!</definedName>
    <definedName name="Company___Grants_and_contributions___operational_expenditure___non_price_control___real.WN">#REF!</definedName>
    <definedName name="Company___Grants_and_contributions___operational_expenditure___non_price_control___real.WR" localSheetId="0">#REF!</definedName>
    <definedName name="Company___Grants_and_contributions___operational_expenditure___non_price_control___real.WR">#REF!</definedName>
    <definedName name="Company___Grants_and_contributions___operational_expenditure___non_price_control___real.WWN" localSheetId="0">#REF!</definedName>
    <definedName name="Company___Grants_and_contributions___operational_expenditure___non_price_control___real.WWN">#REF!</definedName>
    <definedName name="Company___Grants_and_contributions_net_of_income_offset___capital_expenditure___price_control___real.ADDN1" localSheetId="0">#REF!</definedName>
    <definedName name="Company___Grants_and_contributions_net_of_income_offset___capital_expenditure___price_control___real.ADDN1">#REF!</definedName>
    <definedName name="Company___Grants_and_contributions_net_of_income_offset___capital_expenditure___price_control___real.ADDN2" localSheetId="0">#REF!</definedName>
    <definedName name="Company___Grants_and_contributions_net_of_income_offset___capital_expenditure___price_control___real.ADDN2">#REF!</definedName>
    <definedName name="Company___Grants_and_contributions_net_of_income_offset___capital_expenditure___price_control___real.BR" localSheetId="0">#REF!</definedName>
    <definedName name="Company___Grants_and_contributions_net_of_income_offset___capital_expenditure___price_control___real.BR">#REF!</definedName>
    <definedName name="Company___Grants_and_contributions_net_of_income_offset___capital_expenditure___price_control___real.WN" localSheetId="0">#REF!</definedName>
    <definedName name="Company___Grants_and_contributions_net_of_income_offset___capital_expenditure___price_control___real.WN">#REF!</definedName>
    <definedName name="Company___Grants_and_contributions_net_of_income_offset___capital_expenditure___price_control___real.WR" localSheetId="0">#REF!</definedName>
    <definedName name="Company___Grants_and_contributions_net_of_income_offset___capital_expenditure___price_control___real.WR">#REF!</definedName>
    <definedName name="Company___Grants_and_contributions_net_of_income_offset___capital_expenditure___price_control___real.WWN" localSheetId="0">#REF!</definedName>
    <definedName name="Company___Grants_and_contributions_net_of_income_offset___capital_expenditure___price_control___real.WWN">#REF!</definedName>
    <definedName name="Company___Grants_and_contributions_net_of_income_offset___operational_expenditure___price_control___real.ADDN1" localSheetId="0">#REF!</definedName>
    <definedName name="Company___Grants_and_contributions_net_of_income_offset___operational_expenditure___price_control___real.ADDN1">#REF!</definedName>
    <definedName name="Company___Grants_and_contributions_net_of_income_offset___operational_expenditure___price_control___real.ADDN2" localSheetId="0">#REF!</definedName>
    <definedName name="Company___Grants_and_contributions_net_of_income_offset___operational_expenditure___price_control___real.ADDN2">#REF!</definedName>
    <definedName name="Company___Grants_and_contributions_net_of_income_offset___operational_expenditure___price_control___real.BR" localSheetId="0">#REF!</definedName>
    <definedName name="Company___Grants_and_contributions_net_of_income_offset___operational_expenditure___price_control___real.BR">#REF!</definedName>
    <definedName name="Company___Grants_and_contributions_net_of_income_offset___operational_expenditure___price_control___real.WN" localSheetId="0">#REF!</definedName>
    <definedName name="Company___Grants_and_contributions_net_of_income_offset___operational_expenditure___price_control___real.WN">#REF!</definedName>
    <definedName name="Company___Grants_and_contributions_net_of_income_offset___operational_expenditure___price_control___real.WR" localSheetId="0">#REF!</definedName>
    <definedName name="Company___Grants_and_contributions_net_of_income_offset___operational_expenditure___price_control___real.WR">#REF!</definedName>
    <definedName name="Company___Grants_and_contributions_net_of_income_offset___operational_expenditure___price_control___real.WWN" localSheetId="0">#REF!</definedName>
    <definedName name="Company___Grants_and_contributions_net_of_income_offset___operational_expenditure___price_control___real.WWN">#REF!</definedName>
    <definedName name="Company___Gross_capital_expenditure___real_including_g_c___including_cost_sharing.ADDN1" localSheetId="0">#REF!</definedName>
    <definedName name="Company___Gross_capital_expenditure___real_including_g_c___including_cost_sharing.ADDN1">#REF!</definedName>
    <definedName name="Company___Gross_capital_expenditure___real_including_g_c___including_cost_sharing.ADDN2" localSheetId="0">#REF!</definedName>
    <definedName name="Company___Gross_capital_expenditure___real_including_g_c___including_cost_sharing.ADDN2">#REF!</definedName>
    <definedName name="Company___Gross_capital_expenditure___real_including_g_c___including_cost_sharing.BR" localSheetId="0">#REF!</definedName>
    <definedName name="Company___Gross_capital_expenditure___real_including_g_c___including_cost_sharing.BR">#REF!</definedName>
    <definedName name="Company___Gross_capital_expenditure___real_including_g_c___including_cost_sharing.WN" localSheetId="0">#REF!</definedName>
    <definedName name="Company___Gross_capital_expenditure___real_including_g_c___including_cost_sharing.WN">#REF!</definedName>
    <definedName name="Company___Gross_capital_expenditure___real_including_g_c___including_cost_sharing.WR" localSheetId="0">#REF!</definedName>
    <definedName name="Company___Gross_capital_expenditure___real_including_g_c___including_cost_sharing.WR">#REF!</definedName>
    <definedName name="Company___Gross_capital_expenditure___real_including_g_c___including_cost_sharing.WWN" localSheetId="0">#REF!</definedName>
    <definedName name="Company___Gross_capital_expenditure___real_including_g_c___including_cost_sharing.WWN">#REF!</definedName>
    <definedName name="Company___HH_Advance_receipts_creditor_days_measured" localSheetId="0">#REF!</definedName>
    <definedName name="Company___HH_Advance_receipts_creditor_days_measured">#REF!</definedName>
    <definedName name="Company___HH_Advance_receipts_creditor_days_unmeasured" localSheetId="0">#REF!</definedName>
    <definedName name="Company___HH_Advance_receipts_creditor_days_unmeasured">#REF!</definedName>
    <definedName name="Company___HH_Measured_income_accrual___nominal" localSheetId="0">#REF!</definedName>
    <definedName name="Company___HH_Measured_income_accrual___nominal">#REF!</definedName>
    <definedName name="Company___HH_Measured_income_accrual_rate" localSheetId="0">#REF!</definedName>
    <definedName name="Company___HH_Measured_income_accrual_rate">#REF!</definedName>
    <definedName name="Company___HH_measured_trade_debtors" localSheetId="0">#REF!</definedName>
    <definedName name="Company___HH_measured_trade_debtors">#REF!</definedName>
    <definedName name="Company___HH_measured_trade_receivables___net___nominal" localSheetId="0">#REF!</definedName>
    <definedName name="Company___HH_measured_trade_receivables___net___nominal">#REF!</definedName>
    <definedName name="Company___HH_unmeasured_trade_debtors" localSheetId="0">#REF!</definedName>
    <definedName name="Company___HH_unmeasured_trade_debtors">#REF!</definedName>
    <definedName name="Company___HH_unmeasured_trade_receivables___nominal" localSheetId="0">#REF!</definedName>
    <definedName name="Company___HH_unmeasured_trade_receivables___nominal">#REF!</definedName>
    <definedName name="Company___Households_connected_for_sewerage_only___metered" localSheetId="0">#REF!</definedName>
    <definedName name="Company___Households_connected_for_sewerage_only___metered">#REF!</definedName>
    <definedName name="Company___Households_connected_for_sewerage_only___unmetered" localSheetId="0">#REF!</definedName>
    <definedName name="Company___Households_connected_for_sewerage_only___unmetered">#REF!</definedName>
    <definedName name="Company___Households_connected_for_water_and_sewerage___metered" localSheetId="0">#REF!</definedName>
    <definedName name="Company___Households_connected_for_water_and_sewerage___metered">#REF!</definedName>
    <definedName name="Company___Households_connected_for_water_and_sewerage___unmetered" localSheetId="0">#REF!</definedName>
    <definedName name="Company___Households_connected_for_water_and_sewerage___unmetered">#REF!</definedName>
    <definedName name="Company___Households_connected_for_water_only___metered" localSheetId="0">#REF!</definedName>
    <definedName name="Company___Households_connected_for_water_only___metered">#REF!</definedName>
    <definedName name="Company___Households_connected_for_water_only___unmetered" localSheetId="0">#REF!</definedName>
    <definedName name="Company___Households_connected_for_water_only___unmetered">#REF!</definedName>
    <definedName name="Company___Innovation_funding___real.ADDN1" localSheetId="0">#REF!</definedName>
    <definedName name="Company___Innovation_funding___real.ADDN1">#REF!</definedName>
    <definedName name="Company___Innovation_funding___real.ADDN2" localSheetId="0">#REF!</definedName>
    <definedName name="Company___Innovation_funding___real.ADDN2">#REF!</definedName>
    <definedName name="Company___Innovation_funding___real.BR" localSheetId="0">#REF!</definedName>
    <definedName name="Company___Innovation_funding___real.BR">#REF!</definedName>
    <definedName name="Company___Innovation_funding___real.WN" localSheetId="0">#REF!</definedName>
    <definedName name="Company___Innovation_funding___real.WN">#REF!</definedName>
    <definedName name="Company___Innovation_funding___real.WR" localSheetId="0">#REF!</definedName>
    <definedName name="Company___Innovation_funding___real.WR">#REF!</definedName>
    <definedName name="Company___Innovation_funding___real.WWN" localSheetId="0">#REF!</definedName>
    <definedName name="Company___Innovation_funding___real.WWN">#REF!</definedName>
    <definedName name="Company___Interest_rate___Business___Active" localSheetId="0">#REF!</definedName>
    <definedName name="Company___Interest_rate___Business___Active">#REF!</definedName>
    <definedName name="Company___interest_rate___residential" localSheetId="0">#REF!</definedName>
    <definedName name="Company___interest_rate___residential">#REF!</definedName>
    <definedName name="Company___interest_rate_on_CPIH_index_linked_debt.ADDN1" localSheetId="0">#REF!</definedName>
    <definedName name="Company___interest_rate_on_CPIH_index_linked_debt.ADDN1">#REF!</definedName>
    <definedName name="Company___interest_rate_on_CPIH_index_linked_debt.ADDN2" localSheetId="0">#REF!</definedName>
    <definedName name="Company___interest_rate_on_CPIH_index_linked_debt.ADDN2">#REF!</definedName>
    <definedName name="Company___interest_rate_on_CPIH_index_linked_debt.BR" localSheetId="0">#REF!</definedName>
    <definedName name="Company___interest_rate_on_CPIH_index_linked_debt.BR">#REF!</definedName>
    <definedName name="Company___interest_rate_on_CPIH_index_linked_debt.WN" localSheetId="0">#REF!</definedName>
    <definedName name="Company___interest_rate_on_CPIH_index_linked_debt.WN">#REF!</definedName>
    <definedName name="Company___interest_rate_on_CPIH_index_linked_debt.WR" localSheetId="0">#REF!</definedName>
    <definedName name="Company___interest_rate_on_CPIH_index_linked_debt.WR">#REF!</definedName>
    <definedName name="Company___interest_rate_on_CPIH_index_linked_debt.WWN" localSheetId="0">#REF!</definedName>
    <definedName name="Company___interest_rate_on_CPIH_index_linked_debt.WWN">#REF!</definedName>
    <definedName name="Company___interest_rate_on_fixed_rate_debt.ADDN1" localSheetId="0">#REF!</definedName>
    <definedName name="Company___interest_rate_on_fixed_rate_debt.ADDN1">#REF!</definedName>
    <definedName name="Company___interest_rate_on_fixed_rate_debt.ADDN2" localSheetId="0">#REF!</definedName>
    <definedName name="Company___interest_rate_on_fixed_rate_debt.ADDN2">#REF!</definedName>
    <definedName name="Company___interest_rate_on_fixed_rate_debt.BR" localSheetId="0">#REF!</definedName>
    <definedName name="Company___interest_rate_on_fixed_rate_debt.BR">#REF!</definedName>
    <definedName name="Company___interest_rate_on_fixed_rate_debt.WN" localSheetId="0">#REF!</definedName>
    <definedName name="Company___interest_rate_on_fixed_rate_debt.WN">#REF!</definedName>
    <definedName name="Company___interest_rate_on_fixed_rate_debt.WR" localSheetId="0">#REF!</definedName>
    <definedName name="Company___interest_rate_on_fixed_rate_debt.WR">#REF!</definedName>
    <definedName name="Company___interest_rate_on_fixed_rate_debt.WWN" localSheetId="0">#REF!</definedName>
    <definedName name="Company___interest_rate_on_fixed_rate_debt.WWN">#REF!</definedName>
    <definedName name="Company___interest_rate_on_RPI_index_linked_debt.ADDN1" localSheetId="0">#REF!</definedName>
    <definedName name="Company___interest_rate_on_RPI_index_linked_debt.ADDN1">#REF!</definedName>
    <definedName name="Company___interest_rate_on_RPI_index_linked_debt.ADDN2" localSheetId="0">#REF!</definedName>
    <definedName name="Company___interest_rate_on_RPI_index_linked_debt.ADDN2">#REF!</definedName>
    <definedName name="Company___interest_rate_on_RPI_index_linked_debt.BR" localSheetId="0">#REF!</definedName>
    <definedName name="Company___interest_rate_on_RPI_index_linked_debt.BR">#REF!</definedName>
    <definedName name="Company___interest_rate_on_RPI_index_linked_debt.WN" localSheetId="0">#REF!</definedName>
    <definedName name="Company___interest_rate_on_RPI_index_linked_debt.WN">#REF!</definedName>
    <definedName name="Company___interest_rate_on_RPI_index_linked_debt.WR" localSheetId="0">#REF!</definedName>
    <definedName name="Company___interest_rate_on_RPI_index_linked_debt.WR">#REF!</definedName>
    <definedName name="Company___interest_rate_on_RPI_index_linked_debt.WWN" localSheetId="0">#REF!</definedName>
    <definedName name="Company___interest_rate_on_RPI_index_linked_debt.WWN">#REF!</definedName>
    <definedName name="Company___Inventories_balance___control___nominal.ADDN1" localSheetId="0">#REF!</definedName>
    <definedName name="Company___Inventories_balance___control___nominal.ADDN1">#REF!</definedName>
    <definedName name="Company___Inventories_balance___control___nominal.ADDN2" localSheetId="0">#REF!</definedName>
    <definedName name="Company___Inventories_balance___control___nominal.ADDN2">#REF!</definedName>
    <definedName name="Company___Inventories_balance___control___nominal.BR" localSheetId="0">#REF!</definedName>
    <definedName name="Company___Inventories_balance___control___nominal.BR">#REF!</definedName>
    <definedName name="Company___Inventories_balance___control___nominal.WN" localSheetId="0">#REF!</definedName>
    <definedName name="Company___Inventories_balance___control___nominal.WN">#REF!</definedName>
    <definedName name="Company___Inventories_balance___control___nominal.WR" localSheetId="0">#REF!</definedName>
    <definedName name="Company___Inventories_balance___control___nominal.WR">#REF!</definedName>
    <definedName name="Company___Inventories_balance___control___nominal.WWN" localSheetId="0">#REF!</definedName>
    <definedName name="Company___Inventories_balance___control___nominal.WWN">#REF!</definedName>
    <definedName name="Company___IRE_totex_adjustment_for_ACICR__Ofwat____real.ADDN1" localSheetId="0">#REF!</definedName>
    <definedName name="Company___IRE_totex_adjustment_for_ACICR__Ofwat____real.ADDN1">#REF!</definedName>
    <definedName name="Company___IRE_totex_adjustment_for_ACICR__Ofwat____real.ADDN2" localSheetId="0">#REF!</definedName>
    <definedName name="Company___IRE_totex_adjustment_for_ACICR__Ofwat____real.ADDN2">#REF!</definedName>
    <definedName name="Company___IRE_totex_adjustment_for_ACICR__Ofwat____real.BR" localSheetId="0">#REF!</definedName>
    <definedName name="Company___IRE_totex_adjustment_for_ACICR__Ofwat____real.BR">#REF!</definedName>
    <definedName name="Company___IRE_totex_adjustment_for_ACICR__Ofwat____real.WN" localSheetId="0">#REF!</definedName>
    <definedName name="Company___IRE_totex_adjustment_for_ACICR__Ofwat____real.WN">#REF!</definedName>
    <definedName name="Company___IRE_totex_adjustment_for_ACICR__Ofwat____real.WR" localSheetId="0">#REF!</definedName>
    <definedName name="Company___IRE_totex_adjustment_for_ACICR__Ofwat____real.WR">#REF!</definedName>
    <definedName name="Company___IRE_totex_adjustment_for_ACICR__Ofwat____real.WWN" localSheetId="0">#REF!</definedName>
    <definedName name="Company___IRE_totex_adjustment_for_ACICR__Ofwat____real.WWN">#REF!</definedName>
    <definedName name="Company___Long_term_CPI_H__assumed_percentage_increase" localSheetId="0">#REF!</definedName>
    <definedName name="Company___Long_term_CPI_H__assumed_percentage_increase">#REF!</definedName>
    <definedName name="Company___Measured_charge___business.ADDN1" localSheetId="0">#REF!</definedName>
    <definedName name="Company___Measured_charge___business.ADDN1">#REF!</definedName>
    <definedName name="Company___Measured_charge___business.ADDN2" localSheetId="0">#REF!</definedName>
    <definedName name="Company___Measured_charge___business.ADDN2">#REF!</definedName>
    <definedName name="Company___Measured_charge___business.BR" localSheetId="0">#REF!</definedName>
    <definedName name="Company___Measured_charge___business.BR">#REF!</definedName>
    <definedName name="Company___Measured_charge___business.WN" localSheetId="0">#REF!</definedName>
    <definedName name="Company___Measured_charge___business.WN">#REF!</definedName>
    <definedName name="Company___Measured_charge___business.WR" localSheetId="0">#REF!</definedName>
    <definedName name="Company___Measured_charge___business.WR">#REF!</definedName>
    <definedName name="Company___Measured_charge___business.WWN" localSheetId="0">#REF!</definedName>
    <definedName name="Company___Measured_charge___business.WWN">#REF!</definedName>
    <definedName name="Company___Measured_charge___residential.ADDN1" localSheetId="0">#REF!</definedName>
    <definedName name="Company___Measured_charge___residential.ADDN1">#REF!</definedName>
    <definedName name="Company___Measured_charge___residential.ADDN2" localSheetId="0">#REF!</definedName>
    <definedName name="Company___Measured_charge___residential.ADDN2">#REF!</definedName>
    <definedName name="Company___Measured_charge___residential.BR" localSheetId="0">#REF!</definedName>
    <definedName name="Company___Measured_charge___residential.BR">#REF!</definedName>
    <definedName name="Company___Measured_charge___residential.WN" localSheetId="0">#REF!</definedName>
    <definedName name="Company___Measured_charge___residential.WN">#REF!</definedName>
    <definedName name="Company___Measured_charge___residential.WR" localSheetId="0">#REF!</definedName>
    <definedName name="Company___Measured_charge___residential.WR">#REF!</definedName>
    <definedName name="Company___Measured_charge___residential.WWN" localSheetId="0">#REF!</definedName>
    <definedName name="Company___Measured_charge___residential.WWN">#REF!</definedName>
    <definedName name="Company___Movement_in_intangible_asset_and_investments_balance___control___nominal.ADDN1" localSheetId="0">#REF!</definedName>
    <definedName name="Company___Movement_in_intangible_asset_and_investments_balance___control___nominal.ADDN1">#REF!</definedName>
    <definedName name="Company___Movement_in_intangible_asset_and_investments_balance___control___nominal.ADDN2" localSheetId="0">#REF!</definedName>
    <definedName name="Company___Movement_in_intangible_asset_and_investments_balance___control___nominal.ADDN2">#REF!</definedName>
    <definedName name="Company___Movement_in_intangible_asset_and_investments_balance___control___nominal.BR" localSheetId="0">#REF!</definedName>
    <definedName name="Company___Movement_in_intangible_asset_and_investments_balance___control___nominal.BR">#REF!</definedName>
    <definedName name="Company___Movement_in_intangible_asset_and_investments_balance___control___nominal.WN" localSheetId="0">#REF!</definedName>
    <definedName name="Company___Movement_in_intangible_asset_and_investments_balance___control___nominal.WN">#REF!</definedName>
    <definedName name="Company___Movement_in_intangible_asset_and_investments_balance___control___nominal.WR" localSheetId="0">#REF!</definedName>
    <definedName name="Company___Movement_in_intangible_asset_and_investments_balance___control___nominal.WR">#REF!</definedName>
    <definedName name="Company___Movement_in_intangible_asset_and_investments_balance___control___nominal.WWN" localSheetId="0">#REF!</definedName>
    <definedName name="Company___Movement_in_intangible_asset_and_investments_balance___control___nominal.WWN">#REF!</definedName>
    <definedName name="Company___Movement_in_other_liabilities___control___nominal.ADDN1" localSheetId="0">#REF!</definedName>
    <definedName name="Company___Movement_in_other_liabilities___control___nominal.ADDN1">#REF!</definedName>
    <definedName name="Company___Movement_in_other_liabilities___control___nominal.ADDN2" localSheetId="0">#REF!</definedName>
    <definedName name="Company___Movement_in_other_liabilities___control___nominal.ADDN2">#REF!</definedName>
    <definedName name="Company___Movement_in_other_liabilities___control___nominal.BR" localSheetId="0">#REF!</definedName>
    <definedName name="Company___Movement_in_other_liabilities___control___nominal.BR">#REF!</definedName>
    <definedName name="Company___Movement_in_other_liabilities___control___nominal.WN" localSheetId="0">#REF!</definedName>
    <definedName name="Company___Movement_in_other_liabilities___control___nominal.WN">#REF!</definedName>
    <definedName name="Company___Movement_in_other_liabilities___control___nominal.WR" localSheetId="0">#REF!</definedName>
    <definedName name="Company___Movement_in_other_liabilities___control___nominal.WR">#REF!</definedName>
    <definedName name="Company___Movement_in_other_liabilities___control___nominal.WWN" localSheetId="0">#REF!</definedName>
    <definedName name="Company___Movement_in_other_liabilities___control___nominal.WWN">#REF!</definedName>
    <definedName name="Company___Movement_in_provisions___control___nominal.ADDN1" localSheetId="0">#REF!</definedName>
    <definedName name="Company___Movement_in_provisions___control___nominal.ADDN1">#REF!</definedName>
    <definedName name="Company___Movement_in_provisions___control___nominal.ADDN2" localSheetId="0">#REF!</definedName>
    <definedName name="Company___Movement_in_provisions___control___nominal.ADDN2">#REF!</definedName>
    <definedName name="Company___Movement_in_provisions___control___nominal.BR" localSheetId="0">#REF!</definedName>
    <definedName name="Company___Movement_in_provisions___control___nominal.BR">#REF!</definedName>
    <definedName name="Company___Movement_in_provisions___control___nominal.WN" localSheetId="0">#REF!</definedName>
    <definedName name="Company___Movement_in_provisions___control___nominal.WN">#REF!</definedName>
    <definedName name="Company___Movement_in_provisions___control___nominal.WR" localSheetId="0">#REF!</definedName>
    <definedName name="Company___Movement_in_provisions___control___nominal.WR">#REF!</definedName>
    <definedName name="Company___Movement_in_provisions___control___nominal.WWN" localSheetId="0">#REF!</definedName>
    <definedName name="Company___Movement_in_provisions___control___nominal.WWN">#REF!</definedName>
    <definedName name="Company___movement_in_trade_debtor___business___nominal" localSheetId="0">#REF!</definedName>
    <definedName name="Company___movement_in_trade_debtor___business___nominal">#REF!</definedName>
    <definedName name="Company___Non_price_control_income___principal_services___real.ADDN1" localSheetId="0">#REF!</definedName>
    <definedName name="Company___Non_price_control_income___principal_services___real.ADDN1">#REF!</definedName>
    <definedName name="Company___Non_price_control_income___principal_services___real.ADDN2" localSheetId="0">#REF!</definedName>
    <definedName name="Company___Non_price_control_income___principal_services___real.ADDN2">#REF!</definedName>
    <definedName name="Company___Non_price_control_income___principal_services___real.BR" localSheetId="0">#REF!</definedName>
    <definedName name="Company___Non_price_control_income___principal_services___real.BR">#REF!</definedName>
    <definedName name="Company___Non_price_control_income___principal_services___real.WN" localSheetId="0">#REF!</definedName>
    <definedName name="Company___Non_price_control_income___principal_services___real.WN">#REF!</definedName>
    <definedName name="Company___Non_price_control_income___principal_services___real.WR" localSheetId="0">#REF!</definedName>
    <definedName name="Company___Non_price_control_income___principal_services___real.WR">#REF!</definedName>
    <definedName name="Company___Non_price_control_income___principal_services___real.WWN" localSheetId="0">#REF!</definedName>
    <definedName name="Company___Non_price_control_income___principal_services___real.WWN">#REF!</definedName>
    <definedName name="Company___Non_price_control_income___third_party_services___Bulk_supplies___contract_not_qualifying_for_water_trading_incentives___signed_before_1_April_2020___real.ADDN1" localSheetId="0">#REF!</definedName>
    <definedName name="Company___Non_price_control_income___third_party_services___Bulk_supplies___contract_not_qualifying_for_water_trading_incentives___signed_before_1_April_2020___real.ADDN1">#REF!</definedName>
    <definedName name="Company___Non_price_control_income___third_party_services___Bulk_supplies___contract_not_qualifying_for_water_trading_incentives___signed_before_1_April_2020___real.ADDN2" localSheetId="0">#REF!</definedName>
    <definedName name="Company___Non_price_control_income___third_party_services___Bulk_supplies___contract_not_qualifying_for_water_trading_incentives___signed_before_1_April_2020___real.ADDN2">#REF!</definedName>
    <definedName name="Company___Non_price_control_income___third_party_services___Bulk_supplies___contract_not_qualifying_for_water_trading_incentives___signed_before_1_April_2020___real.BR" localSheetId="0">#REF!</definedName>
    <definedName name="Company___Non_price_control_income___third_party_services___Bulk_supplies___contract_not_qualifying_for_water_trading_incentives___signed_before_1_April_2020___real.BR">#REF!</definedName>
    <definedName name="Company___Non_price_control_income___third_party_services___Bulk_supplies___contract_not_qualifying_for_water_trading_incentives___signed_before_1_April_2020___real.WN" localSheetId="0">#REF!</definedName>
    <definedName name="Company___Non_price_control_income___third_party_services___Bulk_supplies___contract_not_qualifying_for_water_trading_incentives___signed_before_1_April_2020___real.WN">#REF!</definedName>
    <definedName name="Company___Non_price_control_income___third_party_services___Bulk_supplies___contract_not_qualifying_for_water_trading_incentives___signed_before_1_April_2020___real.WR" localSheetId="0">#REF!</definedName>
    <definedName name="Company___Non_price_control_income___third_party_services___Bulk_supplies___contract_not_qualifying_for_water_trading_incentives___signed_before_1_April_2020___real.WR">#REF!</definedName>
    <definedName name="Company___Non_price_control_income___third_party_services___Bulk_supplies___contract_not_qualifying_for_water_trading_incentives___signed_before_1_April_2020___real.WWN" localSheetId="0">#REF!</definedName>
    <definedName name="Company___Non_price_control_income___third_party_services___Bulk_supplies___contract_not_qualifying_for_water_trading_incentives___signed_before_1_April_2020___real.WWN">#REF!</definedName>
    <definedName name="Company___Non_price_control_income___third_party_services___Bulk_supplies___contract_qualifying_for_water_trading_incentives___on_or_after_1_April_2020___real.ADDN1" localSheetId="0">#REF!</definedName>
    <definedName name="Company___Non_price_control_income___third_party_services___Bulk_supplies___contract_qualifying_for_water_trading_incentives___on_or_after_1_April_2020___real.ADDN1">#REF!</definedName>
    <definedName name="Company___Non_price_control_income___third_party_services___Bulk_supplies___contract_qualifying_for_water_trading_incentives___on_or_after_1_April_2020___real.ADDN2" localSheetId="0">#REF!</definedName>
    <definedName name="Company___Non_price_control_income___third_party_services___Bulk_supplies___contract_qualifying_for_water_trading_incentives___on_or_after_1_April_2020___real.ADDN2">#REF!</definedName>
    <definedName name="Company___Non_price_control_income___third_party_services___Bulk_supplies___contract_qualifying_for_water_trading_incentives___on_or_after_1_April_2020___real.BR" localSheetId="0">#REF!</definedName>
    <definedName name="Company___Non_price_control_income___third_party_services___Bulk_supplies___contract_qualifying_for_water_trading_incentives___on_or_after_1_April_2020___real.BR">#REF!</definedName>
    <definedName name="Company___Non_price_control_income___third_party_services___Bulk_supplies___contract_qualifying_for_water_trading_incentives___on_or_after_1_April_2020___real.WN" localSheetId="0">#REF!</definedName>
    <definedName name="Company___Non_price_control_income___third_party_services___Bulk_supplies___contract_qualifying_for_water_trading_incentives___on_or_after_1_April_2020___real.WN">#REF!</definedName>
    <definedName name="Company___Non_price_control_income___third_party_services___Bulk_supplies___contract_qualifying_for_water_trading_incentives___on_or_after_1_April_2020___real.WR" localSheetId="0">#REF!</definedName>
    <definedName name="Company___Non_price_control_income___third_party_services___Bulk_supplies___contract_qualifying_for_water_trading_incentives___on_or_after_1_April_2020___real.WR">#REF!</definedName>
    <definedName name="Company___Non_price_control_income___third_party_services___Bulk_supplies___contract_qualifying_for_water_trading_incentives___on_or_after_1_April_2020___real.WWN" localSheetId="0">#REF!</definedName>
    <definedName name="Company___Non_price_control_income___third_party_services___Bulk_supplies___contract_qualifying_for_water_trading_incentives___on_or_after_1_April_2020___real.WWN">#REF!</definedName>
    <definedName name="Company___Non_price_control_income___third_party_services___Bulk_supplies___General___real.ADDN1" localSheetId="0">#REF!</definedName>
    <definedName name="Company___Non_price_control_income___third_party_services___Bulk_supplies___General___real.ADDN1">#REF!</definedName>
    <definedName name="Company___Non_price_control_income___third_party_services___Bulk_supplies___General___real.ADDN2" localSheetId="0">#REF!</definedName>
    <definedName name="Company___Non_price_control_income___third_party_services___Bulk_supplies___General___real.ADDN2">#REF!</definedName>
    <definedName name="Company___Non_price_control_income___third_party_services___Bulk_supplies___General___real.BR" localSheetId="0">#REF!</definedName>
    <definedName name="Company___Non_price_control_income___third_party_services___Bulk_supplies___General___real.BR">#REF!</definedName>
    <definedName name="Company___Non_price_control_income___third_party_services___Bulk_supplies___General___real.WN" localSheetId="0">#REF!</definedName>
    <definedName name="Company___Non_price_control_income___third_party_services___Bulk_supplies___General___real.WN">#REF!</definedName>
    <definedName name="Company___Non_price_control_income___third_party_services___Bulk_supplies___General___real.WR" localSheetId="0">#REF!</definedName>
    <definedName name="Company___Non_price_control_income___third_party_services___Bulk_supplies___General___real.WR">#REF!</definedName>
    <definedName name="Company___Non_price_control_income___third_party_services___Bulk_supplies___General___real.WWN" localSheetId="0">#REF!</definedName>
    <definedName name="Company___Non_price_control_income___third_party_services___Bulk_supplies___General___real.WWN">#REF!</definedName>
    <definedName name="Company___Non_price_control_income___third_party_services___other___real.ADDN1" localSheetId="0">#REF!</definedName>
    <definedName name="Company___Non_price_control_income___third_party_services___other___real.ADDN1">#REF!</definedName>
    <definedName name="Company___Non_price_control_income___third_party_services___other___real.ADDN2" localSheetId="0">#REF!</definedName>
    <definedName name="Company___Non_price_control_income___third_party_services___other___real.ADDN2">#REF!</definedName>
    <definedName name="Company___Non_price_control_income___third_party_services___other___real.BR" localSheetId="0">#REF!</definedName>
    <definedName name="Company___Non_price_control_income___third_party_services___other___real.BR">#REF!</definedName>
    <definedName name="Company___Non_price_control_income___third_party_services___other___real.WN" localSheetId="0">#REF!</definedName>
    <definedName name="Company___Non_price_control_income___third_party_services___other___real.WN">#REF!</definedName>
    <definedName name="Company___Non_price_control_income___third_party_services___other___real.WR" localSheetId="0">#REF!</definedName>
    <definedName name="Company___Non_price_control_income___third_party_services___other___real.WR">#REF!</definedName>
    <definedName name="Company___Non_price_control_income___third_party_services___other___real.WWN" localSheetId="0">#REF!</definedName>
    <definedName name="Company___Non_price_control_income___third_party_services___other___real.WWN">#REF!</definedName>
    <definedName name="Company___notional_target_gearing___control.ADDN1" localSheetId="0">#REF!</definedName>
    <definedName name="Company___notional_target_gearing___control.ADDN1">#REF!</definedName>
    <definedName name="Company___notional_target_gearing___control.ADDN2" localSheetId="0">#REF!</definedName>
    <definedName name="Company___notional_target_gearing___control.ADDN2">#REF!</definedName>
    <definedName name="Company___notional_target_gearing___control.BR" localSheetId="0">#REF!</definedName>
    <definedName name="Company___notional_target_gearing___control.BR">#REF!</definedName>
    <definedName name="Company___notional_target_gearing___control.WN" localSheetId="0">#REF!</definedName>
    <definedName name="Company___notional_target_gearing___control.WN">#REF!</definedName>
    <definedName name="Company___notional_target_gearing___control.WR" localSheetId="0">#REF!</definedName>
    <definedName name="Company___notional_target_gearing___control.WR">#REF!</definedName>
    <definedName name="Company___notional_target_gearing___control.WWN" localSheetId="0">#REF!</definedName>
    <definedName name="Company___notional_target_gearing___control.WWN">#REF!</definedName>
    <definedName name="Company___opening_business_debtors_measured___nominal" localSheetId="0">#REF!</definedName>
    <definedName name="Company___opening_business_debtors_measured___nominal">#REF!</definedName>
    <definedName name="Company___opening_business_debtors_unmeasured___nominal" localSheetId="0">#REF!</definedName>
    <definedName name="Company___opening_business_debtors_unmeasured___nominal">#REF!</definedName>
    <definedName name="Company___Opening_business_retail_measured_advance_receipts___nominal" localSheetId="0">#REF!</definedName>
    <definedName name="Company___Opening_business_retail_measured_advance_receipts___nominal">#REF!</definedName>
    <definedName name="Company___Opening_business_retail_unmeasured_advance_receipts___nominal" localSheetId="0">#REF!</definedName>
    <definedName name="Company___Opening_business_retail_unmeasured_advance_receipts___nominal">#REF!</definedName>
    <definedName name="Company___Opening_Called_up_share_capital_balance___control___nominal.ADDN1" localSheetId="0">#REF!</definedName>
    <definedName name="Company___Opening_Called_up_share_capital_balance___control___nominal.ADDN1">#REF!</definedName>
    <definedName name="Company___Opening_Called_up_share_capital_balance___control___nominal.ADDN2" localSheetId="0">#REF!</definedName>
    <definedName name="Company___Opening_Called_up_share_capital_balance___control___nominal.ADDN2">#REF!</definedName>
    <definedName name="Company___Opening_Called_up_share_capital_balance___control___nominal.BR" localSheetId="0">#REF!</definedName>
    <definedName name="Company___Opening_Called_up_share_capital_balance___control___nominal.BR">#REF!</definedName>
    <definedName name="Company___Opening_Called_up_share_capital_balance___control___nominal.WN" localSheetId="0">#REF!</definedName>
    <definedName name="Company___Opening_Called_up_share_capital_balance___control___nominal.WN">#REF!</definedName>
    <definedName name="Company___Opening_Called_up_share_capital_balance___control___nominal.WR" localSheetId="0">#REF!</definedName>
    <definedName name="Company___Opening_Called_up_share_capital_balance___control___nominal.WR">#REF!</definedName>
    <definedName name="Company___Opening_Called_up_share_capital_balance___control___nominal.WWN" localSheetId="0">#REF!</definedName>
    <definedName name="Company___Opening_Called_up_share_capital_balance___control___nominal.WWN">#REF!</definedName>
    <definedName name="Company___Opening_Capex_creditors_balance___control___nominal.ADDN1" localSheetId="0">#REF!</definedName>
    <definedName name="Company___Opening_Capex_creditors_balance___control___nominal.ADDN1">#REF!</definedName>
    <definedName name="Company___Opening_Capex_creditors_balance___control___nominal.ADDN2" localSheetId="0">#REF!</definedName>
    <definedName name="Company___Opening_Capex_creditors_balance___control___nominal.ADDN2">#REF!</definedName>
    <definedName name="Company___Opening_Capex_creditors_balance___control___nominal.BR" localSheetId="0">#REF!</definedName>
    <definedName name="Company___Opening_Capex_creditors_balance___control___nominal.BR">#REF!</definedName>
    <definedName name="Company___Opening_Capex_creditors_balance___control___nominal.WN" localSheetId="0">#REF!</definedName>
    <definedName name="Company___Opening_Capex_creditors_balance___control___nominal.WN">#REF!</definedName>
    <definedName name="Company___Opening_Capex_creditors_balance___control___nominal.WR" localSheetId="0">#REF!</definedName>
    <definedName name="Company___Opening_Capex_creditors_balance___control___nominal.WR">#REF!</definedName>
    <definedName name="Company___Opening_Capex_creditors_balance___control___nominal.WWN" localSheetId="0">#REF!</definedName>
    <definedName name="Company___Opening_Capex_creditors_balance___control___nominal.WWN">#REF!</definedName>
    <definedName name="Company___Opening_Capital_allowance_balance___main_rate_pool___Capital_expenditure___control___nominal.ADDN1" localSheetId="0">#REF!</definedName>
    <definedName name="Company___Opening_Capital_allowance_balance___main_rate_pool___Capital_expenditure___control___nominal.ADDN1">#REF!</definedName>
    <definedName name="Company___Opening_Capital_allowance_balance___main_rate_pool___Capital_expenditure___control___nominal.ADDN2" localSheetId="0">#REF!</definedName>
    <definedName name="Company___Opening_Capital_allowance_balance___main_rate_pool___Capital_expenditure___control___nominal.ADDN2">#REF!</definedName>
    <definedName name="Company___Opening_Capital_allowance_balance___main_rate_pool___Capital_expenditure___control___nominal.BR" localSheetId="0">#REF!</definedName>
    <definedName name="Company___Opening_Capital_allowance_balance___main_rate_pool___Capital_expenditure___control___nominal.BR">#REF!</definedName>
    <definedName name="Company___Opening_Capital_allowance_balance___main_rate_pool___Capital_expenditure___control___nominal.WN" localSheetId="0">#REF!</definedName>
    <definedName name="Company___Opening_Capital_allowance_balance___main_rate_pool___Capital_expenditure___control___nominal.WN">#REF!</definedName>
    <definedName name="Company___Opening_Capital_allowance_balance___main_rate_pool___Capital_expenditure___control___nominal.WR" localSheetId="0">#REF!</definedName>
    <definedName name="Company___Opening_Capital_allowance_balance___main_rate_pool___Capital_expenditure___control___nominal.WR">#REF!</definedName>
    <definedName name="Company___Opening_Capital_allowance_balance___main_rate_pool___Capital_expenditure___control___nominal.WWN" localSheetId="0">#REF!</definedName>
    <definedName name="Company___Opening_Capital_allowance_balance___main_rate_pool___Capital_expenditure___control___nominal.WWN">#REF!</definedName>
    <definedName name="Company___Opening_Capital_allowance_balance___special_rate_pool___Capital_expenditure___control___nominal.ADDN1" localSheetId="0">#REF!</definedName>
    <definedName name="Company___Opening_Capital_allowance_balance___special_rate_pool___Capital_expenditure___control___nominal.ADDN1">#REF!</definedName>
    <definedName name="Company___Opening_Capital_allowance_balance___special_rate_pool___Capital_expenditure___control___nominal.ADDN2" localSheetId="0">#REF!</definedName>
    <definedName name="Company___Opening_Capital_allowance_balance___special_rate_pool___Capital_expenditure___control___nominal.ADDN2">#REF!</definedName>
    <definedName name="Company___Opening_Capital_allowance_balance___special_rate_pool___Capital_expenditure___control___nominal.BR" localSheetId="0">#REF!</definedName>
    <definedName name="Company___Opening_Capital_allowance_balance___special_rate_pool___Capital_expenditure___control___nominal.BR">#REF!</definedName>
    <definedName name="Company___Opening_Capital_allowance_balance___special_rate_pool___Capital_expenditure___control___nominal.WN" localSheetId="0">#REF!</definedName>
    <definedName name="Company___Opening_Capital_allowance_balance___special_rate_pool___Capital_expenditure___control___nominal.WN">#REF!</definedName>
    <definedName name="Company___Opening_Capital_allowance_balance___special_rate_pool___Capital_expenditure___control___nominal.WR" localSheetId="0">#REF!</definedName>
    <definedName name="Company___Opening_Capital_allowance_balance___special_rate_pool___Capital_expenditure___control___nominal.WR">#REF!</definedName>
    <definedName name="Company___Opening_Capital_allowance_balance___special_rate_pool___Capital_expenditure___control___nominal.WWN" localSheetId="0">#REF!</definedName>
    <definedName name="Company___Opening_Capital_allowance_balance___special_rate_pool___Capital_expenditure___control___nominal.WWN">#REF!</definedName>
    <definedName name="Company___Opening_Capital_allowance_balance___structures_and_buildings_pool___Capital_expenditure___control___nominal.ADDN1" localSheetId="0">#REF!</definedName>
    <definedName name="Company___Opening_Capital_allowance_balance___structures_and_buildings_pool___Capital_expenditure___control___nominal.ADDN1">#REF!</definedName>
    <definedName name="Company___Opening_Capital_allowance_balance___structures_and_buildings_pool___Capital_expenditure___control___nominal.ADDN2" localSheetId="0">#REF!</definedName>
    <definedName name="Company___Opening_Capital_allowance_balance___structures_and_buildings_pool___Capital_expenditure___control___nominal.ADDN2">#REF!</definedName>
    <definedName name="Company___Opening_Capital_allowance_balance___structures_and_buildings_pool___Capital_expenditure___control___nominal.BR" localSheetId="0">#REF!</definedName>
    <definedName name="Company___Opening_Capital_allowance_balance___structures_and_buildings_pool___Capital_expenditure___control___nominal.BR">#REF!</definedName>
    <definedName name="Company___Opening_Capital_allowance_balance___structures_and_buildings_pool___Capital_expenditure___control___nominal.WN" localSheetId="0">#REF!</definedName>
    <definedName name="Company___Opening_Capital_allowance_balance___structures_and_buildings_pool___Capital_expenditure___control___nominal.WN">#REF!</definedName>
    <definedName name="Company___Opening_Capital_allowance_balance___structures_and_buildings_pool___Capital_expenditure___control___nominal.WR" localSheetId="0">#REF!</definedName>
    <definedName name="Company___Opening_Capital_allowance_balance___structures_and_buildings_pool___Capital_expenditure___control___nominal.WR">#REF!</definedName>
    <definedName name="Company___Opening_Capital_allowance_balance___structures_and_buildings_pool___Capital_expenditure___control___nominal.WWN" localSheetId="0">#REF!</definedName>
    <definedName name="Company___Opening_Capital_allowance_balance___structures_and_buildings_pool___Capital_expenditure___control___nominal.WWN">#REF!</definedName>
    <definedName name="Company___opening_current_tax_liabilities___control___nominal.ADDN1" localSheetId="0">#REF!</definedName>
    <definedName name="Company___opening_current_tax_liabilities___control___nominal.ADDN1">#REF!</definedName>
    <definedName name="Company___opening_current_tax_liabilities___control___nominal.ADDN2" localSheetId="0">#REF!</definedName>
    <definedName name="Company___opening_current_tax_liabilities___control___nominal.ADDN2">#REF!</definedName>
    <definedName name="Company___opening_current_tax_liabilities___control___nominal.BR" localSheetId="0">#REF!</definedName>
    <definedName name="Company___opening_current_tax_liabilities___control___nominal.BR">#REF!</definedName>
    <definedName name="Company___opening_current_tax_liabilities___control___nominal.WN" localSheetId="0">#REF!</definedName>
    <definedName name="Company___opening_current_tax_liabilities___control___nominal.WN">#REF!</definedName>
    <definedName name="Company___opening_current_tax_liabilities___control___nominal.WR" localSheetId="0">#REF!</definedName>
    <definedName name="Company___opening_current_tax_liabilities___control___nominal.WR">#REF!</definedName>
    <definedName name="Company___opening_current_tax_liabilities___control___nominal.WWN" localSheetId="0">#REF!</definedName>
    <definedName name="Company___opening_current_tax_liabilities___control___nominal.WWN">#REF!</definedName>
    <definedName name="Company___opening_deferred_tax_balance___control___nominal.ADDN1" localSheetId="0">#REF!</definedName>
    <definedName name="Company___opening_deferred_tax_balance___control___nominal.ADDN1">#REF!</definedName>
    <definedName name="Company___opening_deferred_tax_balance___control___nominal.ADDN2" localSheetId="0">#REF!</definedName>
    <definedName name="Company___opening_deferred_tax_balance___control___nominal.ADDN2">#REF!</definedName>
    <definedName name="Company___opening_deferred_tax_balance___control___nominal.BR" localSheetId="0">#REF!</definedName>
    <definedName name="Company___opening_deferred_tax_balance___control___nominal.BR">#REF!</definedName>
    <definedName name="Company___opening_deferred_tax_balance___control___nominal.WN" localSheetId="0">#REF!</definedName>
    <definedName name="Company___opening_deferred_tax_balance___control___nominal.WN">#REF!</definedName>
    <definedName name="Company___opening_deferred_tax_balance___control___nominal.WR" localSheetId="0">#REF!</definedName>
    <definedName name="Company___opening_deferred_tax_balance___control___nominal.WR">#REF!</definedName>
    <definedName name="Company___opening_deferred_tax_balance___control___nominal.WWN" localSheetId="0">#REF!</definedName>
    <definedName name="Company___opening_deferred_tax_balance___control___nominal.WWN">#REF!</definedName>
    <definedName name="Company___opening_dividend_cashflow_balance___control___nominal.ADDN1" localSheetId="0">#REF!</definedName>
    <definedName name="Company___opening_dividend_cashflow_balance___control___nominal.ADDN1">#REF!</definedName>
    <definedName name="Company___opening_dividend_cashflow_balance___control___nominal.ADDN2" localSheetId="0">#REF!</definedName>
    <definedName name="Company___opening_dividend_cashflow_balance___control___nominal.ADDN2">#REF!</definedName>
    <definedName name="Company___opening_dividend_cashflow_balance___control___nominal.BR" localSheetId="0">#REF!</definedName>
    <definedName name="Company___opening_dividend_cashflow_balance___control___nominal.BR">#REF!</definedName>
    <definedName name="Company___opening_dividend_cashflow_balance___control___nominal.WN" localSheetId="0">#REF!</definedName>
    <definedName name="Company___opening_dividend_cashflow_balance___control___nominal.WN">#REF!</definedName>
    <definedName name="Company___opening_dividend_cashflow_balance___control___nominal.WR" localSheetId="0">#REF!</definedName>
    <definedName name="Company___opening_dividend_cashflow_balance___control___nominal.WR">#REF!</definedName>
    <definedName name="Company___opening_dividend_cashflow_balance___control___nominal.WWN" localSheetId="0">#REF!</definedName>
    <definedName name="Company___opening_dividend_cashflow_balance___control___nominal.WWN">#REF!</definedName>
    <definedName name="Company___Opening_Dividend_creditors_balance___control___nominal.ADDN1" localSheetId="0">#REF!</definedName>
    <definedName name="Company___Opening_Dividend_creditors_balance___control___nominal.ADDN1">#REF!</definedName>
    <definedName name="Company___Opening_Dividend_creditors_balance___control___nominal.ADDN2" localSheetId="0">#REF!</definedName>
    <definedName name="Company___Opening_Dividend_creditors_balance___control___nominal.ADDN2">#REF!</definedName>
    <definedName name="Company___Opening_Dividend_creditors_balance___control___nominal.BR" localSheetId="0">#REF!</definedName>
    <definedName name="Company___Opening_Dividend_creditors_balance___control___nominal.BR">#REF!</definedName>
    <definedName name="Company___Opening_Dividend_creditors_balance___control___nominal.WN" localSheetId="0">#REF!</definedName>
    <definedName name="Company___Opening_Dividend_creditors_balance___control___nominal.WN">#REF!</definedName>
    <definedName name="Company___Opening_Dividend_creditors_balance___control___nominal.WR" localSheetId="0">#REF!</definedName>
    <definedName name="Company___Opening_Dividend_creditors_balance___control___nominal.WR">#REF!</definedName>
    <definedName name="Company___Opening_Dividend_creditors_balance___control___nominal.WWN" localSheetId="0">#REF!</definedName>
    <definedName name="Company___Opening_Dividend_creditors_balance___control___nominal.WWN">#REF!</definedName>
    <definedName name="Company___Opening_household_measured_advance_receipts___nominal" localSheetId="0">#REF!</definedName>
    <definedName name="Company___Opening_household_measured_advance_receipts___nominal">#REF!</definedName>
    <definedName name="Company___Opening_household_unmeasured_advance_receipts___nominal" localSheetId="0">#REF!</definedName>
    <definedName name="Company___Opening_household_unmeasured_advance_receipts___nominal">#REF!</definedName>
    <definedName name="Company___opening_intangible_asset_and_investments_balance___control___nominal.ADDN1" localSheetId="0">#REF!</definedName>
    <definedName name="Company___opening_intangible_asset_and_investments_balance___control___nominal.ADDN1">#REF!</definedName>
    <definedName name="Company___opening_intangible_asset_and_investments_balance___control___nominal.ADDN2" localSheetId="0">#REF!</definedName>
    <definedName name="Company___opening_intangible_asset_and_investments_balance___control___nominal.ADDN2">#REF!</definedName>
    <definedName name="Company___opening_intangible_asset_and_investments_balance___control___nominal.BR" localSheetId="0">#REF!</definedName>
    <definedName name="Company___opening_intangible_asset_and_investments_balance___control___nominal.BR">#REF!</definedName>
    <definedName name="Company___opening_intangible_asset_and_investments_balance___control___nominal.WN" localSheetId="0">#REF!</definedName>
    <definedName name="Company___opening_intangible_asset_and_investments_balance___control___nominal.WN">#REF!</definedName>
    <definedName name="Company___opening_intangible_asset_and_investments_balance___control___nominal.WR" localSheetId="0">#REF!</definedName>
    <definedName name="Company___opening_intangible_asset_and_investments_balance___control___nominal.WR">#REF!</definedName>
    <definedName name="Company___opening_intangible_asset_and_investments_balance___control___nominal.WWN" localSheetId="0">#REF!</definedName>
    <definedName name="Company___opening_intangible_asset_and_investments_balance___control___nominal.WWN">#REF!</definedName>
    <definedName name="Company___Opening_Non_distributable_reserves_balance___control___nominal.ADDN1" localSheetId="0">#REF!</definedName>
    <definedName name="Company___Opening_Non_distributable_reserves_balance___control___nominal.ADDN1">#REF!</definedName>
    <definedName name="Company___Opening_Non_distributable_reserves_balance___control___nominal.ADDN2" localSheetId="0">#REF!</definedName>
    <definedName name="Company___Opening_Non_distributable_reserves_balance___control___nominal.ADDN2">#REF!</definedName>
    <definedName name="Company___Opening_Non_distributable_reserves_balance___control___nominal.BR" localSheetId="0">#REF!</definedName>
    <definedName name="Company___Opening_Non_distributable_reserves_balance___control___nominal.BR">#REF!</definedName>
    <definedName name="Company___Opening_Non_distributable_reserves_balance___control___nominal.WN" localSheetId="0">#REF!</definedName>
    <definedName name="Company___Opening_Non_distributable_reserves_balance___control___nominal.WN">#REF!</definedName>
    <definedName name="Company___Opening_Non_distributable_reserves_balance___control___nominal.WR" localSheetId="0">#REF!</definedName>
    <definedName name="Company___Opening_Non_distributable_reserves_balance___control___nominal.WR">#REF!</definedName>
    <definedName name="Company___Opening_Non_distributable_reserves_balance___control___nominal.WWN" localSheetId="0">#REF!</definedName>
    <definedName name="Company___Opening_Non_distributable_reserves_balance___control___nominal.WWN">#REF!</definedName>
    <definedName name="Company___Opening_Other_creditors_balance___control___nominal.ADDN1" localSheetId="0">#REF!</definedName>
    <definedName name="Company___Opening_Other_creditors_balance___control___nominal.ADDN1">#REF!</definedName>
    <definedName name="Company___Opening_Other_creditors_balance___control___nominal.ADDN2" localSheetId="0">#REF!</definedName>
    <definedName name="Company___Opening_Other_creditors_balance___control___nominal.ADDN2">#REF!</definedName>
    <definedName name="Company___Opening_Other_creditors_balance___control___nominal.BR" localSheetId="0">#REF!</definedName>
    <definedName name="Company___Opening_Other_creditors_balance___control___nominal.BR">#REF!</definedName>
    <definedName name="Company___Opening_Other_creditors_balance___control___nominal.WN" localSheetId="0">#REF!</definedName>
    <definedName name="Company___Opening_Other_creditors_balance___control___nominal.WN">#REF!</definedName>
    <definedName name="Company___Opening_Other_creditors_balance___control___nominal.WR" localSheetId="0">#REF!</definedName>
    <definedName name="Company___Opening_Other_creditors_balance___control___nominal.WR">#REF!</definedName>
    <definedName name="Company___Opening_Other_creditors_balance___control___nominal.WWN" localSheetId="0">#REF!</definedName>
    <definedName name="Company___Opening_Other_creditors_balance___control___nominal.WWN">#REF!</definedName>
    <definedName name="Company___Opening_Other_debtors_balance___control___nominal.ADDN1" localSheetId="0">#REF!</definedName>
    <definedName name="Company___Opening_Other_debtors_balance___control___nominal.ADDN1">#REF!</definedName>
    <definedName name="Company___Opening_Other_debtors_balance___control___nominal.ADDN2" localSheetId="0">#REF!</definedName>
    <definedName name="Company___Opening_Other_debtors_balance___control___nominal.ADDN2">#REF!</definedName>
    <definedName name="Company___Opening_Other_debtors_balance___control___nominal.BR" localSheetId="0">#REF!</definedName>
    <definedName name="Company___Opening_Other_debtors_balance___control___nominal.BR">#REF!</definedName>
    <definedName name="Company___Opening_Other_debtors_balance___control___nominal.WN" localSheetId="0">#REF!</definedName>
    <definedName name="Company___Opening_Other_debtors_balance___control___nominal.WN">#REF!</definedName>
    <definedName name="Company___Opening_Other_debtors_balance___control___nominal.WR" localSheetId="0">#REF!</definedName>
    <definedName name="Company___Opening_Other_debtors_balance___control___nominal.WR">#REF!</definedName>
    <definedName name="Company___Opening_Other_debtors_balance___control___nominal.WWN" localSheetId="0">#REF!</definedName>
    <definedName name="Company___Opening_Other_debtors_balance___control___nominal.WWN">#REF!</definedName>
    <definedName name="Company___Opening_Other_liabilities_balance___control___nominal.ADDN1" localSheetId="0">#REF!</definedName>
    <definedName name="Company___Opening_Other_liabilities_balance___control___nominal.ADDN1">#REF!</definedName>
    <definedName name="Company___Opening_Other_liabilities_balance___control___nominal.ADDN2" localSheetId="0">#REF!</definedName>
    <definedName name="Company___Opening_Other_liabilities_balance___control___nominal.ADDN2">#REF!</definedName>
    <definedName name="Company___Opening_Other_liabilities_balance___control___nominal.BR" localSheetId="0">#REF!</definedName>
    <definedName name="Company___Opening_Other_liabilities_balance___control___nominal.BR">#REF!</definedName>
    <definedName name="Company___Opening_Other_liabilities_balance___control___nominal.WN" localSheetId="0">#REF!</definedName>
    <definedName name="Company___Opening_Other_liabilities_balance___control___nominal.WN">#REF!</definedName>
    <definedName name="Company___Opening_Other_liabilities_balance___control___nominal.WR" localSheetId="0">#REF!</definedName>
    <definedName name="Company___Opening_Other_liabilities_balance___control___nominal.WR">#REF!</definedName>
    <definedName name="Company___Opening_Other_liabilities_balance___control___nominal.WWN" localSheetId="0">#REF!</definedName>
    <definedName name="Company___Opening_Other_liabilities_balance___control___nominal.WWN">#REF!</definedName>
    <definedName name="Company___Opening_Provisions_balance___control___nominal.ADDN1" localSheetId="0">#REF!</definedName>
    <definedName name="Company___Opening_Provisions_balance___control___nominal.ADDN1">#REF!</definedName>
    <definedName name="Company___Opening_Provisions_balance___control___nominal.ADDN2" localSheetId="0">#REF!</definedName>
    <definedName name="Company___Opening_Provisions_balance___control___nominal.ADDN2">#REF!</definedName>
    <definedName name="Company___Opening_Provisions_balance___control___nominal.BR" localSheetId="0">#REF!</definedName>
    <definedName name="Company___Opening_Provisions_balance___control___nominal.BR">#REF!</definedName>
    <definedName name="Company___Opening_Provisions_balance___control___nominal.WN" localSheetId="0">#REF!</definedName>
    <definedName name="Company___Opening_Provisions_balance___control___nominal.WN">#REF!</definedName>
    <definedName name="Company___Opening_Provisions_balance___control___nominal.WR" localSheetId="0">#REF!</definedName>
    <definedName name="Company___Opening_Provisions_balance___control___nominal.WR">#REF!</definedName>
    <definedName name="Company___Opening_Provisions_balance___control___nominal.WWN" localSheetId="0">#REF!</definedName>
    <definedName name="Company___Opening_Provisions_balance___control___nominal.WWN">#REF!</definedName>
    <definedName name="Company___Opening_retained_cash_balance___Business___nominal" localSheetId="0">#REF!</definedName>
    <definedName name="Company___Opening_retained_cash_balance___Business___nominal">#REF!</definedName>
    <definedName name="Company___Opening_retained_cash_balance___Residential___nominal" localSheetId="0">#REF!</definedName>
    <definedName name="Company___Opening_retained_cash_balance___Residential___nominal">#REF!</definedName>
    <definedName name="Company___Opening_retained_earnings_balance___Business____nominal" localSheetId="0">#REF!</definedName>
    <definedName name="Company___Opening_retained_earnings_balance___Business____nominal">#REF!</definedName>
    <definedName name="Company___opening_retained_earnings_balance___control___nominal.ADDN1" localSheetId="0">#REF!</definedName>
    <definedName name="Company___opening_retained_earnings_balance___control___nominal.ADDN1">#REF!</definedName>
    <definedName name="Company___opening_retained_earnings_balance___control___nominal.ADDN2" localSheetId="0">#REF!</definedName>
    <definedName name="Company___opening_retained_earnings_balance___control___nominal.ADDN2">#REF!</definedName>
    <definedName name="Company___opening_retained_earnings_balance___control___nominal.BR" localSheetId="0">#REF!</definedName>
    <definedName name="Company___opening_retained_earnings_balance___control___nominal.BR">#REF!</definedName>
    <definedName name="Company___opening_retained_earnings_balance___control___nominal.WN" localSheetId="0">#REF!</definedName>
    <definedName name="Company___opening_retained_earnings_balance___control___nominal.WN">#REF!</definedName>
    <definedName name="Company___opening_retained_earnings_balance___control___nominal.WR" localSheetId="0">#REF!</definedName>
    <definedName name="Company___opening_retained_earnings_balance___control___nominal.WR">#REF!</definedName>
    <definedName name="Company___opening_retained_earnings_balance___control___nominal.WWN" localSheetId="0">#REF!</definedName>
    <definedName name="Company___opening_retained_earnings_balance___control___nominal.WWN">#REF!</definedName>
    <definedName name="Company___Opening_Retirement_benefit_asset____liabilities__balance___control___nominal.ADDN1" localSheetId="0">#REF!</definedName>
    <definedName name="Company___Opening_Retirement_benefit_asset____liabilities__balance___control___nominal.ADDN1">#REF!</definedName>
    <definedName name="Company___Opening_Retirement_benefit_asset____liabilities__balance___control___nominal.ADDN2" localSheetId="0">#REF!</definedName>
    <definedName name="Company___Opening_Retirement_benefit_asset____liabilities__balance___control___nominal.ADDN2">#REF!</definedName>
    <definedName name="Company___Opening_Retirement_benefit_asset____liabilities__balance___control___nominal.BR" localSheetId="0">#REF!</definedName>
    <definedName name="Company___Opening_Retirement_benefit_asset____liabilities__balance___control___nominal.BR">#REF!</definedName>
    <definedName name="Company___Opening_Retirement_benefit_asset____liabilities__balance___control___nominal.WN" localSheetId="0">#REF!</definedName>
    <definedName name="Company___Opening_Retirement_benefit_asset____liabilities__balance___control___nominal.WN">#REF!</definedName>
    <definedName name="Company___Opening_Retirement_benefit_asset____liabilities__balance___control___nominal.WR" localSheetId="0">#REF!</definedName>
    <definedName name="Company___Opening_Retirement_benefit_asset____liabilities__balance___control___nominal.WR">#REF!</definedName>
    <definedName name="Company___Opening_Retirement_benefit_asset____liabilities__balance___control___nominal.WWN" localSheetId="0">#REF!</definedName>
    <definedName name="Company___Opening_Retirement_benefit_asset____liabilities__balance___control___nominal.WWN">#REF!</definedName>
    <definedName name="Company___opening_tax_loss_balance___wholesale.ADDN1" localSheetId="0">#REF!</definedName>
    <definedName name="Company___opening_tax_loss_balance___wholesale.ADDN1">#REF!</definedName>
    <definedName name="Company___opening_tax_loss_balance___wholesale.ADDN2" localSheetId="0">#REF!</definedName>
    <definedName name="Company___opening_tax_loss_balance___wholesale.ADDN2">#REF!</definedName>
    <definedName name="Company___opening_tax_loss_balance___wholesale.BR" localSheetId="0">#REF!</definedName>
    <definedName name="Company___opening_tax_loss_balance___wholesale.BR">#REF!</definedName>
    <definedName name="Company___opening_tax_loss_balance___wholesale.WN" localSheetId="0">#REF!</definedName>
    <definedName name="Company___opening_tax_loss_balance___wholesale.WN">#REF!</definedName>
    <definedName name="Company___opening_tax_loss_balance___wholesale.WR" localSheetId="0">#REF!</definedName>
    <definedName name="Company___opening_tax_loss_balance___wholesale.WR">#REF!</definedName>
    <definedName name="Company___opening_tax_loss_balance___wholesale.WWN" localSheetId="0">#REF!</definedName>
    <definedName name="Company___opening_tax_loss_balance___wholesale.WWN">#REF!</definedName>
    <definedName name="Company___Opening_trade_and_other_payables___Wholesale_creditors___business_retail___nominal" localSheetId="0">#REF!</definedName>
    <definedName name="Company___Opening_trade_and_other_payables___Wholesale_creditors___business_retail___nominal">#REF!</definedName>
    <definedName name="Company___Opening_Trade_creditors_balance___control___nominal.ADDN1" localSheetId="0">#REF!</definedName>
    <definedName name="Company___Opening_Trade_creditors_balance___control___nominal.ADDN1">#REF!</definedName>
    <definedName name="Company___Opening_Trade_creditors_balance___control___nominal.ADDN2" localSheetId="0">#REF!</definedName>
    <definedName name="Company___Opening_Trade_creditors_balance___control___nominal.ADDN2">#REF!</definedName>
    <definedName name="Company___Opening_Trade_creditors_balance___control___nominal.BR" localSheetId="0">#REF!</definedName>
    <definedName name="Company___Opening_Trade_creditors_balance___control___nominal.BR">#REF!</definedName>
    <definedName name="Company___Opening_Trade_creditors_balance___control___nominal.WN" localSheetId="0">#REF!</definedName>
    <definedName name="Company___Opening_Trade_creditors_balance___control___nominal.WN">#REF!</definedName>
    <definedName name="Company___Opening_Trade_creditors_balance___control___nominal.WR" localSheetId="0">#REF!</definedName>
    <definedName name="Company___Opening_Trade_creditors_balance___control___nominal.WR">#REF!</definedName>
    <definedName name="Company___Opening_Trade_creditors_balance___control___nominal.WWN" localSheetId="0">#REF!</definedName>
    <definedName name="Company___Opening_Trade_creditors_balance___control___nominal.WWN">#REF!</definedName>
    <definedName name="Company___Opening_Trade_debtors_balance___control___nominal.ADDN1" localSheetId="0">#REF!</definedName>
    <definedName name="Company___Opening_Trade_debtors_balance___control___nominal.ADDN1">#REF!</definedName>
    <definedName name="Company___Opening_Trade_debtors_balance___control___nominal.ADDN2" localSheetId="0">#REF!</definedName>
    <definedName name="Company___Opening_Trade_debtors_balance___control___nominal.ADDN2">#REF!</definedName>
    <definedName name="Company___Opening_Trade_debtors_balance___control___nominal.BR" localSheetId="0">#REF!</definedName>
    <definedName name="Company___Opening_Trade_debtors_balance___control___nominal.BR">#REF!</definedName>
    <definedName name="Company___Opening_Trade_debtors_balance___control___nominal.WN" localSheetId="0">#REF!</definedName>
    <definedName name="Company___Opening_Trade_debtors_balance___control___nominal.WN">#REF!</definedName>
    <definedName name="Company___Opening_Trade_debtors_balance___control___nominal.WR" localSheetId="0">#REF!</definedName>
    <definedName name="Company___Opening_Trade_debtors_balance___control___nominal.WR">#REF!</definedName>
    <definedName name="Company___Opening_Trade_debtors_balance___control___nominal.WWN" localSheetId="0">#REF!</definedName>
    <definedName name="Company___Opening_Trade_debtors_balance___control___nominal.WWN">#REF!</definedName>
    <definedName name="Company___operating_costs_associated_with_equity_issuance___real.ADDN1" localSheetId="0">#REF!</definedName>
    <definedName name="Company___operating_costs_associated_with_equity_issuance___real.ADDN1">#REF!</definedName>
    <definedName name="Company___operating_costs_associated_with_equity_issuance___real.ADDN2" localSheetId="0">#REF!</definedName>
    <definedName name="Company___operating_costs_associated_with_equity_issuance___real.ADDN2">#REF!</definedName>
    <definedName name="Company___operating_costs_associated_with_equity_issuance___real.BR" localSheetId="0">#REF!</definedName>
    <definedName name="Company___operating_costs_associated_with_equity_issuance___real.BR">#REF!</definedName>
    <definedName name="Company___operating_costs_associated_with_equity_issuance___real.WN" localSheetId="0">#REF!</definedName>
    <definedName name="Company___operating_costs_associated_with_equity_issuance___real.WN">#REF!</definedName>
    <definedName name="Company___operating_costs_associated_with_equity_issuance___real.WR" localSheetId="0">#REF!</definedName>
    <definedName name="Company___operating_costs_associated_with_equity_issuance___real.WR">#REF!</definedName>
    <definedName name="Company___operating_costs_associated_with_equity_issuance___real.WWN" localSheetId="0">#REF!</definedName>
    <definedName name="Company___operating_costs_associated_with_equity_issuance___real.WWN">#REF!</definedName>
    <definedName name="Company___Ordinary_dividend_override___nominal" localSheetId="0">#REF!</definedName>
    <definedName name="Company___Ordinary_dividend_override___nominal">#REF!</definedName>
    <definedName name="Company___Ordinary_shares_issued___control___nominal.ADDN1" localSheetId="0">#REF!</definedName>
    <definedName name="Company___Ordinary_shares_issued___control___nominal.ADDN1">#REF!</definedName>
    <definedName name="Company___Ordinary_shares_issued___control___nominal.ADDN2" localSheetId="0">#REF!</definedName>
    <definedName name="Company___Ordinary_shares_issued___control___nominal.ADDN2">#REF!</definedName>
    <definedName name="Company___Ordinary_shares_issued___control___nominal.BR" localSheetId="0">#REF!</definedName>
    <definedName name="Company___Ordinary_shares_issued___control___nominal.BR">#REF!</definedName>
    <definedName name="Company___Ordinary_shares_issued___control___nominal.WN" localSheetId="0">#REF!</definedName>
    <definedName name="Company___Ordinary_shares_issued___control___nominal.WN">#REF!</definedName>
    <definedName name="Company___Ordinary_shares_issued___control___nominal.WR" localSheetId="0">#REF!</definedName>
    <definedName name="Company___Ordinary_shares_issued___control___nominal.WR">#REF!</definedName>
    <definedName name="Company___Ordinary_shares_issued___control___nominal.WWN" localSheetId="0">#REF!</definedName>
    <definedName name="Company___Ordinary_shares_issued___control___nominal.WWN">#REF!</definedName>
    <definedName name="Company___Other_adjustments_to_taxable_profits___control___nominal.ADDN1" localSheetId="0">#REF!</definedName>
    <definedName name="Company___Other_adjustments_to_taxable_profits___control___nominal.ADDN1">#REF!</definedName>
    <definedName name="Company___Other_adjustments_to_taxable_profits___control___nominal.ADDN2" localSheetId="0">#REF!</definedName>
    <definedName name="Company___Other_adjustments_to_taxable_profits___control___nominal.ADDN2">#REF!</definedName>
    <definedName name="Company___Other_adjustments_to_taxable_profits___control___nominal.BR" localSheetId="0">#REF!</definedName>
    <definedName name="Company___Other_adjustments_to_taxable_profits___control___nominal.BR">#REF!</definedName>
    <definedName name="Company___Other_adjustments_to_taxable_profits___control___nominal.WN" localSheetId="0">#REF!</definedName>
    <definedName name="Company___Other_adjustments_to_taxable_profits___control___nominal.WN">#REF!</definedName>
    <definedName name="Company___Other_adjustments_to_taxable_profits___control___nominal.WR" localSheetId="0">#REF!</definedName>
    <definedName name="Company___Other_adjustments_to_taxable_profits___control___nominal.WR">#REF!</definedName>
    <definedName name="Company___Other_adjustments_to_taxable_profits___control___nominal.WWN" localSheetId="0">#REF!</definedName>
    <definedName name="Company___Other_adjustments_to_taxable_profits___control___nominal.WWN">#REF!</definedName>
    <definedName name="Company___Other_creditors_target_balance___control___nominal.ADDN1" localSheetId="0">#REF!</definedName>
    <definedName name="Company___Other_creditors_target_balance___control___nominal.ADDN1">#REF!</definedName>
    <definedName name="Company___Other_creditors_target_balance___control___nominal.ADDN2" localSheetId="0">#REF!</definedName>
    <definedName name="Company___Other_creditors_target_balance___control___nominal.ADDN2">#REF!</definedName>
    <definedName name="Company___Other_creditors_target_balance___control___nominal.BR" localSheetId="0">#REF!</definedName>
    <definedName name="Company___Other_creditors_target_balance___control___nominal.BR">#REF!</definedName>
    <definedName name="Company___Other_creditors_target_balance___control___nominal.WN" localSheetId="0">#REF!</definedName>
    <definedName name="Company___Other_creditors_target_balance___control___nominal.WN">#REF!</definedName>
    <definedName name="Company___Other_creditors_target_balance___control___nominal.WR" localSheetId="0">#REF!</definedName>
    <definedName name="Company___Other_creditors_target_balance___control___nominal.WR">#REF!</definedName>
    <definedName name="Company___Other_creditors_target_balance___control___nominal.WWN" localSheetId="0">#REF!</definedName>
    <definedName name="Company___Other_creditors_target_balance___control___nominal.WWN">#REF!</definedName>
    <definedName name="Company___other_debtors_target_balance___control___nominal.ADDN1" localSheetId="0">#REF!</definedName>
    <definedName name="Company___other_debtors_target_balance___control___nominal.ADDN1">#REF!</definedName>
    <definedName name="Company___other_debtors_target_balance___control___nominal.ADDN2" localSheetId="0">#REF!</definedName>
    <definedName name="Company___other_debtors_target_balance___control___nominal.ADDN2">#REF!</definedName>
    <definedName name="Company___other_debtors_target_balance___control___nominal.BR" localSheetId="0">#REF!</definedName>
    <definedName name="Company___other_debtors_target_balance___control___nominal.BR">#REF!</definedName>
    <definedName name="Company___other_debtors_target_balance___control___nominal.WN" localSheetId="0">#REF!</definedName>
    <definedName name="Company___other_debtors_target_balance___control___nominal.WN">#REF!</definedName>
    <definedName name="Company___other_debtors_target_balance___control___nominal.WR" localSheetId="0">#REF!</definedName>
    <definedName name="Company___other_debtors_target_balance___control___nominal.WR">#REF!</definedName>
    <definedName name="Company___other_debtors_target_balance___control___nominal.WWN" localSheetId="0">#REF!</definedName>
    <definedName name="Company___other_debtors_target_balance___control___nominal.WWN">#REF!</definedName>
    <definedName name="Company___Other_operating_income___real.ADDN1" localSheetId="0">#REF!</definedName>
    <definedName name="Company___Other_operating_income___real.ADDN1">#REF!</definedName>
    <definedName name="Company___Other_operating_income___real.ADDN2" localSheetId="0">#REF!</definedName>
    <definedName name="Company___Other_operating_income___real.ADDN2">#REF!</definedName>
    <definedName name="Company___Other_operating_income___real.BR" localSheetId="0">#REF!</definedName>
    <definedName name="Company___Other_operating_income___real.BR">#REF!</definedName>
    <definedName name="Company___Other_operating_income___real.WN" localSheetId="0">#REF!</definedName>
    <definedName name="Company___Other_operating_income___real.WN">#REF!</definedName>
    <definedName name="Company___Other_operating_income___real.WR" localSheetId="0">#REF!</definedName>
    <definedName name="Company___Other_operating_income___real.WR">#REF!</definedName>
    <definedName name="Company___Other_operating_income___real.WWN" localSheetId="0">#REF!</definedName>
    <definedName name="Company___Other_operating_income___real.WWN">#REF!</definedName>
    <definedName name="Company___Other_price_control_income___Third_party_revenue___real.ADDN1" localSheetId="0">#REF!</definedName>
    <definedName name="Company___Other_price_control_income___Third_party_revenue___real.ADDN1">#REF!</definedName>
    <definedName name="Company___Other_price_control_income___Third_party_revenue___real.ADDN2" localSheetId="0">#REF!</definedName>
    <definedName name="Company___Other_price_control_income___Third_party_revenue___real.ADDN2">#REF!</definedName>
    <definedName name="Company___Other_price_control_income___Third_party_revenue___real.BR" localSheetId="0">#REF!</definedName>
    <definedName name="Company___Other_price_control_income___Third_party_revenue___real.BR">#REF!</definedName>
    <definedName name="Company___Other_price_control_income___Third_party_revenue___real.WN" localSheetId="0">#REF!</definedName>
    <definedName name="Company___Other_price_control_income___Third_party_revenue___real.WN">#REF!</definedName>
    <definedName name="Company___Other_price_control_income___Third_party_revenue___real.WR" localSheetId="0">#REF!</definedName>
    <definedName name="Company___Other_price_control_income___Third_party_revenue___real.WR">#REF!</definedName>
    <definedName name="Company___Other_price_control_income___Third_party_revenue___real.WWN" localSheetId="0">#REF!</definedName>
    <definedName name="Company___Other_price_control_income___Third_party_revenue___real.WWN">#REF!</definedName>
    <definedName name="Company___Other_taxable_income___Amortisation_on_grants_and_contributions___control___nominal.ADDN1" localSheetId="0">#REF!</definedName>
    <definedName name="Company___Other_taxable_income___Amortisation_on_grants_and_contributions___control___nominal.ADDN1">#REF!</definedName>
    <definedName name="Company___Other_taxable_income___Amortisation_on_grants_and_contributions___control___nominal.ADDN2" localSheetId="0">#REF!</definedName>
    <definedName name="Company___Other_taxable_income___Amortisation_on_grants_and_contributions___control___nominal.ADDN2">#REF!</definedName>
    <definedName name="Company___Other_taxable_income___Amortisation_on_grants_and_contributions___control___nominal.BR" localSheetId="0">#REF!</definedName>
    <definedName name="Company___Other_taxable_income___Amortisation_on_grants_and_contributions___control___nominal.BR">#REF!</definedName>
    <definedName name="Company___Other_taxable_income___Amortisation_on_grants_and_contributions___control___nominal.WN" localSheetId="0">#REF!</definedName>
    <definedName name="Company___Other_taxable_income___Amortisation_on_grants_and_contributions___control___nominal.WN">#REF!</definedName>
    <definedName name="Company___Other_taxable_income___Amortisation_on_grants_and_contributions___control___nominal.WR" localSheetId="0">#REF!</definedName>
    <definedName name="Company___Other_taxable_income___Amortisation_on_grants_and_contributions___control___nominal.WR">#REF!</definedName>
    <definedName name="Company___Other_taxable_income___Amortisation_on_grants_and_contributions___control___nominal.WWN" localSheetId="0">#REF!</definedName>
    <definedName name="Company___Other_taxable_income___Amortisation_on_grants_and_contributions___control___nominal.WWN">#REF!</definedName>
    <definedName name="Company___Other_taxable_income___Grants_and_contributions_taxable_on_receipt___control___nominal.ADDN1" localSheetId="0">#REF!</definedName>
    <definedName name="Company___Other_taxable_income___Grants_and_contributions_taxable_on_receipt___control___nominal.ADDN1">#REF!</definedName>
    <definedName name="Company___Other_taxable_income___Grants_and_contributions_taxable_on_receipt___control___nominal.ADDN2" localSheetId="0">#REF!</definedName>
    <definedName name="Company___Other_taxable_income___Grants_and_contributions_taxable_on_receipt___control___nominal.ADDN2">#REF!</definedName>
    <definedName name="Company___Other_taxable_income___Grants_and_contributions_taxable_on_receipt___control___nominal.BR" localSheetId="0">#REF!</definedName>
    <definedName name="Company___Other_taxable_income___Grants_and_contributions_taxable_on_receipt___control___nominal.BR">#REF!</definedName>
    <definedName name="Company___Other_taxable_income___Grants_and_contributions_taxable_on_receipt___control___nominal.WN" localSheetId="0">#REF!</definedName>
    <definedName name="Company___Other_taxable_income___Grants_and_contributions_taxable_on_receipt___control___nominal.WN">#REF!</definedName>
    <definedName name="Company___Other_taxable_income___Grants_and_contributions_taxable_on_receipt___control___nominal.WR" localSheetId="0">#REF!</definedName>
    <definedName name="Company___Other_taxable_income___Grants_and_contributions_taxable_on_receipt___control___nominal.WR">#REF!</definedName>
    <definedName name="Company___Other_taxable_income___Grants_and_contributions_taxable_on_receipt___control___nominal.WWN" localSheetId="0">#REF!</definedName>
    <definedName name="Company___Other_taxable_income___Grants_and_contributions_taxable_on_receipt___control___nominal.WWN">#REF!</definedName>
    <definedName name="Company___P_L_expenditure_not_allowable_as_a_deduction_from_taxable_trading_profits___control___nominal.ADDN1" localSheetId="0">#REF!</definedName>
    <definedName name="Company___P_L_expenditure_not_allowable_as_a_deduction_from_taxable_trading_profits___control___nominal.ADDN1">#REF!</definedName>
    <definedName name="Company___P_L_expenditure_not_allowable_as_a_deduction_from_taxable_trading_profits___control___nominal.ADDN2" localSheetId="0">#REF!</definedName>
    <definedName name="Company___P_L_expenditure_not_allowable_as_a_deduction_from_taxable_trading_profits___control___nominal.ADDN2">#REF!</definedName>
    <definedName name="Company___P_L_expenditure_not_allowable_as_a_deduction_from_taxable_trading_profits___control___nominal.BR" localSheetId="0">#REF!</definedName>
    <definedName name="Company___P_L_expenditure_not_allowable_as_a_deduction_from_taxable_trading_profits___control___nominal.BR">#REF!</definedName>
    <definedName name="Company___P_L_expenditure_not_allowable_as_a_deduction_from_taxable_trading_profits___control___nominal.WN" localSheetId="0">#REF!</definedName>
    <definedName name="Company___P_L_expenditure_not_allowable_as_a_deduction_from_taxable_trading_profits___control___nominal.WN">#REF!</definedName>
    <definedName name="Company___P_L_expenditure_not_allowable_as_a_deduction_from_taxable_trading_profits___control___nominal.WR" localSheetId="0">#REF!</definedName>
    <definedName name="Company___P_L_expenditure_not_allowable_as_a_deduction_from_taxable_trading_profits___control___nominal.WR">#REF!</definedName>
    <definedName name="Company___P_L_expenditure_not_allowable_as_a_deduction_from_taxable_trading_profits___control___nominal.WWN" localSheetId="0">#REF!</definedName>
    <definedName name="Company___P_L_expenditure_not_allowable_as_a_deduction_from_taxable_trading_profits___control___nominal.WWN">#REF!</definedName>
    <definedName name="Company___P_L_expenditure_relating_to_renewals_not_allowable_as_a_deduction_from_taxable_trading_profits___control___nominal.ADDN1" localSheetId="0">#REF!</definedName>
    <definedName name="Company___P_L_expenditure_relating_to_renewals_not_allowable_as_a_deduction_from_taxable_trading_profits___control___nominal.ADDN1">#REF!</definedName>
    <definedName name="Company___P_L_expenditure_relating_to_renewals_not_allowable_as_a_deduction_from_taxable_trading_profits___control___nominal.ADDN2" localSheetId="0">#REF!</definedName>
    <definedName name="Company___P_L_expenditure_relating_to_renewals_not_allowable_as_a_deduction_from_taxable_trading_profits___control___nominal.ADDN2">#REF!</definedName>
    <definedName name="Company___P_L_expenditure_relating_to_renewals_not_allowable_as_a_deduction_from_taxable_trading_profits___control___nominal.BR" localSheetId="0">#REF!</definedName>
    <definedName name="Company___P_L_expenditure_relating_to_renewals_not_allowable_as_a_deduction_from_taxable_trading_profits___control___nominal.BR">#REF!</definedName>
    <definedName name="Company___P_L_expenditure_relating_to_renewals_not_allowable_as_a_deduction_from_taxable_trading_profits___control___nominal.WN" localSheetId="0">#REF!</definedName>
    <definedName name="Company___P_L_expenditure_relating_to_renewals_not_allowable_as_a_deduction_from_taxable_trading_profits___control___nominal.WN">#REF!</definedName>
    <definedName name="Company___P_L_expenditure_relating_to_renewals_not_allowable_as_a_deduction_from_taxable_trading_profits___control___nominal.WR" localSheetId="0">#REF!</definedName>
    <definedName name="Company___P_L_expenditure_relating_to_renewals_not_allowable_as_a_deduction_from_taxable_trading_profits___control___nominal.WR">#REF!</definedName>
    <definedName name="Company___P_L_expenditure_relating_to_renewals_not_allowable_as_a_deduction_from_taxable_trading_profits___control___nominal.WWN" localSheetId="0">#REF!</definedName>
    <definedName name="Company___P_L_expenditure_relating_to_renewals_not_allowable_as_a_deduction_from_taxable_trading_profits___control___nominal.WWN">#REF!</definedName>
    <definedName name="Company___PAYG_Rate___Total_PAYG_rate.ADDN1" localSheetId="0">#REF!</definedName>
    <definedName name="Company___PAYG_Rate___Total_PAYG_rate.ADDN1">#REF!</definedName>
    <definedName name="Company___PAYG_Rate___Total_PAYG_rate.ADDN2" localSheetId="0">#REF!</definedName>
    <definedName name="Company___PAYG_Rate___Total_PAYG_rate.ADDN2">#REF!</definedName>
    <definedName name="Company___PAYG_Rate___Total_PAYG_rate.BR" localSheetId="0">#REF!</definedName>
    <definedName name="Company___PAYG_Rate___Total_PAYG_rate.BR">#REF!</definedName>
    <definedName name="Company___PAYG_Rate___Total_PAYG_rate.WN" localSheetId="0">#REF!</definedName>
    <definedName name="Company___PAYG_Rate___Total_PAYG_rate.WN">#REF!</definedName>
    <definedName name="Company___PAYG_Rate___Total_PAYG_rate.WR" localSheetId="0">#REF!</definedName>
    <definedName name="Company___PAYG_Rate___Total_PAYG_rate.WR">#REF!</definedName>
    <definedName name="Company___PAYG_Rate___Total_PAYG_rate.WWN" localSheetId="0">#REF!</definedName>
    <definedName name="Company___PAYG_Rate___Total_PAYG_rate.WWN">#REF!</definedName>
    <definedName name="Company___Percentage_retail_earnings_distributed_as_dividends" localSheetId="0">#REF!</definedName>
    <definedName name="Company___Percentage_retail_earnings_distributed_as_dividends">#REF!</definedName>
    <definedName name="Company___Post_financeability_adjustments_eligible_for_tax_uplift___real.ADDN1" localSheetId="0">#REF!</definedName>
    <definedName name="Company___Post_financeability_adjustments_eligible_for_tax_uplift___real.ADDN1">#REF!</definedName>
    <definedName name="Company___Post_financeability_adjustments_eligible_for_tax_uplift___real.ADDN2" localSheetId="0">#REF!</definedName>
    <definedName name="Company___Post_financeability_adjustments_eligible_for_tax_uplift___real.ADDN2">#REF!</definedName>
    <definedName name="Company___Post_financeability_adjustments_eligible_for_tax_uplift___real.BR" localSheetId="0">#REF!</definedName>
    <definedName name="Company___Post_financeability_adjustments_eligible_for_tax_uplift___real.BR">#REF!</definedName>
    <definedName name="Company___Post_financeability_adjustments_eligible_for_tax_uplift___real.WN" localSheetId="0">#REF!</definedName>
    <definedName name="Company___Post_financeability_adjustments_eligible_for_tax_uplift___real.WN">#REF!</definedName>
    <definedName name="Company___Post_financeability_adjustments_eligible_for_tax_uplift___real.WR" localSheetId="0">#REF!</definedName>
    <definedName name="Company___Post_financeability_adjustments_eligible_for_tax_uplift___real.WR">#REF!</definedName>
    <definedName name="Company___Post_financeability_adjustments_eligible_for_tax_uplift___real.WWN" localSheetId="0">#REF!</definedName>
    <definedName name="Company___Post_financeability_adjustments_eligible_for_tax_uplift___real.WWN">#REF!</definedName>
    <definedName name="Company___Post_financeability_adjustments_not_eligible_for_tax_uplift___real.ADDN1" localSheetId="0">#REF!</definedName>
    <definedName name="Company___Post_financeability_adjustments_not_eligible_for_tax_uplift___real.ADDN1">#REF!</definedName>
    <definedName name="Company___Post_financeability_adjustments_not_eligible_for_tax_uplift___real.ADDN2" localSheetId="0">#REF!</definedName>
    <definedName name="Company___Post_financeability_adjustments_not_eligible_for_tax_uplift___real.ADDN2">#REF!</definedName>
    <definedName name="Company___Post_financeability_adjustments_not_eligible_for_tax_uplift___real.BR" localSheetId="0">#REF!</definedName>
    <definedName name="Company___Post_financeability_adjustments_not_eligible_for_tax_uplift___real.BR">#REF!</definedName>
    <definedName name="Company___Post_financeability_adjustments_not_eligible_for_tax_uplift___real.WN" localSheetId="0">#REF!</definedName>
    <definedName name="Company___Post_financeability_adjustments_not_eligible_for_tax_uplift___real.WN">#REF!</definedName>
    <definedName name="Company___Post_financeability_adjustments_not_eligible_for_tax_uplift___real.WR" localSheetId="0">#REF!</definedName>
    <definedName name="Company___Post_financeability_adjustments_not_eligible_for_tax_uplift___real.WR">#REF!</definedName>
    <definedName name="Company___Post_financeability_adjustments_not_eligible_for_tax_uplift___real.WWN" localSheetId="0">#REF!</definedName>
    <definedName name="Company___Post_financeability_adjustments_not_eligible_for_tax_uplift___real.WWN">#REF!</definedName>
    <definedName name="Company___Pre_2020_RCV_opening_balance___real.ADDN1" localSheetId="0">#REF!</definedName>
    <definedName name="Company___Pre_2020_RCV_opening_balance___real.ADDN1">#REF!</definedName>
    <definedName name="Company___Pre_2020_RCV_opening_balance___real.ADDN2" localSheetId="0">#REF!</definedName>
    <definedName name="Company___Pre_2020_RCV_opening_balance___real.ADDN2">#REF!</definedName>
    <definedName name="Company___Pre_2020_RCV_opening_balance___real.BR" localSheetId="0">#REF!</definedName>
    <definedName name="Company___Pre_2020_RCV_opening_balance___real.BR">#REF!</definedName>
    <definedName name="Company___Pre_2020_RCV_opening_balance___real.WN" localSheetId="0">#REF!</definedName>
    <definedName name="Company___Pre_2020_RCV_opening_balance___real.WN">#REF!</definedName>
    <definedName name="Company___Pre_2020_RCV_opening_balance___real.WR" localSheetId="0">#REF!</definedName>
    <definedName name="Company___Pre_2020_RCV_opening_balance___real.WR">#REF!</definedName>
    <definedName name="Company___Pre_2020_RCV_opening_balance___real.WWN" localSheetId="0">#REF!</definedName>
    <definedName name="Company___Pre_2020_RCV_opening_balance___real.WWN">#REF!</definedName>
    <definedName name="Company___Pre_2025_RCV_Run_off_rate.ADDN1" localSheetId="0">#REF!</definedName>
    <definedName name="Company___Pre_2025_RCV_Run_off_rate.ADDN1">#REF!</definedName>
    <definedName name="Company___Pre_2025_RCV_Run_off_rate.ADDN2" localSheetId="0">#REF!</definedName>
    <definedName name="Company___Pre_2025_RCV_Run_off_rate.ADDN2">#REF!</definedName>
    <definedName name="Company___Pre_2025_RCV_Run_off_rate.BR" localSheetId="0">#REF!</definedName>
    <definedName name="Company___Pre_2025_RCV_Run_off_rate.BR">#REF!</definedName>
    <definedName name="Company___Pre_2025_RCV_Run_off_rate.WN" localSheetId="0">#REF!</definedName>
    <definedName name="Company___Pre_2025_RCV_Run_off_rate.WN">#REF!</definedName>
    <definedName name="Company___Pre_2025_RCV_Run_off_rate.WR" localSheetId="0">#REF!</definedName>
    <definedName name="Company___Pre_2025_RCV_Run_off_rate.WR">#REF!</definedName>
    <definedName name="Company___Pre_2025_RCV_Run_off_rate.WWN" localSheetId="0">#REF!</definedName>
    <definedName name="Company___Pre_2025_RCV_Run_off_rate.WWN">#REF!</definedName>
    <definedName name="Company___Price_control_income___third_party_services___Rechargeable_works___real.ADDN1" localSheetId="0">#REF!</definedName>
    <definedName name="Company___Price_control_income___third_party_services___Rechargeable_works___real.ADDN1">#REF!</definedName>
    <definedName name="Company___Price_control_income___third_party_services___Rechargeable_works___real.ADDN2" localSheetId="0">#REF!</definedName>
    <definedName name="Company___Price_control_income___third_party_services___Rechargeable_works___real.ADDN2">#REF!</definedName>
    <definedName name="Company___Price_control_income___third_party_services___Rechargeable_works___real.BR" localSheetId="0">#REF!</definedName>
    <definedName name="Company___Price_control_income___third_party_services___Rechargeable_works___real.BR">#REF!</definedName>
    <definedName name="Company___Price_control_income___third_party_services___Rechargeable_works___real.WN" localSheetId="0">#REF!</definedName>
    <definedName name="Company___Price_control_income___third_party_services___Rechargeable_works___real.WN">#REF!</definedName>
    <definedName name="Company___Price_control_income___third_party_services___Rechargeable_works___real.WR" localSheetId="0">#REF!</definedName>
    <definedName name="Company___Price_control_income___third_party_services___Rechargeable_works___real.WR">#REF!</definedName>
    <definedName name="Company___Price_control_income___third_party_services___Rechargeable_works___real.WWN" localSheetId="0">#REF!</definedName>
    <definedName name="Company___Price_control_income___third_party_services___Rechargeable_works___real.WWN">#REF!</definedName>
    <definedName name="Company___Prior_period_company_residential_apportionment" localSheetId="0">#REF!</definedName>
    <definedName name="Company___Prior_period_company_residential_apportionment">#REF!</definedName>
    <definedName name="Company___Proportion_of_capitalised_revenue_expenditure__infra___non_infra_.ADDN1" localSheetId="0">#REF!</definedName>
    <definedName name="Company___Proportion_of_capitalised_revenue_expenditure__infra___non_infra_.ADDN1">#REF!</definedName>
    <definedName name="Company___Proportion_of_capitalised_revenue_expenditure__infra___non_infra_.ADDN2" localSheetId="0">#REF!</definedName>
    <definedName name="Company___Proportion_of_capitalised_revenue_expenditure__infra___non_infra_.ADDN2">#REF!</definedName>
    <definedName name="Company___Proportion_of_capitalised_revenue_expenditure__infra___non_infra_.BR" localSheetId="0">#REF!</definedName>
    <definedName name="Company___Proportion_of_capitalised_revenue_expenditure__infra___non_infra_.BR">#REF!</definedName>
    <definedName name="Company___Proportion_of_capitalised_revenue_expenditure__infra___non_infra_.WN" localSheetId="0">#REF!</definedName>
    <definedName name="Company___Proportion_of_capitalised_revenue_expenditure__infra___non_infra_.WN">#REF!</definedName>
    <definedName name="Company___Proportion_of_capitalised_revenue_expenditure__infra___non_infra_.WR" localSheetId="0">#REF!</definedName>
    <definedName name="Company___Proportion_of_capitalised_revenue_expenditure__infra___non_infra_.WR">#REF!</definedName>
    <definedName name="Company___Proportion_of_capitalised_revenue_expenditure__infra___non_infra_.WWN" localSheetId="0">#REF!</definedName>
    <definedName name="Company___Proportion_of_capitalised_revenue_expenditure__infra___non_infra_.WWN">#REF!</definedName>
    <definedName name="Company___proportion_of_new_capital_expenditure_not_qualifying_for_capital_allowance_deductions.ADDN1" localSheetId="0">#REF!</definedName>
    <definedName name="Company___proportion_of_new_capital_expenditure_not_qualifying_for_capital_allowance_deductions.ADDN1">#REF!</definedName>
    <definedName name="Company___proportion_of_new_capital_expenditure_not_qualifying_for_capital_allowance_deductions.ADDN2" localSheetId="0">#REF!</definedName>
    <definedName name="Company___proportion_of_new_capital_expenditure_not_qualifying_for_capital_allowance_deductions.ADDN2">#REF!</definedName>
    <definedName name="Company___proportion_of_new_capital_expenditure_not_qualifying_for_capital_allowance_deductions.BR" localSheetId="0">#REF!</definedName>
    <definedName name="Company___proportion_of_new_capital_expenditure_not_qualifying_for_capital_allowance_deductions.BR">#REF!</definedName>
    <definedName name="Company___proportion_of_new_capital_expenditure_not_qualifying_for_capital_allowance_deductions.WN" localSheetId="0">#REF!</definedName>
    <definedName name="Company___proportion_of_new_capital_expenditure_not_qualifying_for_capital_allowance_deductions.WN">#REF!</definedName>
    <definedName name="Company___proportion_of_new_capital_expenditure_not_qualifying_for_capital_allowance_deductions.WR" localSheetId="0">#REF!</definedName>
    <definedName name="Company___proportion_of_new_capital_expenditure_not_qualifying_for_capital_allowance_deductions.WR">#REF!</definedName>
    <definedName name="Company___proportion_of_new_capital_expenditure_not_qualifying_for_capital_allowance_deductions.WWN" localSheetId="0">#REF!</definedName>
    <definedName name="Company___proportion_of_new_capital_expenditure_not_qualifying_for_capital_allowance_deductions.WWN">#REF!</definedName>
    <definedName name="Company___proportion_of_new_capital_expenditure_qualifying_for_a_full_deduction.ADDN1" localSheetId="0">#REF!</definedName>
    <definedName name="Company___proportion_of_new_capital_expenditure_qualifying_for_a_full_deduction.ADDN1">#REF!</definedName>
    <definedName name="Company___proportion_of_new_capital_expenditure_qualifying_for_a_full_deduction.ADDN2" localSheetId="0">#REF!</definedName>
    <definedName name="Company___proportion_of_new_capital_expenditure_qualifying_for_a_full_deduction.ADDN2">#REF!</definedName>
    <definedName name="Company___proportion_of_new_capital_expenditure_qualifying_for_a_full_deduction.BR" localSheetId="0">#REF!</definedName>
    <definedName name="Company___proportion_of_new_capital_expenditure_qualifying_for_a_full_deduction.BR">#REF!</definedName>
    <definedName name="Company___proportion_of_new_capital_expenditure_qualifying_for_a_full_deduction.WN" localSheetId="0">#REF!</definedName>
    <definedName name="Company___proportion_of_new_capital_expenditure_qualifying_for_a_full_deduction.WN">#REF!</definedName>
    <definedName name="Company___proportion_of_new_capital_expenditure_qualifying_for_a_full_deduction.WR" localSheetId="0">#REF!</definedName>
    <definedName name="Company___proportion_of_new_capital_expenditure_qualifying_for_a_full_deduction.WR">#REF!</definedName>
    <definedName name="Company___proportion_of_new_capital_expenditure_qualifying_for_a_full_deduction.WWN" localSheetId="0">#REF!</definedName>
    <definedName name="Company___proportion_of_new_capital_expenditure_qualifying_for_a_full_deduction.WWN">#REF!</definedName>
    <definedName name="Company___Proportion_of_new_capital_expenditure_qualifying_for_high_level_deduction_main_rate_pool.ADDN1" localSheetId="0">#REF!</definedName>
    <definedName name="Company___Proportion_of_new_capital_expenditure_qualifying_for_high_level_deduction_main_rate_pool.ADDN1">#REF!</definedName>
    <definedName name="Company___Proportion_of_new_capital_expenditure_qualifying_for_high_level_deduction_main_rate_pool.ADDN2" localSheetId="0">#REF!</definedName>
    <definedName name="Company___Proportion_of_new_capital_expenditure_qualifying_for_high_level_deduction_main_rate_pool.ADDN2">#REF!</definedName>
    <definedName name="Company___Proportion_of_new_capital_expenditure_qualifying_for_high_level_deduction_main_rate_pool.BR" localSheetId="0">#REF!</definedName>
    <definedName name="Company___Proportion_of_new_capital_expenditure_qualifying_for_high_level_deduction_main_rate_pool.BR">#REF!</definedName>
    <definedName name="Company___Proportion_of_new_capital_expenditure_qualifying_for_high_level_deduction_main_rate_pool.WN" localSheetId="0">#REF!</definedName>
    <definedName name="Company___Proportion_of_new_capital_expenditure_qualifying_for_high_level_deduction_main_rate_pool.WN">#REF!</definedName>
    <definedName name="Company___Proportion_of_new_capital_expenditure_qualifying_for_high_level_deduction_main_rate_pool.WR" localSheetId="0">#REF!</definedName>
    <definedName name="Company___Proportion_of_new_capital_expenditure_qualifying_for_high_level_deduction_main_rate_pool.WR">#REF!</definedName>
    <definedName name="Company___Proportion_of_new_capital_expenditure_qualifying_for_high_level_deduction_main_rate_pool.WWN" localSheetId="0">#REF!</definedName>
    <definedName name="Company___Proportion_of_new_capital_expenditure_qualifying_for_high_level_deduction_main_rate_pool.WWN">#REF!</definedName>
    <definedName name="Company___Proportion_of_new_capital_expenditure_qualifying_for_high_level_deduction_special_rate_pool.ADDN1" localSheetId="0">#REF!</definedName>
    <definedName name="Company___Proportion_of_new_capital_expenditure_qualifying_for_high_level_deduction_special_rate_pool.ADDN1">#REF!</definedName>
    <definedName name="Company___Proportion_of_new_capital_expenditure_qualifying_for_high_level_deduction_special_rate_pool.ADDN2" localSheetId="0">#REF!</definedName>
    <definedName name="Company___Proportion_of_new_capital_expenditure_qualifying_for_high_level_deduction_special_rate_pool.ADDN2">#REF!</definedName>
    <definedName name="Company___Proportion_of_new_capital_expenditure_qualifying_for_high_level_deduction_special_rate_pool.BR" localSheetId="0">#REF!</definedName>
    <definedName name="Company___Proportion_of_new_capital_expenditure_qualifying_for_high_level_deduction_special_rate_pool.BR">#REF!</definedName>
    <definedName name="Company___Proportion_of_new_capital_expenditure_qualifying_for_high_level_deduction_special_rate_pool.WN" localSheetId="0">#REF!</definedName>
    <definedName name="Company___Proportion_of_new_capital_expenditure_qualifying_for_high_level_deduction_special_rate_pool.WN">#REF!</definedName>
    <definedName name="Company___Proportion_of_new_capital_expenditure_qualifying_for_high_level_deduction_special_rate_pool.WR" localSheetId="0">#REF!</definedName>
    <definedName name="Company___Proportion_of_new_capital_expenditure_qualifying_for_high_level_deduction_special_rate_pool.WR">#REF!</definedName>
    <definedName name="Company___Proportion_of_new_capital_expenditure_qualifying_for_high_level_deduction_special_rate_pool.WWN" localSheetId="0">#REF!</definedName>
    <definedName name="Company___Proportion_of_new_capital_expenditure_qualifying_for_high_level_deduction_special_rate_pool.WWN">#REF!</definedName>
    <definedName name="Company___Proportion_of_new_capital_expenditure_qualifying_for_high_level_deduction_structures_and_buildings_pool.ADDN1" localSheetId="0">#REF!</definedName>
    <definedName name="Company___Proportion_of_new_capital_expenditure_qualifying_for_high_level_deduction_structures_and_buildings_pool.ADDN1">#REF!</definedName>
    <definedName name="Company___Proportion_of_new_capital_expenditure_qualifying_for_high_level_deduction_structures_and_buildings_pool.ADDN2" localSheetId="0">#REF!</definedName>
    <definedName name="Company___Proportion_of_new_capital_expenditure_qualifying_for_high_level_deduction_structures_and_buildings_pool.ADDN2">#REF!</definedName>
    <definedName name="Company___Proportion_of_new_capital_expenditure_qualifying_for_high_level_deduction_structures_and_buildings_pool.BR" localSheetId="0">#REF!</definedName>
    <definedName name="Company___Proportion_of_new_capital_expenditure_qualifying_for_high_level_deduction_structures_and_buildings_pool.BR">#REF!</definedName>
    <definedName name="Company___Proportion_of_new_capital_expenditure_qualifying_for_high_level_deduction_structures_and_buildings_pool.WN" localSheetId="0">#REF!</definedName>
    <definedName name="Company___Proportion_of_new_capital_expenditure_qualifying_for_high_level_deduction_structures_and_buildings_pool.WN">#REF!</definedName>
    <definedName name="Company___Proportion_of_new_capital_expenditure_qualifying_for_high_level_deduction_structures_and_buildings_pool.WR" localSheetId="0">#REF!</definedName>
    <definedName name="Company___Proportion_of_new_capital_expenditure_qualifying_for_high_level_deduction_structures_and_buildings_pool.WR">#REF!</definedName>
    <definedName name="Company___Proportion_of_new_capital_expenditure_qualifying_for_high_level_deduction_structures_and_buildings_pool.WWN" localSheetId="0">#REF!</definedName>
    <definedName name="Company___Proportion_of_new_capital_expenditure_qualifying_for_high_level_deduction_structures_and_buildings_pool.WWN">#REF!</definedName>
    <definedName name="Company___Proportion_of_RPI_ILD" localSheetId="0">#REF!</definedName>
    <definedName name="Company___Proportion_of_RPI_ILD">#REF!</definedName>
    <definedName name="Company___proportion_of_taxable_profits_available_for_tax_loss_utilisation" localSheetId="0">#REF!</definedName>
    <definedName name="Company___proportion_of_taxable_profits_available_for_tax_loss_utilisation">#REF!</definedName>
    <definedName name="Company___QAA_reward__penalty____real.ADDN1" localSheetId="0">#REF!</definedName>
    <definedName name="Company___QAA_reward__penalty____real.ADDN1">#REF!</definedName>
    <definedName name="Company___QAA_reward__penalty____real.ADDN2" localSheetId="0">#REF!</definedName>
    <definedName name="Company___QAA_reward__penalty____real.ADDN2">#REF!</definedName>
    <definedName name="Company___QAA_reward__penalty____real.BR" localSheetId="0">#REF!</definedName>
    <definedName name="Company___QAA_reward__penalty____real.BR">#REF!</definedName>
    <definedName name="Company___QAA_reward__penalty____real.WN" localSheetId="0">#REF!</definedName>
    <definedName name="Company___QAA_reward__penalty____real.WN">#REF!</definedName>
    <definedName name="Company___QAA_reward__penalty____real.WR" localSheetId="0">#REF!</definedName>
    <definedName name="Company___QAA_reward__penalty____real.WR">#REF!</definedName>
    <definedName name="Company___QAA_reward__penalty____real.WWN" localSheetId="0">#REF!</definedName>
    <definedName name="Company___QAA_reward__penalty____real.WWN">#REF!</definedName>
    <definedName name="Company___real_dividend_growth" localSheetId="0">#REF!</definedName>
    <definedName name="Company___real_dividend_growth">#REF!</definedName>
    <definedName name="Company___Reprofiling_revenue___real.ADDN1" localSheetId="0">#REF!</definedName>
    <definedName name="Company___Reprofiling_revenue___real.ADDN1">#REF!</definedName>
    <definedName name="Company___Reprofiling_revenue___real.ADDN2" localSheetId="0">#REF!</definedName>
    <definedName name="Company___Reprofiling_revenue___real.ADDN2">#REF!</definedName>
    <definedName name="Company___Reprofiling_revenue___real.BR" localSheetId="0">#REF!</definedName>
    <definedName name="Company___Reprofiling_revenue___real.BR">#REF!</definedName>
    <definedName name="Company___Reprofiling_revenue___real.WN" localSheetId="0">#REF!</definedName>
    <definedName name="Company___Reprofiling_revenue___real.WN">#REF!</definedName>
    <definedName name="Company___Reprofiling_revenue___real.WR" localSheetId="0">#REF!</definedName>
    <definedName name="Company___Reprofiling_revenue___real.WR">#REF!</definedName>
    <definedName name="Company___Reprofiling_revenue___real.WWN" localSheetId="0">#REF!</definedName>
    <definedName name="Company___Reprofiling_revenue___real.WWN">#REF!</definedName>
    <definedName name="Company___Residential_net_margin_for_company" localSheetId="0">#REF!</definedName>
    <definedName name="Company___Residential_net_margin_for_company">#REF!</definedName>
    <definedName name="Company___Residential_Retail_allowed_depreciation__post_efficiency_challenge_and_adjustments____real" localSheetId="0">#REF!</definedName>
    <definedName name="Company___Residential_Retail_allowed_depreciation__post_efficiency_challenge_and_adjustments____real">#REF!</definedName>
    <definedName name="Company___Residential_retail_costs__opex_plus_depn__exc_3rd_party_services____measured___Wastewater_only___nominal" localSheetId="0">#REF!</definedName>
    <definedName name="Company___Residential_retail_costs__opex_plus_depn__exc_3rd_party_services____measured___Wastewater_only___nominal">#REF!</definedName>
    <definedName name="Company___Residential_retail_costs__opex_plus_depn__exc_3rd_party_services____measured___Water_only___nominal" localSheetId="0">#REF!</definedName>
    <definedName name="Company___Residential_retail_costs__opex_plus_depn__exc_3rd_party_services____measured___Water_only___nominal">#REF!</definedName>
    <definedName name="Company___Residential_retail_costs__opex_plus_depn__exc_3rd_party_services____unmeasured___Wastewater_only___nominal" localSheetId="0">#REF!</definedName>
    <definedName name="Company___Residential_retail_costs__opex_plus_depn__exc_3rd_party_services____unmeasured___Wastewater_only___nominal">#REF!</definedName>
    <definedName name="Company___Residential_retail_costs__opex_plus_depn__exc_3rd_party_services____unmeasured___Water_only___nominal" localSheetId="0">#REF!</definedName>
    <definedName name="Company___Residential_retail_costs__opex_plus_depn__exc_3rd_party_services____unmeasured___Water_only___nominal">#REF!</definedName>
    <definedName name="Company___Residential_retail_revenue_adjustment_active___real" localSheetId="0">#REF!</definedName>
    <definedName name="Company___Residential_retail_revenue_adjustment_active___real">#REF!</definedName>
    <definedName name="Company___Retail___Corporation_tax_creditor_b_f___nominal" localSheetId="0">#REF!</definedName>
    <definedName name="Company___Retail___Corporation_tax_creditor_b_f___nominal">#REF!</definedName>
    <definedName name="Company___Retail___Retail_creditor_months__Payment_terms___Business_retail_pays_wholesaler_in_arrears__advance_" localSheetId="0">#REF!</definedName>
    <definedName name="Company___Retail___Retail_creditor_months__Payment_terms___Business_retail_pays_wholesaler_in_arrears__advance_">#REF!</definedName>
    <definedName name="Company___Retail___Retail_creditor_months__Payment_terms___Residential_retail_pays_wholesaler_in_arrears__advance_" localSheetId="0">#REF!</definedName>
    <definedName name="Company___Retail___Retail_creditor_months__Payment_terms___Residential_retail_pays_wholesaler_in_arrears__advance_">#REF!</definedName>
    <definedName name="Company___Retirement_benefit_asset____liability__balance___Business___nominal" localSheetId="0">#REF!</definedName>
    <definedName name="Company___Retirement_benefit_asset____liability__balance___Business___nominal">#REF!</definedName>
    <definedName name="Company___Retirement_benefit_asset____liability__balance___Residential___nominal" localSheetId="0">#REF!</definedName>
    <definedName name="Company___Retirement_benefit_asset____liability__balance___Residential___nominal">#REF!</definedName>
    <definedName name="Company___RPI_CPIH_wedge_for_RPI_ILD_indexation_rate" localSheetId="0">#REF!</definedName>
    <definedName name="Company___RPI_CPIH_wedge_for_RPI_ILD_indexation_rate">#REF!</definedName>
    <definedName name="Company___Run_off_rate_for_Post_2025_RCV.ADDN1" localSheetId="0">#REF!</definedName>
    <definedName name="Company___Run_off_rate_for_Post_2025_RCV.ADDN1">#REF!</definedName>
    <definedName name="Company___Run_off_rate_for_Post_2025_RCV.ADDN2" localSheetId="0">#REF!</definedName>
    <definedName name="Company___Run_off_rate_for_Post_2025_RCV.ADDN2">#REF!</definedName>
    <definedName name="Company___Run_off_rate_for_Post_2025_RCV.BR" localSheetId="0">#REF!</definedName>
    <definedName name="Company___Run_off_rate_for_Post_2025_RCV.BR">#REF!</definedName>
    <definedName name="Company___Run_off_rate_for_Post_2025_RCV.WN" localSheetId="0">#REF!</definedName>
    <definedName name="Company___Run_off_rate_for_Post_2025_RCV.WN">#REF!</definedName>
    <definedName name="Company___Run_off_rate_for_Post_2025_RCV.WR" localSheetId="0">#REF!</definedName>
    <definedName name="Company___Run_off_rate_for_Post_2025_RCV.WR">#REF!</definedName>
    <definedName name="Company___Run_off_rate_for_Post_2025_RCV.WWN" localSheetId="0">#REF!</definedName>
    <definedName name="Company___Run_off_rate_for_Post_2025_RCV.WWN">#REF!</definedName>
    <definedName name="Company___Statutory_Corporation_tax_rate" localSheetId="0">#REF!</definedName>
    <definedName name="Company___Statutory_Corporation_tax_rate">#REF!</definedName>
    <definedName name="Company___Tariff_Band___Forecast_allocated_wholesale_charge___nominal.1" localSheetId="0">#REF!</definedName>
    <definedName name="Company___Tariff_Band___Forecast_allocated_wholesale_charge___nominal.1">#REF!</definedName>
    <definedName name="Company___Tariff_Band___Forecast_allocated_wholesale_charge___nominal.2" localSheetId="0">#REF!</definedName>
    <definedName name="Company___Tariff_Band___Forecast_allocated_wholesale_charge___nominal.2">#REF!</definedName>
    <definedName name="Company___Tariff_Band___Forecast_allocated_wholesale_charge___nominal.3" localSheetId="0">#REF!</definedName>
    <definedName name="Company___Tariff_Band___Forecast_allocated_wholesale_charge___nominal.3">#REF!</definedName>
    <definedName name="Company___tariff_band___net_margin_percentage.1" localSheetId="0">#REF!</definedName>
    <definedName name="Company___tariff_band___net_margin_percentage.1">#REF!</definedName>
    <definedName name="Company___tariff_band___net_margin_percentage.2" localSheetId="0">#REF!</definedName>
    <definedName name="Company___tariff_band___net_margin_percentage.2">#REF!</definedName>
    <definedName name="Company___tariff_band___net_margin_percentage.3" localSheetId="0">#REF!</definedName>
    <definedName name="Company___tariff_band___net_margin_percentage.3">#REF!</definedName>
    <definedName name="Company___Tariff_Band___Number_of_customers___Tariff_Band.1" localSheetId="0">#REF!</definedName>
    <definedName name="Company___Tariff_Band___Number_of_customers___Tariff_Band.1">#REF!</definedName>
    <definedName name="Company___Tariff_Band___Number_of_customers___Tariff_Band.2" localSheetId="0">#REF!</definedName>
    <definedName name="Company___Tariff_Band___Number_of_customers___Tariff_Band.2">#REF!</definedName>
    <definedName name="Company___Tariff_Band___Number_of_customers___Tariff_Band.3" localSheetId="0">#REF!</definedName>
    <definedName name="Company___Tariff_Band___Number_of_customers___Tariff_Band.3">#REF!</definedName>
    <definedName name="Company___tax_cashflow_initial_balance.ADDN1" localSheetId="0">#REF!</definedName>
    <definedName name="Company___tax_cashflow_initial_balance.ADDN1">#REF!</definedName>
    <definedName name="Company___tax_cashflow_initial_balance.ADDN2" localSheetId="0">#REF!</definedName>
    <definedName name="Company___tax_cashflow_initial_balance.ADDN2">#REF!</definedName>
    <definedName name="Company___tax_cashflow_initial_balance.BR" localSheetId="0">#REF!</definedName>
    <definedName name="Company___tax_cashflow_initial_balance.BR">#REF!</definedName>
    <definedName name="Company___tax_cashflow_initial_balance.WN" localSheetId="0">#REF!</definedName>
    <definedName name="Company___tax_cashflow_initial_balance.WN">#REF!</definedName>
    <definedName name="Company___tax_cashflow_initial_balance.WR" localSheetId="0">#REF!</definedName>
    <definedName name="Company___tax_cashflow_initial_balance.WR">#REF!</definedName>
    <definedName name="Company___tax_cashflow_initial_balance.WWN" localSheetId="0">#REF!</definedName>
    <definedName name="Company___tax_cashflow_initial_balance.WWN">#REF!</definedName>
    <definedName name="Company___Tax_loss_allowance___nominal" localSheetId="0">#REF!</definedName>
    <definedName name="Company___Tax_loss_allowance___nominal">#REF!</definedName>
    <definedName name="Company___Tonnes_of_dry_solid___BR" localSheetId="0">#REF!</definedName>
    <definedName name="Company___Tonnes_of_dry_solid___BR">#REF!</definedName>
    <definedName name="Company___Total_Additional_control_customers_WN" localSheetId="0">#REF!</definedName>
    <definedName name="Company___Total_Additional_control_customers_WN">#REF!</definedName>
    <definedName name="Company___Total_Additional_control_customers_WR" localSheetId="0">#REF!</definedName>
    <definedName name="Company___Total_Additional_control_customers_WR">#REF!</definedName>
    <definedName name="Company___Total_direct_procurement_from_customers___infrastructure_cost_1___real.ADDN1" localSheetId="0">#REF!</definedName>
    <definedName name="Company___Total_direct_procurement_from_customers___infrastructure_cost_1___real.ADDN1">#REF!</definedName>
    <definedName name="Company___Total_direct_procurement_from_customers___infrastructure_cost_1___real.ADDN2" localSheetId="0">#REF!</definedName>
    <definedName name="Company___Total_direct_procurement_from_customers___infrastructure_cost_1___real.ADDN2">#REF!</definedName>
    <definedName name="Company___Total_direct_procurement_from_customers___infrastructure_cost_1___real.BR" localSheetId="0">#REF!</definedName>
    <definedName name="Company___Total_direct_procurement_from_customers___infrastructure_cost_1___real.BR">#REF!</definedName>
    <definedName name="Company___Total_direct_procurement_from_customers___infrastructure_cost_1___real.WN" localSheetId="0">#REF!</definedName>
    <definedName name="Company___Total_direct_procurement_from_customers___infrastructure_cost_1___real.WN">#REF!</definedName>
    <definedName name="Company___Total_direct_procurement_from_customers___infrastructure_cost_1___real.WR" localSheetId="0">#REF!</definedName>
    <definedName name="Company___Total_direct_procurement_from_customers___infrastructure_cost_1___real.WR">#REF!</definedName>
    <definedName name="Company___Total_direct_procurement_from_customers___infrastructure_cost_1___real.WWN" localSheetId="0">#REF!</definedName>
    <definedName name="Company___Total_direct_procurement_from_customers___infrastructure_cost_1___real.WWN">#REF!</definedName>
    <definedName name="Company___Total_direct_procurement_from_customers___infrastructure_cost_2___real.ADDN1" localSheetId="0">#REF!</definedName>
    <definedName name="Company___Total_direct_procurement_from_customers___infrastructure_cost_2___real.ADDN1">#REF!</definedName>
    <definedName name="Company___Total_direct_procurement_from_customers___infrastructure_cost_2___real.ADDN2" localSheetId="0">#REF!</definedName>
    <definedName name="Company___Total_direct_procurement_from_customers___infrastructure_cost_2___real.ADDN2">#REF!</definedName>
    <definedName name="Company___Total_direct_procurement_from_customers___infrastructure_cost_2___real.BR" localSheetId="0">#REF!</definedName>
    <definedName name="Company___Total_direct_procurement_from_customers___infrastructure_cost_2___real.BR">#REF!</definedName>
    <definedName name="Company___Total_direct_procurement_from_customers___infrastructure_cost_2___real.WN" localSheetId="0">#REF!</definedName>
    <definedName name="Company___Total_direct_procurement_from_customers___infrastructure_cost_2___real.WN">#REF!</definedName>
    <definedName name="Company___Total_direct_procurement_from_customers___infrastructure_cost_2___real.WR" localSheetId="0">#REF!</definedName>
    <definedName name="Company___Total_direct_procurement_from_customers___infrastructure_cost_2___real.WR">#REF!</definedName>
    <definedName name="Company___Total_direct_procurement_from_customers___infrastructure_cost_2___real.WWN" localSheetId="0">#REF!</definedName>
    <definedName name="Company___Total_direct_procurement_from_customers___infrastructure_cost_2___real.WWN">#REF!</definedName>
    <definedName name="Company___Total_direct_procurement_from_customers___infrastructure_cost_3___real.ADDN1" localSheetId="0">#REF!</definedName>
    <definedName name="Company___Total_direct_procurement_from_customers___infrastructure_cost_3___real.ADDN1">#REF!</definedName>
    <definedName name="Company___Total_direct_procurement_from_customers___infrastructure_cost_3___real.ADDN2" localSheetId="0">#REF!</definedName>
    <definedName name="Company___Total_direct_procurement_from_customers___infrastructure_cost_3___real.ADDN2">#REF!</definedName>
    <definedName name="Company___Total_direct_procurement_from_customers___infrastructure_cost_3___real.BR" localSheetId="0">#REF!</definedName>
    <definedName name="Company___Total_direct_procurement_from_customers___infrastructure_cost_3___real.BR">#REF!</definedName>
    <definedName name="Company___Total_direct_procurement_from_customers___infrastructure_cost_3___real.WN" localSheetId="0">#REF!</definedName>
    <definedName name="Company___Total_direct_procurement_from_customers___infrastructure_cost_3___real.WN">#REF!</definedName>
    <definedName name="Company___Total_direct_procurement_from_customers___infrastructure_cost_3___real.WR" localSheetId="0">#REF!</definedName>
    <definedName name="Company___Total_direct_procurement_from_customers___infrastructure_cost_3___real.WR">#REF!</definedName>
    <definedName name="Company___Total_direct_procurement_from_customers___infrastructure_cost_3___real.WWN" localSheetId="0">#REF!</definedName>
    <definedName name="Company___Total_direct_procurement_from_customers___infrastructure_cost_3___real.WWN">#REF!</definedName>
    <definedName name="Company___Total_direct_procurement_from_customers___infrastructure_cost_4___real.ADDN1" localSheetId="0">#REF!</definedName>
    <definedName name="Company___Total_direct_procurement_from_customers___infrastructure_cost_4___real.ADDN1">#REF!</definedName>
    <definedName name="Company___Total_direct_procurement_from_customers___infrastructure_cost_4___real.ADDN2" localSheetId="0">#REF!</definedName>
    <definedName name="Company___Total_direct_procurement_from_customers___infrastructure_cost_4___real.ADDN2">#REF!</definedName>
    <definedName name="Company___Total_direct_procurement_from_customers___infrastructure_cost_4___real.BR" localSheetId="0">#REF!</definedName>
    <definedName name="Company___Total_direct_procurement_from_customers___infrastructure_cost_4___real.BR">#REF!</definedName>
    <definedName name="Company___Total_direct_procurement_from_customers___infrastructure_cost_4___real.WN" localSheetId="0">#REF!</definedName>
    <definedName name="Company___Total_direct_procurement_from_customers___infrastructure_cost_4___real.WN">#REF!</definedName>
    <definedName name="Company___Total_direct_procurement_from_customers___infrastructure_cost_4___real.WR" localSheetId="0">#REF!</definedName>
    <definedName name="Company___Total_direct_procurement_from_customers___infrastructure_cost_4___real.WR">#REF!</definedName>
    <definedName name="Company___Total_direct_procurement_from_customers___infrastructure_cost_4___real.WWN" localSheetId="0">#REF!</definedName>
    <definedName name="Company___Total_direct_procurement_from_customers___infrastructure_cost_4___real.WWN">#REF!</definedName>
    <definedName name="Company___Total_direct_procurement_from_customers___infrastructure_cost_5___real.ADDN1" localSheetId="0">#REF!</definedName>
    <definedName name="Company___Total_direct_procurement_from_customers___infrastructure_cost_5___real.ADDN1">#REF!</definedName>
    <definedName name="Company___Total_direct_procurement_from_customers___infrastructure_cost_5___real.ADDN2" localSheetId="0">#REF!</definedName>
    <definedName name="Company___Total_direct_procurement_from_customers___infrastructure_cost_5___real.ADDN2">#REF!</definedName>
    <definedName name="Company___Total_direct_procurement_from_customers___infrastructure_cost_5___real.BR" localSheetId="0">#REF!</definedName>
    <definedName name="Company___Total_direct_procurement_from_customers___infrastructure_cost_5___real.BR">#REF!</definedName>
    <definedName name="Company___Total_direct_procurement_from_customers___infrastructure_cost_5___real.WN" localSheetId="0">#REF!</definedName>
    <definedName name="Company___Total_direct_procurement_from_customers___infrastructure_cost_5___real.WN">#REF!</definedName>
    <definedName name="Company___Total_direct_procurement_from_customers___infrastructure_cost_5___real.WR" localSheetId="0">#REF!</definedName>
    <definedName name="Company___Total_direct_procurement_from_customers___infrastructure_cost_5___real.WR">#REF!</definedName>
    <definedName name="Company___Total_direct_procurement_from_customers___infrastructure_cost_5___real.WWN" localSheetId="0">#REF!</definedName>
    <definedName name="Company___Total_direct_procurement_from_customers___infrastructure_cost_5___real.WWN">#REF!</definedName>
    <definedName name="Company___Total_direct_procurement_from_customers___infrastructure_cost_6___real.ADDN1" localSheetId="0">#REF!</definedName>
    <definedName name="Company___Total_direct_procurement_from_customers___infrastructure_cost_6___real.ADDN1">#REF!</definedName>
    <definedName name="Company___Total_direct_procurement_from_customers___infrastructure_cost_6___real.ADDN2" localSheetId="0">#REF!</definedName>
    <definedName name="Company___Total_direct_procurement_from_customers___infrastructure_cost_6___real.ADDN2">#REF!</definedName>
    <definedName name="Company___Total_direct_procurement_from_customers___infrastructure_cost_6___real.BR" localSheetId="0">#REF!</definedName>
    <definedName name="Company___Total_direct_procurement_from_customers___infrastructure_cost_6___real.BR">#REF!</definedName>
    <definedName name="Company___Total_direct_procurement_from_customers___infrastructure_cost_6___real.WN" localSheetId="0">#REF!</definedName>
    <definedName name="Company___Total_direct_procurement_from_customers___infrastructure_cost_6___real.WN">#REF!</definedName>
    <definedName name="Company___Total_direct_procurement_from_customers___infrastructure_cost_6___real.WR" localSheetId="0">#REF!</definedName>
    <definedName name="Company___Total_direct_procurement_from_customers___infrastructure_cost_6___real.WR">#REF!</definedName>
    <definedName name="Company___Total_direct_procurement_from_customers___infrastructure_cost_6___real.WWN" localSheetId="0">#REF!</definedName>
    <definedName name="Company___Total_direct_procurement_from_customers___infrastructure_cost_6___real.WWN">#REF!</definedName>
    <definedName name="Company___Total_gross_operational_expenditure___real___including_cost_sharing___real.ADDN1" localSheetId="0">#REF!</definedName>
    <definedName name="Company___Total_gross_operational_expenditure___real___including_cost_sharing___real.ADDN1">#REF!</definedName>
    <definedName name="Company___Total_gross_operational_expenditure___real___including_cost_sharing___real.ADDN2" localSheetId="0">#REF!</definedName>
    <definedName name="Company___Total_gross_operational_expenditure___real___including_cost_sharing___real.ADDN2">#REF!</definedName>
    <definedName name="Company___Total_gross_operational_expenditure___real___including_cost_sharing___real.BR" localSheetId="0">#REF!</definedName>
    <definedName name="Company___Total_gross_operational_expenditure___real___including_cost_sharing___real.BR">#REF!</definedName>
    <definedName name="Company___Total_gross_operational_expenditure___real___including_cost_sharing___real.WN" localSheetId="0">#REF!</definedName>
    <definedName name="Company___Total_gross_operational_expenditure___real___including_cost_sharing___real.WN">#REF!</definedName>
    <definedName name="Company___Total_gross_operational_expenditure___real___including_cost_sharing___real.WR" localSheetId="0">#REF!</definedName>
    <definedName name="Company___Total_gross_operational_expenditure___real___including_cost_sharing___real.WR">#REF!</definedName>
    <definedName name="Company___Total_gross_operational_expenditure___real___including_cost_sharing___real.WWN" localSheetId="0">#REF!</definedName>
    <definedName name="Company___Total_gross_operational_expenditure___real___including_cost_sharing___real.WWN">#REF!</definedName>
    <definedName name="Company___Trade_and_other_payables___Retail_other_payables___nominal" localSheetId="0">#REF!</definedName>
    <definedName name="Company___Trade_and_other_payables___Retail_other_payables___nominal">#REF!</definedName>
    <definedName name="Company___Trade_and_other_payables___Retail_trade_payables___nominal" localSheetId="0">#REF!</definedName>
    <definedName name="Company___Trade_and_other_payables___Retail_trade_payables___nominal">#REF!</definedName>
    <definedName name="Company___Trade_and_other_payables___Wholesale_creditors___residential_retail___nominal" localSheetId="0">#REF!</definedName>
    <definedName name="Company___Trade_and_other_payables___Wholesale_creditors___residential_retail___nominal">#REF!</definedName>
    <definedName name="Company___Unmeasured_charge___business.ADDN1" localSheetId="0">#REF!</definedName>
    <definedName name="Company___Unmeasured_charge___business.ADDN1">#REF!</definedName>
    <definedName name="Company___Unmeasured_charge___business.ADDN2" localSheetId="0">#REF!</definedName>
    <definedName name="Company___Unmeasured_charge___business.ADDN2">#REF!</definedName>
    <definedName name="Company___Unmeasured_charge___business.BR" localSheetId="0">#REF!</definedName>
    <definedName name="Company___Unmeasured_charge___business.BR">#REF!</definedName>
    <definedName name="Company___Unmeasured_charge___business.WN" localSheetId="0">#REF!</definedName>
    <definedName name="Company___Unmeasured_charge___business.WN">#REF!</definedName>
    <definedName name="Company___Unmeasured_charge___business.WR" localSheetId="0">#REF!</definedName>
    <definedName name="Company___Unmeasured_charge___business.WR">#REF!</definedName>
    <definedName name="Company___Unmeasured_charge___business.WWN" localSheetId="0">#REF!</definedName>
    <definedName name="Company___Unmeasured_charge___business.WWN">#REF!</definedName>
    <definedName name="Company___Unmeasured_charge___residential.ADDN1" localSheetId="0">#REF!</definedName>
    <definedName name="Company___Unmeasured_charge___residential.ADDN1">#REF!</definedName>
    <definedName name="Company___Unmeasured_charge___residential.ADDN2" localSheetId="0">#REF!</definedName>
    <definedName name="Company___Unmeasured_charge___residential.ADDN2">#REF!</definedName>
    <definedName name="Company___Unmeasured_charge___residential.BR" localSheetId="0">#REF!</definedName>
    <definedName name="Company___Unmeasured_charge___residential.BR">#REF!</definedName>
    <definedName name="Company___Unmeasured_charge___residential.WN" localSheetId="0">#REF!</definedName>
    <definedName name="Company___Unmeasured_charge___residential.WN">#REF!</definedName>
    <definedName name="Company___Unmeasured_charge___residential.WR" localSheetId="0">#REF!</definedName>
    <definedName name="Company___Unmeasured_charge___residential.WR">#REF!</definedName>
    <definedName name="Company___Unmeasured_charge___residential.WWN" localSheetId="0">#REF!</definedName>
    <definedName name="Company___Unmeasured_charge___residential.WWN">#REF!</definedName>
    <definedName name="Company___Water_efficiency_funding___real.ADDN1" localSheetId="0">#REF!</definedName>
    <definedName name="Company___Water_efficiency_funding___real.ADDN1">#REF!</definedName>
    <definedName name="Company___Water_efficiency_funding___real.ADDN2" localSheetId="0">#REF!</definedName>
    <definedName name="Company___Water_efficiency_funding___real.ADDN2">#REF!</definedName>
    <definedName name="Company___Water_efficiency_funding___real.BR" localSheetId="0">#REF!</definedName>
    <definedName name="Company___Water_efficiency_funding___real.BR">#REF!</definedName>
    <definedName name="Company___Water_efficiency_funding___real.WN" localSheetId="0">#REF!</definedName>
    <definedName name="Company___Water_efficiency_funding___real.WN">#REF!</definedName>
    <definedName name="Company___Water_efficiency_funding___real.WR" localSheetId="0">#REF!</definedName>
    <definedName name="Company___Water_efficiency_funding___real.WR">#REF!</definedName>
    <definedName name="Company___Water_efficiency_funding___real.WWN" localSheetId="0">#REF!</definedName>
    <definedName name="Company___Water_efficiency_funding___real.WWN">#REF!</definedName>
    <definedName name="Company___Wholesale___Trade_creditor_days___control.ADDN1" localSheetId="0">#REF!</definedName>
    <definedName name="Company___Wholesale___Trade_creditor_days___control.ADDN1">#REF!</definedName>
    <definedName name="Company___Wholesale___Trade_creditor_days___control.ADDN2" localSheetId="0">#REF!</definedName>
    <definedName name="Company___Wholesale___Trade_creditor_days___control.ADDN2">#REF!</definedName>
    <definedName name="Company___Wholesale___Trade_creditor_days___control.BR" localSheetId="0">#REF!</definedName>
    <definedName name="Company___Wholesale___Trade_creditor_days___control.BR">#REF!</definedName>
    <definedName name="Company___Wholesale___Trade_creditor_days___control.WN" localSheetId="0">#REF!</definedName>
    <definedName name="Company___Wholesale___Trade_creditor_days___control.WN">#REF!</definedName>
    <definedName name="Company___Wholesale___Trade_creditor_days___control.WR" localSheetId="0">#REF!</definedName>
    <definedName name="Company___Wholesale___Trade_creditor_days___control.WR">#REF!</definedName>
    <definedName name="Company___Wholesale___Trade_creditor_days___control.WWN" localSheetId="0">#REF!</definedName>
    <definedName name="Company___Wholesale___Trade_creditor_days___control.WWN">#REF!</definedName>
    <definedName name="Company___Wholesale_and_retail_line_item_split___actual_company_structure___Retained_profits___residential_retail___nominal" localSheetId="0">#REF!</definedName>
    <definedName name="Company___Wholesale_and_retail_line_item_split___actual_company_structure___Retained_profits___residential_retail___nominal">#REF!</definedName>
    <definedName name="Company___Wholesale_and_retail_line_item_split___Capex_creditor___business_retail___nominal" localSheetId="0">#REF!</definedName>
    <definedName name="Company___Wholesale_and_retail_line_item_split___Capex_creditor___business_retail___nominal">#REF!</definedName>
    <definedName name="Company___Wholesale_and_retail_line_item_split___capex_creditors___residential_retail___nominal" localSheetId="0">#REF!</definedName>
    <definedName name="Company___Wholesale_and_retail_line_item_split___capex_creditors___residential_retail___nominal">#REF!</definedName>
    <definedName name="Company___Wholesale_DB_pension_cash_excess_over_charge___control___real.ADDN1" localSheetId="0">#REF!</definedName>
    <definedName name="Company___Wholesale_DB_pension_cash_excess_over_charge___control___real.ADDN1">#REF!</definedName>
    <definedName name="Company___Wholesale_DB_pension_cash_excess_over_charge___control___real.ADDN2" localSheetId="0">#REF!</definedName>
    <definedName name="Company___Wholesale_DB_pension_cash_excess_over_charge___control___real.ADDN2">#REF!</definedName>
    <definedName name="Company___Wholesale_DB_pension_cash_excess_over_charge___control___real.BR" localSheetId="0">#REF!</definedName>
    <definedName name="Company___Wholesale_DB_pension_cash_excess_over_charge___control___real.BR">#REF!</definedName>
    <definedName name="Company___Wholesale_DB_pension_cash_excess_over_charge___control___real.WN" localSheetId="0">#REF!</definedName>
    <definedName name="Company___Wholesale_DB_pension_cash_excess_over_charge___control___real.WN">#REF!</definedName>
    <definedName name="Company___Wholesale_DB_pension_cash_excess_over_charge___control___real.WR" localSheetId="0">#REF!</definedName>
    <definedName name="Company___Wholesale_DB_pension_cash_excess_over_charge___control___real.WR">#REF!</definedName>
    <definedName name="Company___Wholesale_DB_pension_cash_excess_over_charge___control___real.WWN" localSheetId="0">#REF!</definedName>
    <definedName name="Company___Wholesale_DB_pension_cash_excess_over_charge___control___real.WWN">#REF!</definedName>
    <definedName name="Company___Wholesale_fixed_asset_life__post_override____control.ADDN1" localSheetId="0">#REF!</definedName>
    <definedName name="Company___Wholesale_fixed_asset_life__post_override____control.ADDN1">#REF!</definedName>
    <definedName name="Company___Wholesale_fixed_asset_life__post_override____control.ADDN2" localSheetId="0">#REF!</definedName>
    <definedName name="Company___Wholesale_fixed_asset_life__post_override____control.ADDN2">#REF!</definedName>
    <definedName name="Company___Wholesale_fixed_asset_life__post_override____control.BR" localSheetId="0">#REF!</definedName>
    <definedName name="Company___Wholesale_fixed_asset_life__post_override____control.BR">#REF!</definedName>
    <definedName name="Company___Wholesale_fixed_asset_life__post_override____control.WN" localSheetId="0">#REF!</definedName>
    <definedName name="Company___Wholesale_fixed_asset_life__post_override____control.WN">#REF!</definedName>
    <definedName name="Company___Wholesale_fixed_asset_life__post_override____control.WR" localSheetId="0">#REF!</definedName>
    <definedName name="Company___Wholesale_fixed_asset_life__post_override____control.WR">#REF!</definedName>
    <definedName name="Company___Wholesale_fixed_asset_life__post_override____control.WWN" localSheetId="0">#REF!</definedName>
    <definedName name="Company___Wholesale_fixed_asset_life__post_override____control.WWN">#REF!</definedName>
    <definedName name="Company___Wholesale_WACC___notional___Cost_of_debt___nominal.ADDN1" localSheetId="0">#REF!</definedName>
    <definedName name="Company___Wholesale_WACC___notional___Cost_of_debt___nominal.ADDN1">#REF!</definedName>
    <definedName name="Company___Wholesale_WACC___notional___Cost_of_debt___nominal.ADDN2" localSheetId="0">#REF!</definedName>
    <definedName name="Company___Wholesale_WACC___notional___Cost_of_debt___nominal.ADDN2">#REF!</definedName>
    <definedName name="Company___Wholesale_WACC___notional___Cost_of_debt___nominal.BR" localSheetId="0">#REF!</definedName>
    <definedName name="Company___Wholesale_WACC___notional___Cost_of_debt___nominal.BR">#REF!</definedName>
    <definedName name="Company___Wholesale_WACC___notional___Cost_of_debt___nominal.WN" localSheetId="0">#REF!</definedName>
    <definedName name="Company___Wholesale_WACC___notional___Cost_of_debt___nominal.WN">#REF!</definedName>
    <definedName name="Company___Wholesale_WACC___notional___Cost_of_debt___nominal.WR" localSheetId="0">#REF!</definedName>
    <definedName name="Company___Wholesale_WACC___notional___Cost_of_debt___nominal.WR">#REF!</definedName>
    <definedName name="Company___Wholesale_WACC___notional___Cost_of_debt___nominal.WWN" localSheetId="0">#REF!</definedName>
    <definedName name="Company___Wholesale_WACC___notional___Cost_of_debt___nominal.WWN">#REF!</definedName>
    <definedName name="Company___Wholesale_WACC___notional___Equity___nominal.ADDN1" localSheetId="0">#REF!</definedName>
    <definedName name="Company___Wholesale_WACC___notional___Equity___nominal.ADDN1">#REF!</definedName>
    <definedName name="Company___Wholesale_WACC___notional___Equity___nominal.ADDN2" localSheetId="0">#REF!</definedName>
    <definedName name="Company___Wholesale_WACC___notional___Equity___nominal.ADDN2">#REF!</definedName>
    <definedName name="Company___Wholesale_WACC___notional___Equity___nominal.BR" localSheetId="0">#REF!</definedName>
    <definedName name="Company___Wholesale_WACC___notional___Equity___nominal.BR">#REF!</definedName>
    <definedName name="Company___Wholesale_WACC___notional___Equity___nominal.WN" localSheetId="0">#REF!</definedName>
    <definedName name="Company___Wholesale_WACC___notional___Equity___nominal.WN">#REF!</definedName>
    <definedName name="Company___Wholesale_WACC___notional___Equity___nominal.WR" localSheetId="0">#REF!</definedName>
    <definedName name="Company___Wholesale_WACC___notional___Equity___nominal.WR">#REF!</definedName>
    <definedName name="Company___Wholesale_WACC___notional___Equity___nominal.WWN" localSheetId="0">#REF!</definedName>
    <definedName name="Company___Wholesale_WACC___notional___Equity___nominal.WWN">#REF!</definedName>
    <definedName name="Company___Wholesale_WACC___notional___Gearing___nominal.ADDN1" localSheetId="0">#REF!</definedName>
    <definedName name="Company___Wholesale_WACC___notional___Gearing___nominal.ADDN1">#REF!</definedName>
    <definedName name="Company___Wholesale_WACC___notional___Gearing___nominal.ADDN2" localSheetId="0">#REF!</definedName>
    <definedName name="Company___Wholesale_WACC___notional___Gearing___nominal.ADDN2">#REF!</definedName>
    <definedName name="Company___Wholesale_WACC___notional___Gearing___nominal.BR" localSheetId="0">#REF!</definedName>
    <definedName name="Company___Wholesale_WACC___notional___Gearing___nominal.BR">#REF!</definedName>
    <definedName name="Company___Wholesale_WACC___notional___Gearing___nominal.WN" localSheetId="0">#REF!</definedName>
    <definedName name="Company___Wholesale_WACC___notional___Gearing___nominal.WN">#REF!</definedName>
    <definedName name="Company___Wholesale_WACC___notional___Gearing___nominal.WR" localSheetId="0">#REF!</definedName>
    <definedName name="Company___Wholesale_WACC___notional___Gearing___nominal.WR">#REF!</definedName>
    <definedName name="Company___Wholesale_WACC___notional___Gearing___nominal.WWN" localSheetId="0">#REF!</definedName>
    <definedName name="Company___Wholesale_WACC___notional___Gearing___nominal.WWN">#REF!</definedName>
    <definedName name="Company___Year_on_year___change___CPI_H___Financial_year_average_indices_year_on_year__" localSheetId="0">#REF!</definedName>
    <definedName name="Company___Year_on_year___change___CPI_H___Financial_year_average_indices_year_on_year__">#REF!</definedName>
    <definedName name="COMPANY_ACRONYM">#REF!</definedName>
    <definedName name="Company_exited_the_retail_market_switch" localSheetId="0">#REF!</definedName>
    <definedName name="Company_exited_the_retail_market_switch">#REF!</definedName>
    <definedName name="Company_is_WoC" localSheetId="0">#REF!</definedName>
    <definedName name="Company_is_WoC">#REF!</definedName>
    <definedName name="CompanyCode">#REF!</definedName>
    <definedName name="CompanyDesc">#REF!</definedName>
    <definedName name="CompanyName">#REF!</definedName>
    <definedName name="CompanyNumber">#REF!</definedName>
    <definedName name="components_by_LA">#REF!</definedName>
    <definedName name="Constants" localSheetId="0">#REF!</definedName>
    <definedName name="Constants">#REF!</definedName>
    <definedName name="Contract_year" localSheetId="0">#REF!</definedName>
    <definedName name="Contract_year">#REF!</definedName>
    <definedName name="Contributions_from_connection_charges_and_revenue_from_infrastructure_charges___forecast____control___real.ADDN1" localSheetId="0">#REF!</definedName>
    <definedName name="Contributions_from_connection_charges_and_revenue_from_infrastructure_charges___forecast____control___real.ADDN1">#REF!</definedName>
    <definedName name="Contributions_from_connection_charges_and_revenue_from_infrastructure_charges___forecast____control___real.ADDN2" localSheetId="0">#REF!</definedName>
    <definedName name="Contributions_from_connection_charges_and_revenue_from_infrastructure_charges___forecast____control___real.ADDN2">#REF!</definedName>
    <definedName name="Contributions_from_connection_charges_and_revenue_from_infrastructure_charges___forecast____control___real.BR" localSheetId="0">#REF!</definedName>
    <definedName name="Contributions_from_connection_charges_and_revenue_from_infrastructure_charges___forecast____control___real.BR">#REF!</definedName>
    <definedName name="Contributions_from_connection_charges_and_revenue_from_infrastructure_charges___forecast____control___real.WN" localSheetId="0">#REF!</definedName>
    <definedName name="Contributions_from_connection_charges_and_revenue_from_infrastructure_charges___forecast____control___real.WN">#REF!</definedName>
    <definedName name="Contributions_from_connection_charges_and_revenue_from_infrastructure_charges___forecast____control___real.WR" localSheetId="0">#REF!</definedName>
    <definedName name="Contributions_from_connection_charges_and_revenue_from_infrastructure_charges___forecast____control___real.WR">#REF!</definedName>
    <definedName name="Contributions_from_connection_charges_and_revenue_from_infrastructure_charges___forecast____control___real.WWN" localSheetId="0">#REF!</definedName>
    <definedName name="Contributions_from_connection_charges_and_revenue_from_infrastructure_charges___forecast____control___real.WWN">#REF!</definedName>
    <definedName name="Control___K___periodic.ADDN1" localSheetId="0">#REF!</definedName>
    <definedName name="Control___K___periodic.ADDN1">#REF!</definedName>
    <definedName name="Control___K___periodic.ADDN2" localSheetId="0">#REF!</definedName>
    <definedName name="Control___K___periodic.ADDN2">#REF!</definedName>
    <definedName name="Control___K___periodic.BR" localSheetId="0">#REF!</definedName>
    <definedName name="Control___K___periodic.BR">#REF!</definedName>
    <definedName name="Control___K___periodic.WN" localSheetId="0">#REF!</definedName>
    <definedName name="Control___K___periodic.WN">#REF!</definedName>
    <definedName name="Control___K___periodic.WR" localSheetId="0">#REF!</definedName>
    <definedName name="Control___K___periodic.WR">#REF!</definedName>
    <definedName name="Control___K___periodic.WWN" localSheetId="0">#REF!</definedName>
    <definedName name="Control___K___periodic.WWN">#REF!</definedName>
    <definedName name="Control__growth_calculated_over_5_years_period____K___simple_average.ADDN1" localSheetId="0">#REF!</definedName>
    <definedName name="Control__growth_calculated_over_5_years_period____K___simple_average.ADDN1">#REF!</definedName>
    <definedName name="Control__growth_calculated_over_5_years_period____K___simple_average.ADDN2" localSheetId="0">#REF!</definedName>
    <definedName name="Control__growth_calculated_over_5_years_period____K___simple_average.ADDN2">#REF!</definedName>
    <definedName name="Control__growth_calculated_over_5_years_period____K___simple_average.BR" localSheetId="0">#REF!</definedName>
    <definedName name="Control__growth_calculated_over_5_years_period____K___simple_average.BR">#REF!</definedName>
    <definedName name="Control__growth_calculated_over_5_years_period____K___simple_average.WN" localSheetId="0">#REF!</definedName>
    <definedName name="Control__growth_calculated_over_5_years_period____K___simple_average.WN">#REF!</definedName>
    <definedName name="Control__growth_calculated_over_5_years_period____K___simple_average.WR" localSheetId="0">#REF!</definedName>
    <definedName name="Control__growth_calculated_over_5_years_period____K___simple_average.WR">#REF!</definedName>
    <definedName name="Control__growth_calculated_over_5_years_period____K___simple_average.WWN" localSheetId="0">#REF!</definedName>
    <definedName name="Control__growth_calculated_over_5_years_period____K___simple_average.WWN">#REF!</definedName>
    <definedName name="Control_in_use_flag.ADDN1" localSheetId="0">#REF!</definedName>
    <definedName name="Control_in_use_flag.ADDN1">#REF!</definedName>
    <definedName name="Control_in_use_flag.ADDN2" localSheetId="0">#REF!</definedName>
    <definedName name="Control_in_use_flag.ADDN2">#REF!</definedName>
    <definedName name="Control_in_use_flag.BR" localSheetId="0">#REF!</definedName>
    <definedName name="Control_in_use_flag.BR">#REF!</definedName>
    <definedName name="Control_in_use_flag.WN" localSheetId="0">#REF!</definedName>
    <definedName name="Control_in_use_flag.WN">#REF!</definedName>
    <definedName name="Control_in_use_flag.WR" localSheetId="0">#REF!</definedName>
    <definedName name="Control_in_use_flag.WR">#REF!</definedName>
    <definedName name="Control_in_use_flag.WWN" localSheetId="0">#REF!</definedName>
    <definedName name="Control_in_use_flag.WWN">#REF!</definedName>
    <definedName name="Control_is_sewerage.ADDN1" localSheetId="0">#REF!</definedName>
    <definedName name="Control_is_sewerage.ADDN1">#REF!</definedName>
    <definedName name="Control_is_sewerage.ADDN2" localSheetId="0">#REF!</definedName>
    <definedName name="Control_is_sewerage.ADDN2">#REF!</definedName>
    <definedName name="Control_is_sewerage.BR" localSheetId="0">#REF!</definedName>
    <definedName name="Control_is_sewerage.BR">#REF!</definedName>
    <definedName name="Control_is_sewerage.WN" localSheetId="0">#REF!</definedName>
    <definedName name="Control_is_sewerage.WN">#REF!</definedName>
    <definedName name="Control_is_sewerage.WR" localSheetId="0">#REF!</definedName>
    <definedName name="Control_is_sewerage.WR">#REF!</definedName>
    <definedName name="Control_is_sewerage.WWN" localSheetId="0">#REF!</definedName>
    <definedName name="Control_is_sewerage.WWN">#REF!</definedName>
    <definedName name="Control_is_water.ADDN1" localSheetId="0">#REF!</definedName>
    <definedName name="Control_is_water.ADDN1">#REF!</definedName>
    <definedName name="Control_is_water.ADDN2" localSheetId="0">#REF!</definedName>
    <definedName name="Control_is_water.ADDN2">#REF!</definedName>
    <definedName name="Control_is_water.BR" localSheetId="0">#REF!</definedName>
    <definedName name="Control_is_water.BR">#REF!</definedName>
    <definedName name="Control_is_water.WN" localSheetId="0">#REF!</definedName>
    <definedName name="Control_is_water.WN">#REF!</definedName>
    <definedName name="Control_is_water.WR" localSheetId="0">#REF!</definedName>
    <definedName name="Control_is_water.WR">#REF!</definedName>
    <definedName name="Control_is_water.WWN" localSheetId="0">#REF!</definedName>
    <definedName name="Control_is_water.WWN">#REF!</definedName>
    <definedName name="Control_level_revenue_requirement_incl._tax_charge___nominal.ADDN1" localSheetId="0">#REF!</definedName>
    <definedName name="Control_level_revenue_requirement_incl._tax_charge___nominal.ADDN1">#REF!</definedName>
    <definedName name="Control_level_revenue_requirement_incl._tax_charge___nominal.ADDN2" localSheetId="0">#REF!</definedName>
    <definedName name="Control_level_revenue_requirement_incl._tax_charge___nominal.ADDN2">#REF!</definedName>
    <definedName name="Control_level_revenue_requirement_incl._tax_charge___nominal.BR" localSheetId="0">#REF!</definedName>
    <definedName name="Control_level_revenue_requirement_incl._tax_charge___nominal.BR">#REF!</definedName>
    <definedName name="Control_level_revenue_requirement_incl._tax_charge___nominal.WN" localSheetId="0">#REF!</definedName>
    <definedName name="Control_level_revenue_requirement_incl._tax_charge___nominal.WN">#REF!</definedName>
    <definedName name="Control_level_revenue_requirement_incl._tax_charge___nominal.WR" localSheetId="0">#REF!</definedName>
    <definedName name="Control_level_revenue_requirement_incl._tax_charge___nominal.WR">#REF!</definedName>
    <definedName name="Control_level_revenue_requirement_incl._tax_charge___nominal.WWN" localSheetId="0">#REF!</definedName>
    <definedName name="Control_level_revenue_requirement_incl._tax_charge___nominal.WWN">#REF!</definedName>
    <definedName name="Control_level_tax_due___post_financeability___check" localSheetId="0">#REF!</definedName>
    <definedName name="Control_level_tax_due___post_financeability___check">#REF!</definedName>
    <definedName name="Control_level_tax_due___post_financeability___check_overall" localSheetId="0">#REF!</definedName>
    <definedName name="Control_level_tax_due___post_financeability___check_overall">#REF!</definedName>
    <definedName name="Control_level_tax_due_check" localSheetId="0">#REF!</definedName>
    <definedName name="Control_level_tax_due_check">#REF!</definedName>
    <definedName name="Control_level_tax_due_check_overall" localSheetId="0">#REF!</definedName>
    <definedName name="Control_level_tax_due_check_overall">#REF!</definedName>
    <definedName name="COPI" localSheetId="1">#REF!</definedName>
    <definedName name="COPI" localSheetId="0">#REF!</definedName>
    <definedName name="COPI">#REF!</definedName>
    <definedName name="COPI_0203">#REF!</definedName>
    <definedName name="COPI_0708">#REF!</definedName>
    <definedName name="COPI2">#REF!</definedName>
    <definedName name="COPInotNI">#REF!</definedName>
    <definedName name="COPIVar">#REF!</definedName>
    <definedName name="CORNWALL" localSheetId="1">#REF!</definedName>
    <definedName name="CORNWALL" localSheetId="0">#REF!</definedName>
    <definedName name="CORNWALL">#REF!</definedName>
    <definedName name="Corporation_tax_paid___Business___nominal" localSheetId="0">#REF!</definedName>
    <definedName name="Corporation_tax_paid___Business___nominal">#REF!</definedName>
    <definedName name="Corporation_tax_paid___Business___nominal.NEG" localSheetId="0">#REF!</definedName>
    <definedName name="Corporation_tax_paid___Business___nominal.NEG">#REF!</definedName>
    <definedName name="Corporation_tax_paid___Residential___nominal" localSheetId="0">#REF!</definedName>
    <definedName name="Corporation_tax_paid___Residential___nominal">#REF!</definedName>
    <definedName name="Corporation_tax_paid___Residential___nominal.NEG" localSheetId="0">#REF!</definedName>
    <definedName name="Corporation_tax_paid___Residential___nominal.NEG">#REF!</definedName>
    <definedName name="Cost_of_equity__used_in_WACC____control___real_CPIH.ADDN1" localSheetId="0">#REF!</definedName>
    <definedName name="Cost_of_equity__used_in_WACC____control___real_CPIH.ADDN1">#REF!</definedName>
    <definedName name="Cost_of_equity__used_in_WACC____control___real_CPIH.ADDN2" localSheetId="0">#REF!</definedName>
    <definedName name="Cost_of_equity__used_in_WACC____control___real_CPIH.ADDN2">#REF!</definedName>
    <definedName name="Cost_of_equity__used_in_WACC____control___real_CPIH.BR" localSheetId="0">#REF!</definedName>
    <definedName name="Cost_of_equity__used_in_WACC____control___real_CPIH.BR">#REF!</definedName>
    <definedName name="Cost_of_equity__used_in_WACC____control___real_CPIH.WN" localSheetId="0">#REF!</definedName>
    <definedName name="Cost_of_equity__used_in_WACC____control___real_CPIH.WN">#REF!</definedName>
    <definedName name="Cost_of_equity__used_in_WACC____control___real_CPIH.WR" localSheetId="0">#REF!</definedName>
    <definedName name="Cost_of_equity__used_in_WACC____control___real_CPIH.WR">#REF!</definedName>
    <definedName name="Cost_of_equity__used_in_WACC____control___real_CPIH.WWN" localSheetId="0">#REF!</definedName>
    <definedName name="Cost_of_equity__used_in_WACC____control___real_CPIH.WWN">#REF!</definedName>
    <definedName name="Cost_to_serve_all_Residential_retail_customers___nominal" localSheetId="0">#REF!</definedName>
    <definedName name="Cost_to_serve_all_Residential_retail_customers___nominal">#REF!</definedName>
    <definedName name="Cost_to_serve_measured_dual_customers___nominal" localSheetId="0">#REF!</definedName>
    <definedName name="Cost_to_serve_measured_dual_customers___nominal">#REF!</definedName>
    <definedName name="Cost_to_serve_measured_sewerage_customers___nominal" localSheetId="0">#REF!</definedName>
    <definedName name="Cost_to_serve_measured_sewerage_customers___nominal">#REF!</definedName>
    <definedName name="Cost_to_serve_measured_water_customers___nominal" localSheetId="0">#REF!</definedName>
    <definedName name="Cost_to_serve_measured_water_customers___nominal">#REF!</definedName>
    <definedName name="Cost_to_serve_per_metered_dual_customers___Adjusted___real" localSheetId="0">#REF!</definedName>
    <definedName name="Cost_to_serve_per_metered_dual_customers___Adjusted___real">#REF!</definedName>
    <definedName name="Cost_to_serve_per_metered_sewerage_customers___Adjusted___real" localSheetId="0">#REF!</definedName>
    <definedName name="Cost_to_serve_per_metered_sewerage_customers___Adjusted___real">#REF!</definedName>
    <definedName name="Cost_to_serve_per_metered_water_customers___Adjusted___real" localSheetId="0">#REF!</definedName>
    <definedName name="Cost_to_serve_per_metered_water_customers___Adjusted___real">#REF!</definedName>
    <definedName name="Cost_to_serve_per_unmetered_dual_customers___Adjusted___real" localSheetId="0">#REF!</definedName>
    <definedName name="Cost_to_serve_per_unmetered_dual_customers___Adjusted___real">#REF!</definedName>
    <definedName name="Cost_to_serve_per_unmetered_sewerage_customers___Adjusted___real" localSheetId="0">#REF!</definedName>
    <definedName name="Cost_to_serve_per_unmetered_sewerage_customers___Adjusted___real">#REF!</definedName>
    <definedName name="Cost_to_serve_per_unmetered_water_customers___Adjusted___real" localSheetId="0">#REF!</definedName>
    <definedName name="Cost_to_serve_per_unmetered_water_customers___Adjusted___real">#REF!</definedName>
    <definedName name="Cost_to_serve_unmeasured_dual_customers___nominal" localSheetId="0">#REF!</definedName>
    <definedName name="Cost_to_serve_unmeasured_dual_customers___nominal">#REF!</definedName>
    <definedName name="Cost_to_serve_unmeasured_sewerage_customers___nominal" localSheetId="0">#REF!</definedName>
    <definedName name="Cost_to_serve_unmeasured_sewerage_customers___nominal">#REF!</definedName>
    <definedName name="Cost_to_serve_unmeasured_water_customers___nominal" localSheetId="0">#REF!</definedName>
    <definedName name="Cost_to_serve_unmeasured_water_customers___nominal">#REF!</definedName>
    <definedName name="CostBase94">#REF!</definedName>
    <definedName name="CostBase98">#REF!</definedName>
    <definedName name="Costs_associated_with_post_financeability_adjustments___nominal.ADDN1" localSheetId="0">#REF!</definedName>
    <definedName name="Costs_associated_with_post_financeability_adjustments___nominal.ADDN1">#REF!</definedName>
    <definedName name="Costs_associated_with_post_financeability_adjustments___nominal.ADDN2" localSheetId="0">#REF!</definedName>
    <definedName name="Costs_associated_with_post_financeability_adjustments___nominal.ADDN2">#REF!</definedName>
    <definedName name="Costs_associated_with_post_financeability_adjustments___nominal.BR" localSheetId="0">#REF!</definedName>
    <definedName name="Costs_associated_with_post_financeability_adjustments___nominal.BR">#REF!</definedName>
    <definedName name="Costs_associated_with_post_financeability_adjustments___nominal.WN" localSheetId="0">#REF!</definedName>
    <definedName name="Costs_associated_with_post_financeability_adjustments___nominal.WN">#REF!</definedName>
    <definedName name="Costs_associated_with_post_financeability_adjustments___nominal.WR" localSheetId="0">#REF!</definedName>
    <definedName name="Costs_associated_with_post_financeability_adjustments___nominal.WR">#REF!</definedName>
    <definedName name="Costs_associated_with_post_financeability_adjustments___nominal.WWN" localSheetId="0">#REF!</definedName>
    <definedName name="Costs_associated_with_post_financeability_adjustments___nominal.WWN">#REF!</definedName>
    <definedName name="Costs_associated_with_post_financeability_adjustments___wholesale___nominal" localSheetId="0">#REF!</definedName>
    <definedName name="Costs_associated_with_post_financeability_adjustments___wholesale___nominal">#REF!</definedName>
    <definedName name="costsactualcum">#REF!</definedName>
    <definedName name="CoTypeSwitch">#REF!</definedName>
    <definedName name="CPI_H___April___index" localSheetId="0">#REF!</definedName>
    <definedName name="CPI_H___April___index">#REF!</definedName>
    <definedName name="CPI_H___August___index" localSheetId="0">#REF!</definedName>
    <definedName name="CPI_H___August___index">#REF!</definedName>
    <definedName name="CPI_H___Basket_year___cumulative___increase_from_base_year_basket_value__November_" localSheetId="0">#REF!</definedName>
    <definedName name="CPI_H___Basket_year___cumulative___increase_from_base_year_basket_value__November_">#REF!</definedName>
    <definedName name="CPI_H___December___index" localSheetId="0">#REF!</definedName>
    <definedName name="CPI_H___December___index">#REF!</definedName>
    <definedName name="CPI_H___February___index" localSheetId="0">#REF!</definedName>
    <definedName name="CPI_H___February___index">#REF!</definedName>
    <definedName name="CPI_H___Fin_year_average___inflate_from_base_year_2022_2023_average___CALC" localSheetId="0">#REF!</definedName>
    <definedName name="CPI_H___Fin_year_average___inflate_from_base_year_2022_2023_average___CALC">#REF!</definedName>
    <definedName name="CPI_H___Fin_year_average___inflate_from_base_year_2022_23_average" localSheetId="0">#REF!</definedName>
    <definedName name="CPI_H___Fin_year_average___inflate_from_base_year_2022_23_average">#REF!</definedName>
    <definedName name="CPI_H___Fin_year_average___percentage_increase" localSheetId="0">#REF!</definedName>
    <definedName name="CPI_H___Fin_year_average___percentage_increase">#REF!</definedName>
    <definedName name="CPI_H___Financial_year_average___index" localSheetId="0">#REF!</definedName>
    <definedName name="CPI_H___Financial_year_average___index">#REF!</definedName>
    <definedName name="CPI_H___January___index" localSheetId="0">#REF!</definedName>
    <definedName name="CPI_H___January___index">#REF!</definedName>
    <definedName name="CPI_H___July___index" localSheetId="0">#REF!</definedName>
    <definedName name="CPI_H___July___index">#REF!</definedName>
    <definedName name="CPI_H___June___index" localSheetId="0">#REF!</definedName>
    <definedName name="CPI_H___June___index">#REF!</definedName>
    <definedName name="CPI_H___March___index" localSheetId="0">#REF!</definedName>
    <definedName name="CPI_H___March___index">#REF!</definedName>
    <definedName name="CPI_H___May___index" localSheetId="0">#REF!</definedName>
    <definedName name="CPI_H___May___index">#REF!</definedName>
    <definedName name="CPI_H___November___index" localSheetId="0">#REF!</definedName>
    <definedName name="CPI_H___November___index">#REF!</definedName>
    <definedName name="CPI_H___October___index" localSheetId="0">#REF!</definedName>
    <definedName name="CPI_H___October___index">#REF!</definedName>
    <definedName name="CPI_H___September__index" localSheetId="0">#REF!</definedName>
    <definedName name="CPI_H___September__index">#REF!</definedName>
    <definedName name="CPI_H__Base_year__November___indexation_factor___CALC" localSheetId="0">#REF!</definedName>
    <definedName name="CPI_H__Base_year__November___indexation_factor___CALC">#REF!</definedName>
    <definedName name="CPI_H__Growth_from_24_25_FYE_to_25_26_FYA" localSheetId="0">#REF!</definedName>
    <definedName name="CPI_H__Growth_from_24_25_FYE_to_25_26_FYA">#REF!</definedName>
    <definedName name="CPIH_ILD_adjustments_POS_only___nominal.ADDN1" localSheetId="0">#REF!</definedName>
    <definedName name="CPIH_ILD_adjustments_POS_only___nominal.ADDN1">#REF!</definedName>
    <definedName name="CPIH_ILD_adjustments_POS_only___nominal.ADDN2" localSheetId="0">#REF!</definedName>
    <definedName name="CPIH_ILD_adjustments_POS_only___nominal.ADDN2">#REF!</definedName>
    <definedName name="CPIH_ILD_adjustments_POS_only___nominal.BR" localSheetId="0">#REF!</definedName>
    <definedName name="CPIH_ILD_adjustments_POS_only___nominal.BR">#REF!</definedName>
    <definedName name="CPIH_ILD_adjustments_POS_only___nominal.WN" localSheetId="0">#REF!</definedName>
    <definedName name="CPIH_ILD_adjustments_POS_only___nominal.WN">#REF!</definedName>
    <definedName name="CPIH_ILD_adjustments_POS_only___nominal.WR" localSheetId="0">#REF!</definedName>
    <definedName name="CPIH_ILD_adjustments_POS_only___nominal.WR">#REF!</definedName>
    <definedName name="CPIH_ILD_adjustments_POS_only___nominal.WWN" localSheetId="0">#REF!</definedName>
    <definedName name="CPIH_ILD_adjustments_POS_only___nominal.WWN">#REF!</definedName>
    <definedName name="CPIH_ILD_indexation_rate" localSheetId="0">#REF!</definedName>
    <definedName name="CPIH_ILD_indexation_rate">#REF!</definedName>
    <definedName name="CPIH_Index_linked_debt___nominal.ADDN1" localSheetId="0">#REF!</definedName>
    <definedName name="CPIH_Index_linked_debt___nominal.ADDN1">#REF!</definedName>
    <definedName name="CPIH_Index_linked_debt___nominal.ADDN1.BEG" localSheetId="0">#REF!</definedName>
    <definedName name="CPIH_Index_linked_debt___nominal.ADDN1.BEG">#REF!</definedName>
    <definedName name="CPIH_Index_linked_debt___nominal.ADDN2" localSheetId="0">#REF!</definedName>
    <definedName name="CPIH_Index_linked_debt___nominal.ADDN2">#REF!</definedName>
    <definedName name="CPIH_Index_linked_debt___nominal.ADDN2.BEG" localSheetId="0">#REF!</definedName>
    <definedName name="CPIH_Index_linked_debt___nominal.ADDN2.BEG">#REF!</definedName>
    <definedName name="CPIH_Index_linked_debt___nominal.BR" localSheetId="0">#REF!</definedName>
    <definedName name="CPIH_Index_linked_debt___nominal.BR">#REF!</definedName>
    <definedName name="CPIH_Index_linked_debt___nominal.BR.BEG" localSheetId="0">#REF!</definedName>
    <definedName name="CPIH_Index_linked_debt___nominal.BR.BEG">#REF!</definedName>
    <definedName name="CPIH_Index_linked_debt___nominal.WN" localSheetId="0">#REF!</definedName>
    <definedName name="CPIH_Index_linked_debt___nominal.WN">#REF!</definedName>
    <definedName name="CPIH_Index_linked_debt___nominal.WN.BEG" localSheetId="0">#REF!</definedName>
    <definedName name="CPIH_Index_linked_debt___nominal.WN.BEG">#REF!</definedName>
    <definedName name="CPIH_Index_linked_debt___nominal.WR" localSheetId="0">#REF!</definedName>
    <definedName name="CPIH_Index_linked_debt___nominal.WR">#REF!</definedName>
    <definedName name="CPIH_Index_linked_debt___nominal.WR.BEG" localSheetId="0">#REF!</definedName>
    <definedName name="CPIH_Index_linked_debt___nominal.WR.BEG">#REF!</definedName>
    <definedName name="CPIH_Index_linked_debt___nominal.WWN" localSheetId="0">#REF!</definedName>
    <definedName name="CPIH_Index_linked_debt___nominal.WWN">#REF!</definedName>
    <definedName name="CPIH_Index_linked_debt___nominal.WWN.BEG" localSheetId="0">#REF!</definedName>
    <definedName name="CPIH_Index_linked_debt___nominal.WWN.BEG">#REF!</definedName>
    <definedName name="CPIH_Index_linked_debt_indexation___nominal.ADDN1" localSheetId="0">#REF!</definedName>
    <definedName name="CPIH_Index_linked_debt_indexation___nominal.ADDN1">#REF!</definedName>
    <definedName name="CPIH_Index_linked_debt_indexation___nominal.ADDN2" localSheetId="0">#REF!</definedName>
    <definedName name="CPIH_Index_linked_debt_indexation___nominal.ADDN2">#REF!</definedName>
    <definedName name="CPIH_Index_linked_debt_indexation___nominal.BR" localSheetId="0">#REF!</definedName>
    <definedName name="CPIH_Index_linked_debt_indexation___nominal.BR">#REF!</definedName>
    <definedName name="CPIH_Index_linked_debt_indexation___nominal.WN" localSheetId="0">#REF!</definedName>
    <definedName name="CPIH_Index_linked_debt_indexation___nominal.WN">#REF!</definedName>
    <definedName name="CPIH_Index_linked_debt_indexation___nominal.WR" localSheetId="0">#REF!</definedName>
    <definedName name="CPIH_Index_linked_debt_indexation___nominal.WR">#REF!</definedName>
    <definedName name="CPIH_Index_linked_debt_indexation___nominal.WWN" localSheetId="0">#REF!</definedName>
    <definedName name="CPIH_Index_linked_debt_indexation___nominal.WWN">#REF!</definedName>
    <definedName name="CPIH_Interest_on_Index_linked_loans___control___nominal.ADDN1" localSheetId="0">#REF!</definedName>
    <definedName name="CPIH_Interest_on_Index_linked_loans___control___nominal.ADDN1">#REF!</definedName>
    <definedName name="CPIH_Interest_on_Index_linked_loans___control___nominal.ADDN2" localSheetId="0">#REF!</definedName>
    <definedName name="CPIH_Interest_on_Index_linked_loans___control___nominal.ADDN2">#REF!</definedName>
    <definedName name="CPIH_Interest_on_Index_linked_loans___control___nominal.BR" localSheetId="0">#REF!</definedName>
    <definedName name="CPIH_Interest_on_Index_linked_loans___control___nominal.BR">#REF!</definedName>
    <definedName name="CPIH_Interest_on_Index_linked_loans___control___nominal.WN" localSheetId="0">#REF!</definedName>
    <definedName name="CPIH_Interest_on_Index_linked_loans___control___nominal.WN">#REF!</definedName>
    <definedName name="CPIH_Interest_on_Index_linked_loans___control___nominal.WR" localSheetId="0">#REF!</definedName>
    <definedName name="CPIH_Interest_on_Index_linked_loans___control___nominal.WR">#REF!</definedName>
    <definedName name="CPIH_Interest_on_Index_linked_loans___control___nominal.WWN" localSheetId="0">#REF!</definedName>
    <definedName name="CPIH_Interest_on_Index_linked_loans___control___nominal.WWN">#REF!</definedName>
    <definedName name="CPIH_opening_index_linked_debt___nominal.ADDN1" localSheetId="0">#REF!</definedName>
    <definedName name="CPIH_opening_index_linked_debt___nominal.ADDN1">#REF!</definedName>
    <definedName name="CPIH_opening_index_linked_debt___nominal.ADDN2" localSheetId="0">#REF!</definedName>
    <definedName name="CPIH_opening_index_linked_debt___nominal.ADDN2">#REF!</definedName>
    <definedName name="CPIH_opening_index_linked_debt___nominal.BR" localSheetId="0">#REF!</definedName>
    <definedName name="CPIH_opening_index_linked_debt___nominal.BR">#REF!</definedName>
    <definedName name="CPIH_opening_index_linked_debt___nominal.WN" localSheetId="0">#REF!</definedName>
    <definedName name="CPIH_opening_index_linked_debt___nominal.WN">#REF!</definedName>
    <definedName name="CPIH_opening_index_linked_debt___nominal.WR" localSheetId="0">#REF!</definedName>
    <definedName name="CPIH_opening_index_linked_debt___nominal.WR">#REF!</definedName>
    <definedName name="CPIH_opening_index_linked_debt___nominal.WWN" localSheetId="0">#REF!</definedName>
    <definedName name="CPIH_opening_index_linked_debt___nominal.WWN">#REF!</definedName>
    <definedName name="Creditor_balance___Business___nominal" localSheetId="0">#REF!</definedName>
    <definedName name="Creditor_balance___Business___nominal">#REF!</definedName>
    <definedName name="Creditor_balance___Residential___nominal" localSheetId="0">#REF!</definedName>
    <definedName name="Creditor_balance___Residential___nominal">#REF!</definedName>
    <definedName name="Creditor_balance___Retail___nominal" localSheetId="0">#REF!</definedName>
    <definedName name="Creditor_balance___Retail___nominal">#REF!</definedName>
    <definedName name="CRW">#REF!</definedName>
    <definedName name="CTR">#REF!</definedName>
    <definedName name="CUMBRIA" localSheetId="1">#REF!</definedName>
    <definedName name="CUMBRIA" localSheetId="0">#REF!</definedName>
    <definedName name="CUMBRIA">#REF!</definedName>
    <definedName name="Currency">#REF!</definedName>
    <definedName name="Current_assets___Appointee___nominal" localSheetId="0">#REF!</definedName>
    <definedName name="Current_assets___Appointee___nominal">#REF!</definedName>
    <definedName name="Current_Capex_by_Subline">#REF!</definedName>
    <definedName name="current_period">#REF!</definedName>
    <definedName name="Current_Tax___Retail___nominal" localSheetId="0">#REF!</definedName>
    <definedName name="Current_Tax___Retail___nominal">#REF!</definedName>
    <definedName name="Current_Tax___Retail___nominal.NEG" localSheetId="0">#REF!</definedName>
    <definedName name="Current_Tax___Retail___nominal.NEG">#REF!</definedName>
    <definedName name="Current_tax_charge___Appointee___nominal" localSheetId="0">#REF!</definedName>
    <definedName name="Current_tax_charge___Appointee___nominal">#REF!</definedName>
    <definedName name="Current_tax_charge___Appointee___nominal.NEG" localSheetId="0">#REF!</definedName>
    <definedName name="Current_tax_charge___Appointee___nominal.NEG">#REF!</definedName>
    <definedName name="Current_tax_charge___Business___nominal" localSheetId="0">#REF!</definedName>
    <definedName name="Current_tax_charge___Business___nominal">#REF!</definedName>
    <definedName name="Current_tax_charge___Business___nominal.NEG" localSheetId="0">#REF!</definedName>
    <definedName name="Current_tax_charge___Business___nominal.NEG">#REF!</definedName>
    <definedName name="Current_tax_charge___Residential___nominal" localSheetId="0">#REF!</definedName>
    <definedName name="Current_tax_charge___Residential___nominal">#REF!</definedName>
    <definedName name="Current_tax_charge___Residential___nominal.NEG" localSheetId="0">#REF!</definedName>
    <definedName name="Current_tax_charge___Residential___nominal.NEG">#REF!</definedName>
    <definedName name="Current_tax_liabilities___control___nominal.ADDN1" localSheetId="0">#REF!</definedName>
    <definedName name="Current_tax_liabilities___control___nominal.ADDN1">#REF!</definedName>
    <definedName name="Current_tax_liabilities___control___nominal.ADDN1.BEG" localSheetId="0">#REF!</definedName>
    <definedName name="Current_tax_liabilities___control___nominal.ADDN1.BEG">#REF!</definedName>
    <definedName name="Current_tax_liabilities___control___nominal.ADDN2" localSheetId="0">#REF!</definedName>
    <definedName name="Current_tax_liabilities___control___nominal.ADDN2">#REF!</definedName>
    <definedName name="Current_tax_liabilities___control___nominal.ADDN2.BEG" localSheetId="0">#REF!</definedName>
    <definedName name="Current_tax_liabilities___control___nominal.ADDN2.BEG">#REF!</definedName>
    <definedName name="Current_tax_liabilities___control___nominal.BR" localSheetId="0">#REF!</definedName>
    <definedName name="Current_tax_liabilities___control___nominal.BR">#REF!</definedName>
    <definedName name="Current_tax_liabilities___control___nominal.BR.BEG" localSheetId="0">#REF!</definedName>
    <definedName name="Current_tax_liabilities___control___nominal.BR.BEG">#REF!</definedName>
    <definedName name="Current_tax_liabilities___control___nominal.WN" localSheetId="0">#REF!</definedName>
    <definedName name="Current_tax_liabilities___control___nominal.WN">#REF!</definedName>
    <definedName name="Current_tax_liabilities___control___nominal.WN.BEG" localSheetId="0">#REF!</definedName>
    <definedName name="Current_tax_liabilities___control___nominal.WN.BEG">#REF!</definedName>
    <definedName name="Current_tax_liabilities___control___nominal.WR" localSheetId="0">#REF!</definedName>
    <definedName name="Current_tax_liabilities___control___nominal.WR">#REF!</definedName>
    <definedName name="Current_tax_liabilities___control___nominal.WR.BEG" localSheetId="0">#REF!</definedName>
    <definedName name="Current_tax_liabilities___control___nominal.WR.BEG">#REF!</definedName>
    <definedName name="Current_tax_liabilities___control___nominal.WWN" localSheetId="0">#REF!</definedName>
    <definedName name="Current_tax_liabilities___control___nominal.WWN">#REF!</definedName>
    <definedName name="Current_tax_liabilities___control___nominal.WWN.BEG" localSheetId="0">#REF!</definedName>
    <definedName name="Current_tax_liabilities___control___nominal.WWN.BEG">#REF!</definedName>
    <definedName name="Current_tax_liabilities___Wholesale___nominal" localSheetId="0">#REF!</definedName>
    <definedName name="Current_tax_liabilities___Wholesale___nominal">#REF!</definedName>
    <definedName name="Current_tax_liabilities_balance___Appointee___nominal" localSheetId="0">#REF!</definedName>
    <definedName name="Current_tax_liabilities_balance___Appointee___nominal">#REF!</definedName>
    <definedName name="Current_tax_liabilities_balance___Appointee___nominal.BEG" localSheetId="0">#REF!</definedName>
    <definedName name="Current_tax_liabilities_balance___Appointee___nominal.BEG">#REF!</definedName>
    <definedName name="CURRENT_YEAR">#REF!</definedName>
    <definedName name="CurrentRate06">#REF!</definedName>
    <definedName name="CWDSpreadsheet23APRILSTUDIES">#REF!</definedName>
    <definedName name="d">#REF!</definedName>
    <definedName name="da" localSheetId="1" hidden="1">#REF!</definedName>
    <definedName name="da" localSheetId="0" hidden="1">#REF!</definedName>
    <definedName name="da" localSheetId="18" hidden="1">#REF!</definedName>
    <definedName name="da" hidden="1">#REF!</definedName>
    <definedName name="data">#REF!</definedName>
    <definedName name="_xlnm.Database" localSheetId="1">#REF!</definedName>
    <definedName name="_xlnm.Database" localSheetId="0">#REF!</definedName>
    <definedName name="_xlnm.Database">#REF!</definedName>
    <definedName name="datar">#REF!</definedName>
    <definedName name="DatasetCode">#REF!</definedName>
    <definedName name="DatasetName">#REF!</definedName>
    <definedName name="date">#REF!</definedName>
    <definedName name="Days_in_a_year" localSheetId="0">#REF!</definedName>
    <definedName name="Days_in_a_year">#REF!</definedName>
    <definedName name="Days_in_year" localSheetId="0">#REF!</definedName>
    <definedName name="Days_in_year">#REF!</definedName>
    <definedName name="days_years_conversion">#REF!</definedName>
    <definedName name="DB_pension_cash_contributions___control___nominal.ADDN1" localSheetId="0">#REF!</definedName>
    <definedName name="DB_pension_cash_contributions___control___nominal.ADDN1">#REF!</definedName>
    <definedName name="DB_pension_cash_contributions___control___nominal.ADDN2" localSheetId="0">#REF!</definedName>
    <definedName name="DB_pension_cash_contributions___control___nominal.ADDN2">#REF!</definedName>
    <definedName name="DB_pension_cash_contributions___control___nominal.BR" localSheetId="0">#REF!</definedName>
    <definedName name="DB_pension_cash_contributions___control___nominal.BR">#REF!</definedName>
    <definedName name="DB_pension_cash_contributions___control___nominal.WN" localSheetId="0">#REF!</definedName>
    <definedName name="DB_pension_cash_contributions___control___nominal.WN">#REF!</definedName>
    <definedName name="DB_pension_cash_contributions___control___nominal.WR" localSheetId="0">#REF!</definedName>
    <definedName name="DB_pension_cash_contributions___control___nominal.WR">#REF!</definedName>
    <definedName name="DB_pension_cash_contributions___control___nominal.WWN" localSheetId="0">#REF!</definedName>
    <definedName name="DB_pension_cash_contributions___control___nominal.WWN">#REF!</definedName>
    <definedName name="DB_pension_cash_contributions___control___post_financeability___nominal.ADDN1" localSheetId="0">#REF!</definedName>
    <definedName name="DB_pension_cash_contributions___control___post_financeability___nominal.ADDN1">#REF!</definedName>
    <definedName name="DB_pension_cash_contributions___control___post_financeability___nominal.ADDN2" localSheetId="0">#REF!</definedName>
    <definedName name="DB_pension_cash_contributions___control___post_financeability___nominal.ADDN2">#REF!</definedName>
    <definedName name="DB_pension_cash_contributions___control___post_financeability___nominal.BR" localSheetId="0">#REF!</definedName>
    <definedName name="DB_pension_cash_contributions___control___post_financeability___nominal.BR">#REF!</definedName>
    <definedName name="DB_pension_cash_contributions___control___post_financeability___nominal.WN" localSheetId="0">#REF!</definedName>
    <definedName name="DB_pension_cash_contributions___control___post_financeability___nominal.WN">#REF!</definedName>
    <definedName name="DB_pension_cash_contributions___control___post_financeability___nominal.WR" localSheetId="0">#REF!</definedName>
    <definedName name="DB_pension_cash_contributions___control___post_financeability___nominal.WR">#REF!</definedName>
    <definedName name="DB_pension_cash_contributions___control___post_financeability___nominal.WWN" localSheetId="0">#REF!</definedName>
    <definedName name="DB_pension_cash_contributions___control___post_financeability___nominal.WWN">#REF!</definedName>
    <definedName name="DB_pension_contributions_in_excess_of_accounting_chagre___post_financeability___control___nominal.ADDN1" localSheetId="0">#REF!</definedName>
    <definedName name="DB_pension_contributions_in_excess_of_accounting_chagre___post_financeability___control___nominal.ADDN1">#REF!</definedName>
    <definedName name="DB_pension_contributions_in_excess_of_accounting_chagre___post_financeability___control___nominal.ADDN2" localSheetId="0">#REF!</definedName>
    <definedName name="DB_pension_contributions_in_excess_of_accounting_chagre___post_financeability___control___nominal.ADDN2">#REF!</definedName>
    <definedName name="DB_pension_contributions_in_excess_of_accounting_chagre___post_financeability___control___nominal.BR" localSheetId="0">#REF!</definedName>
    <definedName name="DB_pension_contributions_in_excess_of_accounting_chagre___post_financeability___control___nominal.BR">#REF!</definedName>
    <definedName name="DB_pension_contributions_in_excess_of_accounting_chagre___post_financeability___control___nominal.WN" localSheetId="0">#REF!</definedName>
    <definedName name="DB_pension_contributions_in_excess_of_accounting_chagre___post_financeability___control___nominal.WN">#REF!</definedName>
    <definedName name="DB_pension_contributions_in_excess_of_accounting_chagre___post_financeability___control___nominal.WR" localSheetId="0">#REF!</definedName>
    <definedName name="DB_pension_contributions_in_excess_of_accounting_chagre___post_financeability___control___nominal.WR">#REF!</definedName>
    <definedName name="DB_pension_contributions_in_excess_of_accounting_chagre___post_financeability___control___nominal.WWN" localSheetId="0">#REF!</definedName>
    <definedName name="DB_pension_contributions_in_excess_of_accounting_chagre___post_financeability___control___nominal.WWN">#REF!</definedName>
    <definedName name="DB_pension_contributions_in_excess_of_accounting_charge___control___nominal.ADDN1" localSheetId="0">#REF!</definedName>
    <definedName name="DB_pension_contributions_in_excess_of_accounting_charge___control___nominal.ADDN1">#REF!</definedName>
    <definedName name="DB_pension_contributions_in_excess_of_accounting_charge___control___nominal.ADDN2" localSheetId="0">#REF!</definedName>
    <definedName name="DB_pension_contributions_in_excess_of_accounting_charge___control___nominal.ADDN2">#REF!</definedName>
    <definedName name="DB_pension_contributions_in_excess_of_accounting_charge___control___nominal.BR" localSheetId="0">#REF!</definedName>
    <definedName name="DB_pension_contributions_in_excess_of_accounting_charge___control___nominal.BR">#REF!</definedName>
    <definedName name="DB_pension_contributions_in_excess_of_accounting_charge___control___nominal.WN" localSheetId="0">#REF!</definedName>
    <definedName name="DB_pension_contributions_in_excess_of_accounting_charge___control___nominal.WN">#REF!</definedName>
    <definedName name="DB_pension_contributions_in_excess_of_accounting_charge___control___nominal.WR" localSheetId="0">#REF!</definedName>
    <definedName name="DB_pension_contributions_in_excess_of_accounting_charge___control___nominal.WR">#REF!</definedName>
    <definedName name="DB_pension_contributions_in_excess_of_accounting_charge___control___nominal.WWN" localSheetId="0">#REF!</definedName>
    <definedName name="DB_pension_contributions_in_excess_of_accounting_charge___control___nominal.WWN">#REF!</definedName>
    <definedName name="Debt">#REF!</definedName>
    <definedName name="Debt_balance___Appointee___nominal" localSheetId="0">#REF!</definedName>
    <definedName name="Debt_balance___Appointee___nominal">#REF!</definedName>
    <definedName name="Debtor_balance___Business___nominal" localSheetId="0">#REF!</definedName>
    <definedName name="Debtor_balance___Business___nominal">#REF!</definedName>
    <definedName name="Debtor_balance___Business___nominal.BEG" localSheetId="0">#REF!</definedName>
    <definedName name="Debtor_balance___Business___nominal.BEG">#REF!</definedName>
    <definedName name="Debtor_balance___Residential___nominal" localSheetId="0">#REF!</definedName>
    <definedName name="Debtor_balance___Residential___nominal">#REF!</definedName>
    <definedName name="Debtor_balance___Residential___nominal.BEG" localSheetId="0">#REF!</definedName>
    <definedName name="Debtor_balance___Residential___nominal.BEG">#REF!</definedName>
    <definedName name="Debtor_balance___Retail___nominal" localSheetId="0">#REF!</definedName>
    <definedName name="Debtor_balance___Retail___nominal">#REF!</definedName>
    <definedName name="Debtors_other___business___nominal" localSheetId="0">#REF!</definedName>
    <definedName name="Debtors_other___business___nominal">#REF!</definedName>
    <definedName name="Debtors_other___Residential___nominal" localSheetId="0">#REF!</definedName>
    <definedName name="Debtors_other___Residential___nominal">#REF!</definedName>
    <definedName name="Deferred_tax___Wholesale___nominal" localSheetId="0">#REF!</definedName>
    <definedName name="Deferred_tax___Wholesale___nominal">#REF!</definedName>
    <definedName name="Deferred_tax___Wholesale___nominal.NEG" localSheetId="0">#REF!</definedName>
    <definedName name="Deferred_tax___Wholesale___nominal.NEG">#REF!</definedName>
    <definedName name="Deferred_tax_balance___Appointee___nominal" localSheetId="0">#REF!</definedName>
    <definedName name="Deferred_tax_balance___Appointee___nominal">#REF!</definedName>
    <definedName name="Deferred_tax_balance___Appointee___nominal.NEG" localSheetId="0">#REF!</definedName>
    <definedName name="Deferred_tax_balance___Appointee___nominal.NEG">#REF!</definedName>
    <definedName name="Deferred_tax_balance___control___nominal.ADDN1" localSheetId="0">#REF!</definedName>
    <definedName name="Deferred_tax_balance___control___nominal.ADDN1">#REF!</definedName>
    <definedName name="Deferred_tax_balance___control___nominal.ADDN1.BEG" localSheetId="0">#REF!</definedName>
    <definedName name="Deferred_tax_balance___control___nominal.ADDN1.BEG">#REF!</definedName>
    <definedName name="Deferred_tax_balance___control___nominal.ADDN1.NEG" localSheetId="0">#REF!</definedName>
    <definedName name="Deferred_tax_balance___control___nominal.ADDN1.NEG">#REF!</definedName>
    <definedName name="Deferred_tax_balance___control___nominal.ADDN2" localSheetId="0">#REF!</definedName>
    <definedName name="Deferred_tax_balance___control___nominal.ADDN2">#REF!</definedName>
    <definedName name="Deferred_tax_balance___control___nominal.ADDN2.BEG" localSheetId="0">#REF!</definedName>
    <definedName name="Deferred_tax_balance___control___nominal.ADDN2.BEG">#REF!</definedName>
    <definedName name="Deferred_tax_balance___control___nominal.ADDN2.NEG" localSheetId="0">#REF!</definedName>
    <definedName name="Deferred_tax_balance___control___nominal.ADDN2.NEG">#REF!</definedName>
    <definedName name="Deferred_tax_balance___control___nominal.BR" localSheetId="0">#REF!</definedName>
    <definedName name="Deferred_tax_balance___control___nominal.BR">#REF!</definedName>
    <definedName name="Deferred_tax_balance___control___nominal.BR.BEG" localSheetId="0">#REF!</definedName>
    <definedName name="Deferred_tax_balance___control___nominal.BR.BEG">#REF!</definedName>
    <definedName name="Deferred_tax_balance___control___nominal.BR.NEG" localSheetId="0">#REF!</definedName>
    <definedName name="Deferred_tax_balance___control___nominal.BR.NEG">#REF!</definedName>
    <definedName name="Deferred_tax_balance___control___nominal.WN" localSheetId="0">#REF!</definedName>
    <definedName name="Deferred_tax_balance___control___nominal.WN">#REF!</definedName>
    <definedName name="Deferred_tax_balance___control___nominal.WN.BEG" localSheetId="0">#REF!</definedName>
    <definedName name="Deferred_tax_balance___control___nominal.WN.BEG">#REF!</definedName>
    <definedName name="Deferred_tax_balance___control___nominal.WN.NEG" localSheetId="0">#REF!</definedName>
    <definedName name="Deferred_tax_balance___control___nominal.WN.NEG">#REF!</definedName>
    <definedName name="Deferred_tax_balance___control___nominal.WR" localSheetId="0">#REF!</definedName>
    <definedName name="Deferred_tax_balance___control___nominal.WR">#REF!</definedName>
    <definedName name="Deferred_tax_balance___control___nominal.WR.BEG" localSheetId="0">#REF!</definedName>
    <definedName name="Deferred_tax_balance___control___nominal.WR.BEG">#REF!</definedName>
    <definedName name="Deferred_tax_balance___control___nominal.WR.NEG" localSheetId="0">#REF!</definedName>
    <definedName name="Deferred_tax_balance___control___nominal.WR.NEG">#REF!</definedName>
    <definedName name="Deferred_tax_balance___control___nominal.WWN" localSheetId="0">#REF!</definedName>
    <definedName name="Deferred_tax_balance___control___nominal.WWN">#REF!</definedName>
    <definedName name="Deferred_tax_balance___control___nominal.WWN.BEG" localSheetId="0">#REF!</definedName>
    <definedName name="Deferred_tax_balance___control___nominal.WWN.BEG">#REF!</definedName>
    <definedName name="Deferred_tax_balance___control___nominal.WWN.NEG" localSheetId="0">#REF!</definedName>
    <definedName name="Deferred_tax_balance___control___nominal.WWN.NEG">#REF!</definedName>
    <definedName name="Deferred_tax_balance___post_financeability___control___nominal.ADDN1" localSheetId="0">#REF!</definedName>
    <definedName name="Deferred_tax_balance___post_financeability___control___nominal.ADDN1">#REF!</definedName>
    <definedName name="Deferred_tax_balance___post_financeability___control___nominal.ADDN1.BEG" localSheetId="0">#REF!</definedName>
    <definedName name="Deferred_tax_balance___post_financeability___control___nominal.ADDN1.BEG">#REF!</definedName>
    <definedName name="Deferred_tax_balance___post_financeability___control___nominal.ADDN2" localSheetId="0">#REF!</definedName>
    <definedName name="Deferred_tax_balance___post_financeability___control___nominal.ADDN2">#REF!</definedName>
    <definedName name="Deferred_tax_balance___post_financeability___control___nominal.ADDN2.BEG" localSheetId="0">#REF!</definedName>
    <definedName name="Deferred_tax_balance___post_financeability___control___nominal.ADDN2.BEG">#REF!</definedName>
    <definedName name="Deferred_tax_balance___post_financeability___control___nominal.BR" localSheetId="0">#REF!</definedName>
    <definedName name="Deferred_tax_balance___post_financeability___control___nominal.BR">#REF!</definedName>
    <definedName name="Deferred_tax_balance___post_financeability___control___nominal.BR.BEG" localSheetId="0">#REF!</definedName>
    <definedName name="Deferred_tax_balance___post_financeability___control___nominal.BR.BEG">#REF!</definedName>
    <definedName name="Deferred_tax_balance___post_financeability___control___nominal.WN" localSheetId="0">#REF!</definedName>
    <definedName name="Deferred_tax_balance___post_financeability___control___nominal.WN">#REF!</definedName>
    <definedName name="Deferred_tax_balance___post_financeability___control___nominal.WN.BEG" localSheetId="0">#REF!</definedName>
    <definedName name="Deferred_tax_balance___post_financeability___control___nominal.WN.BEG">#REF!</definedName>
    <definedName name="Deferred_tax_balance___post_financeability___control___nominal.WR" localSheetId="0">#REF!</definedName>
    <definedName name="Deferred_tax_balance___post_financeability___control___nominal.WR">#REF!</definedName>
    <definedName name="Deferred_tax_balance___post_financeability___control___nominal.WR.BEG" localSheetId="0">#REF!</definedName>
    <definedName name="Deferred_tax_balance___post_financeability___control___nominal.WR.BEG">#REF!</definedName>
    <definedName name="Deferred_tax_balance___post_financeability___control___nominal.WWN" localSheetId="0">#REF!</definedName>
    <definedName name="Deferred_tax_balance___post_financeability___control___nominal.WWN">#REF!</definedName>
    <definedName name="Deferred_tax_balance___post_financeability___control___nominal.WWN.BEG" localSheetId="0">#REF!</definedName>
    <definedName name="Deferred_tax_balance___post_financeability___control___nominal.WWN.BEG">#REF!</definedName>
    <definedName name="Deferred_tax_from_change_in_tax_rate.ADDN1" localSheetId="0">#REF!</definedName>
    <definedName name="Deferred_tax_from_change_in_tax_rate.ADDN1">#REF!</definedName>
    <definedName name="Deferred_tax_from_change_in_tax_rate.ADDN2" localSheetId="0">#REF!</definedName>
    <definedName name="Deferred_tax_from_change_in_tax_rate.ADDN2">#REF!</definedName>
    <definedName name="Deferred_tax_from_change_in_tax_rate.BR" localSheetId="0">#REF!</definedName>
    <definedName name="Deferred_tax_from_change_in_tax_rate.BR">#REF!</definedName>
    <definedName name="Deferred_tax_from_change_in_tax_rate.WN" localSheetId="0">#REF!</definedName>
    <definedName name="Deferred_tax_from_change_in_tax_rate.WN">#REF!</definedName>
    <definedName name="Deferred_tax_from_change_in_tax_rate.WR" localSheetId="0">#REF!</definedName>
    <definedName name="Deferred_tax_from_change_in_tax_rate.WR">#REF!</definedName>
    <definedName name="Deferred_tax_from_change_in_tax_rate.WWN" localSheetId="0">#REF!</definedName>
    <definedName name="Deferred_tax_from_change_in_tax_rate.WWN">#REF!</definedName>
    <definedName name="Deferred_tax_from_change_in_tax_rate___post_financeability___nominal.ADDN1" localSheetId="0">#REF!</definedName>
    <definedName name="Deferred_tax_from_change_in_tax_rate___post_financeability___nominal.ADDN1">#REF!</definedName>
    <definedName name="Deferred_tax_from_change_in_tax_rate___post_financeability___nominal.ADDN2" localSheetId="0">#REF!</definedName>
    <definedName name="Deferred_tax_from_change_in_tax_rate___post_financeability___nominal.ADDN2">#REF!</definedName>
    <definedName name="Deferred_tax_from_change_in_tax_rate___post_financeability___nominal.BR" localSheetId="0">#REF!</definedName>
    <definedName name="Deferred_tax_from_change_in_tax_rate___post_financeability___nominal.BR">#REF!</definedName>
    <definedName name="Deferred_tax_from_change_in_tax_rate___post_financeability___nominal.WN" localSheetId="0">#REF!</definedName>
    <definedName name="Deferred_tax_from_change_in_tax_rate___post_financeability___nominal.WN">#REF!</definedName>
    <definedName name="Deferred_tax_from_change_in_tax_rate___post_financeability___nominal.WR" localSheetId="0">#REF!</definedName>
    <definedName name="Deferred_tax_from_change_in_tax_rate___post_financeability___nominal.WR">#REF!</definedName>
    <definedName name="Deferred_tax_from_change_in_tax_rate___post_financeability___nominal.WWN" localSheetId="0">#REF!</definedName>
    <definedName name="Deferred_tax_from_change_in_tax_rate___post_financeability___nominal.WWN">#REF!</definedName>
    <definedName name="Deferred_tax_from_temporary_difference.ADDN1" localSheetId="0">#REF!</definedName>
    <definedName name="Deferred_tax_from_temporary_difference.ADDN1">#REF!</definedName>
    <definedName name="Deferred_tax_from_temporary_difference.ADDN2" localSheetId="0">#REF!</definedName>
    <definedName name="Deferred_tax_from_temporary_difference.ADDN2">#REF!</definedName>
    <definedName name="Deferred_tax_from_temporary_difference.BR" localSheetId="0">#REF!</definedName>
    <definedName name="Deferred_tax_from_temporary_difference.BR">#REF!</definedName>
    <definedName name="Deferred_tax_from_temporary_difference.WN" localSheetId="0">#REF!</definedName>
    <definedName name="Deferred_tax_from_temporary_difference.WN">#REF!</definedName>
    <definedName name="Deferred_tax_from_temporary_difference.WR" localSheetId="0">#REF!</definedName>
    <definedName name="Deferred_tax_from_temporary_difference.WR">#REF!</definedName>
    <definedName name="Deferred_tax_from_temporary_difference.WWN" localSheetId="0">#REF!</definedName>
    <definedName name="Deferred_tax_from_temporary_difference.WWN">#REF!</definedName>
    <definedName name="Deferred_tax_from_temporary_difference___post_financeability___nominal.ADDN1" localSheetId="0">#REF!</definedName>
    <definedName name="Deferred_tax_from_temporary_difference___post_financeability___nominal.ADDN1">#REF!</definedName>
    <definedName name="Deferred_tax_from_temporary_difference___post_financeability___nominal.ADDN2" localSheetId="0">#REF!</definedName>
    <definedName name="Deferred_tax_from_temporary_difference___post_financeability___nominal.ADDN2">#REF!</definedName>
    <definedName name="Deferred_tax_from_temporary_difference___post_financeability___nominal.BR" localSheetId="0">#REF!</definedName>
    <definedName name="Deferred_tax_from_temporary_difference___post_financeability___nominal.BR">#REF!</definedName>
    <definedName name="Deferred_tax_from_temporary_difference___post_financeability___nominal.WN" localSheetId="0">#REF!</definedName>
    <definedName name="Deferred_tax_from_temporary_difference___post_financeability___nominal.WN">#REF!</definedName>
    <definedName name="Deferred_tax_from_temporary_difference___post_financeability___nominal.WR" localSheetId="0">#REF!</definedName>
    <definedName name="Deferred_tax_from_temporary_difference___post_financeability___nominal.WR">#REF!</definedName>
    <definedName name="Deferred_tax_from_temporary_difference___post_financeability___nominal.WWN" localSheetId="0">#REF!</definedName>
    <definedName name="Deferred_tax_from_temporary_difference___post_financeability___nominal.WWN">#REF!</definedName>
    <definedName name="Denitrification_N_Fraction_Lost">#REF!</definedName>
    <definedName name="DepInput">#REF!</definedName>
    <definedName name="Depreciation___Appointee___nominal" localSheetId="0">#REF!</definedName>
    <definedName name="Depreciation___Appointee___nominal">#REF!</definedName>
    <definedName name="Depreciation___Appointee___nominal.NEG" localSheetId="0">#REF!</definedName>
    <definedName name="Depreciation___Appointee___nominal.NEG">#REF!</definedName>
    <definedName name="DERBYSHIRE" localSheetId="1">#REF!</definedName>
    <definedName name="DERBYSHIRE" localSheetId="0">#REF!</definedName>
    <definedName name="DERBYSHIRE">#REF!</definedName>
    <definedName name="desc2prog">#REF!</definedName>
    <definedName name="DescriptionColumnRef">#REF!</definedName>
    <definedName name="DETR">#REF!</definedName>
    <definedName name="DEVON" localSheetId="1">#REF!</definedName>
    <definedName name="DEVON" localSheetId="0">#REF!</definedName>
    <definedName name="DEVON">#REF!</definedName>
    <definedName name="DID">#REF!</definedName>
    <definedName name="Diesel_Admin">#REF!</definedName>
    <definedName name="Diesel_Admin_Exp">#REF!</definedName>
    <definedName name="Diesel_Drink">#REF!</definedName>
    <definedName name="Diesel_Drink_Exp">#REF!</definedName>
    <definedName name="Diesel_EF_CO2">#REF!</definedName>
    <definedName name="Diesel_Sewage">#REF!</definedName>
    <definedName name="Diesel_Sewage_Exp">#REF!</definedName>
    <definedName name="Diesel_Sludge">#REF!</definedName>
    <definedName name="Diesel_Sludge_Exp">#REF!</definedName>
    <definedName name="Diesel_Transport_Freight">#REF!</definedName>
    <definedName name="Diesel_Transport_Passenger">#REF!</definedName>
    <definedName name="Diesel_Van_CO2">#REF!</definedName>
    <definedName name="Diesel_Van_Miles">#REF!</definedName>
    <definedName name="Dig_Sec_Enclosed">#REF!</definedName>
    <definedName name="Disallowable_expenditure___Change_in_general_provisions___wholesale___nominal" localSheetId="0">#REF!</definedName>
    <definedName name="Disallowable_expenditure___Change_in_general_provisions___wholesale___nominal">#REF!</definedName>
    <definedName name="Discounted_2020_25_RCV_closing_balance___nominal.ADDN1" localSheetId="0">#REF!</definedName>
    <definedName name="Discounted_2020_25_RCV_closing_balance___nominal.ADDN1">#REF!</definedName>
    <definedName name="Discounted_2020_25_RCV_closing_balance___nominal.ADDN2" localSheetId="0">#REF!</definedName>
    <definedName name="Discounted_2020_25_RCV_closing_balance___nominal.ADDN2">#REF!</definedName>
    <definedName name="Discounted_2020_25_RCV_closing_balance___nominal.BR" localSheetId="0">#REF!</definedName>
    <definedName name="Discounted_2020_25_RCV_closing_balance___nominal.BR">#REF!</definedName>
    <definedName name="Discounted_2020_25_RCV_closing_balance___nominal.WN" localSheetId="0">#REF!</definedName>
    <definedName name="Discounted_2020_25_RCV_closing_balance___nominal.WN">#REF!</definedName>
    <definedName name="Discounted_2020_25_RCV_closing_balance___nominal.WR" localSheetId="0">#REF!</definedName>
    <definedName name="Discounted_2020_25_RCV_closing_balance___nominal.WR">#REF!</definedName>
    <definedName name="Discounted_2020_25_RCV_closing_balance___nominal.WWN" localSheetId="0">#REF!</definedName>
    <definedName name="Discounted_2020_25_RCV_closing_balance___nominal.WWN">#REF!</definedName>
    <definedName name="Discounted_average_of_2020_25_RCV___nominal.ADDN1" localSheetId="0">#REF!</definedName>
    <definedName name="Discounted_average_of_2020_25_RCV___nominal.ADDN1">#REF!</definedName>
    <definedName name="Discounted_average_of_2020_25_RCV___nominal.ADDN2" localSheetId="0">#REF!</definedName>
    <definedName name="Discounted_average_of_2020_25_RCV___nominal.ADDN2">#REF!</definedName>
    <definedName name="Discounted_average_of_2020_25_RCV___nominal.BR" localSheetId="0">#REF!</definedName>
    <definedName name="Discounted_average_of_2020_25_RCV___nominal.BR">#REF!</definedName>
    <definedName name="Discounted_average_of_2020_25_RCV___nominal.WN" localSheetId="0">#REF!</definedName>
    <definedName name="Discounted_average_of_2020_25_RCV___nominal.WN">#REF!</definedName>
    <definedName name="Discounted_average_of_2020_25_RCV___nominal.WR" localSheetId="0">#REF!</definedName>
    <definedName name="Discounted_average_of_2020_25_RCV___nominal.WR">#REF!</definedName>
    <definedName name="Discounted_average_of_2020_25_RCV___nominal.WWN" localSheetId="0">#REF!</definedName>
    <definedName name="Discounted_average_of_2020_25_RCV___nominal.WWN">#REF!</definedName>
    <definedName name="Discounted_average_of_Post_2025_RCV___nominal.ADDN1" localSheetId="0">#REF!</definedName>
    <definedName name="Discounted_average_of_Post_2025_RCV___nominal.ADDN1">#REF!</definedName>
    <definedName name="Discounted_average_of_Post_2025_RCV___nominal.ADDN2" localSheetId="0">#REF!</definedName>
    <definedName name="Discounted_average_of_Post_2025_RCV___nominal.ADDN2">#REF!</definedName>
    <definedName name="Discounted_average_of_Post_2025_RCV___nominal.BR" localSheetId="0">#REF!</definedName>
    <definedName name="Discounted_average_of_Post_2025_RCV___nominal.BR">#REF!</definedName>
    <definedName name="Discounted_average_of_Post_2025_RCV___nominal.WN" localSheetId="0">#REF!</definedName>
    <definedName name="Discounted_average_of_Post_2025_RCV___nominal.WN">#REF!</definedName>
    <definedName name="Discounted_average_of_Post_2025_RCV___nominal.WR" localSheetId="0">#REF!</definedName>
    <definedName name="Discounted_average_of_Post_2025_RCV___nominal.WR">#REF!</definedName>
    <definedName name="Discounted_average_of_Post_2025_RCV___nominal.WWN" localSheetId="0">#REF!</definedName>
    <definedName name="Discounted_average_of_Post_2025_RCV___nominal.WWN">#REF!</definedName>
    <definedName name="Discounted_average_of_Pre_2020_RCV___nominal.ADDN1" localSheetId="0">#REF!</definedName>
    <definedName name="Discounted_average_of_Pre_2020_RCV___nominal.ADDN1">#REF!</definedName>
    <definedName name="Discounted_average_of_Pre_2020_RCV___nominal.ADDN2" localSheetId="0">#REF!</definedName>
    <definedName name="Discounted_average_of_Pre_2020_RCV___nominal.ADDN2">#REF!</definedName>
    <definedName name="Discounted_average_of_Pre_2020_RCV___nominal.BR" localSheetId="0">#REF!</definedName>
    <definedName name="Discounted_average_of_Pre_2020_RCV___nominal.BR">#REF!</definedName>
    <definedName name="Discounted_average_of_Pre_2020_RCV___nominal.WN" localSheetId="0">#REF!</definedName>
    <definedName name="Discounted_average_of_Pre_2020_RCV___nominal.WN">#REF!</definedName>
    <definedName name="Discounted_average_of_Pre_2020_RCV___nominal.WR" localSheetId="0">#REF!</definedName>
    <definedName name="Discounted_average_of_Pre_2020_RCV___nominal.WR">#REF!</definedName>
    <definedName name="Discounted_average_of_Pre_2020_RCV___nominal.WWN" localSheetId="0">#REF!</definedName>
    <definedName name="Discounted_average_of_Pre_2020_RCV___nominal.WWN">#REF!</definedName>
    <definedName name="Discounted_Post_2025_RCV_closing_balance___nominal.ADDN1" localSheetId="0">#REF!</definedName>
    <definedName name="Discounted_Post_2025_RCV_closing_balance___nominal.ADDN1">#REF!</definedName>
    <definedName name="Discounted_Post_2025_RCV_closing_balance___nominal.ADDN2" localSheetId="0">#REF!</definedName>
    <definedName name="Discounted_Post_2025_RCV_closing_balance___nominal.ADDN2">#REF!</definedName>
    <definedName name="Discounted_Post_2025_RCV_closing_balance___nominal.BR" localSheetId="0">#REF!</definedName>
    <definedName name="Discounted_Post_2025_RCV_closing_balance___nominal.BR">#REF!</definedName>
    <definedName name="Discounted_Post_2025_RCV_closing_balance___nominal.WN" localSheetId="0">#REF!</definedName>
    <definedName name="Discounted_Post_2025_RCV_closing_balance___nominal.WN">#REF!</definedName>
    <definedName name="Discounted_Post_2025_RCV_closing_balance___nominal.WR" localSheetId="0">#REF!</definedName>
    <definedName name="Discounted_Post_2025_RCV_closing_balance___nominal.WR">#REF!</definedName>
    <definedName name="Discounted_Post_2025_RCV_closing_balance___nominal.WWN" localSheetId="0">#REF!</definedName>
    <definedName name="Discounted_Post_2025_RCV_closing_balance___nominal.WWN">#REF!</definedName>
    <definedName name="Discounted_Pre_2020_RCV_closing_balance___nominal.ADDN1" localSheetId="0">#REF!</definedName>
    <definedName name="Discounted_Pre_2020_RCV_closing_balance___nominal.ADDN1">#REF!</definedName>
    <definedName name="Discounted_Pre_2020_RCV_closing_balance___nominal.ADDN2" localSheetId="0">#REF!</definedName>
    <definedName name="Discounted_Pre_2020_RCV_closing_balance___nominal.ADDN2">#REF!</definedName>
    <definedName name="Discounted_Pre_2020_RCV_closing_balance___nominal.BR" localSheetId="0">#REF!</definedName>
    <definedName name="Discounted_Pre_2020_RCV_closing_balance___nominal.BR">#REF!</definedName>
    <definedName name="Discounted_Pre_2020_RCV_closing_balance___nominal.WN" localSheetId="0">#REF!</definedName>
    <definedName name="Discounted_Pre_2020_RCV_closing_balance___nominal.WN">#REF!</definedName>
    <definedName name="Discounted_Pre_2020_RCV_closing_balance___nominal.WR" localSheetId="0">#REF!</definedName>
    <definedName name="Discounted_Pre_2020_RCV_closing_balance___nominal.WR">#REF!</definedName>
    <definedName name="Discounted_Pre_2020_RCV_closing_balance___nominal.WWN" localSheetId="0">#REF!</definedName>
    <definedName name="Discounted_Pre_2020_RCV_closing_balance___nominal.WWN">#REF!</definedName>
    <definedName name="Discounted_revenue___real" localSheetId="0">#REF!</definedName>
    <definedName name="Discounted_revenue___real">#REF!</definedName>
    <definedName name="Discounted_TDS" localSheetId="0">#REF!</definedName>
    <definedName name="Discounted_TDS">#REF!</definedName>
    <definedName name="DistInput" localSheetId="1">#REF!</definedName>
    <definedName name="DistInput" localSheetId="0">#REF!</definedName>
    <definedName name="DistInput">#REF!</definedName>
    <definedName name="Dividend___Appointee___nominal" localSheetId="1">#REF!</definedName>
    <definedName name="Dividend___Appointee___nominal" localSheetId="0">#REF!</definedName>
    <definedName name="Dividend___Appointee___nominal">#REF!</definedName>
    <definedName name="Dividend___Appointee___nominal.NEG" localSheetId="1">#REF!</definedName>
    <definedName name="Dividend___Appointee___nominal.NEG" localSheetId="0">#REF!</definedName>
    <definedName name="Dividend___Appointee___nominal.NEG">#REF!</definedName>
    <definedName name="Dividend___Appointee___real" localSheetId="0">#REF!</definedName>
    <definedName name="Dividend___Appointee___real">#REF!</definedName>
    <definedName name="Dividend___Wholesale___nominal" localSheetId="0">#REF!</definedName>
    <definedName name="Dividend___Wholesale___nominal">#REF!</definedName>
    <definedName name="Dividend___Wholesale___nominal.NEG" localSheetId="0">#REF!</definedName>
    <definedName name="Dividend___Wholesale___nominal.NEG">#REF!</definedName>
    <definedName name="Dividend___Wholesale___real" localSheetId="0">#REF!</definedName>
    <definedName name="Dividend___Wholesale___real">#REF!</definedName>
    <definedName name="Dividend_cashflow_balance___control___nominal.ADDN1" localSheetId="0">#REF!</definedName>
    <definedName name="Dividend_cashflow_balance___control___nominal.ADDN1">#REF!</definedName>
    <definedName name="Dividend_cashflow_balance___control___nominal.ADDN1.BEG" localSheetId="0">#REF!</definedName>
    <definedName name="Dividend_cashflow_balance___control___nominal.ADDN1.BEG">#REF!</definedName>
    <definedName name="Dividend_cashflow_balance___control___nominal.ADDN2" localSheetId="0">#REF!</definedName>
    <definedName name="Dividend_cashflow_balance___control___nominal.ADDN2">#REF!</definedName>
    <definedName name="Dividend_cashflow_balance___control___nominal.ADDN2.BEG" localSheetId="0">#REF!</definedName>
    <definedName name="Dividend_cashflow_balance___control___nominal.ADDN2.BEG">#REF!</definedName>
    <definedName name="Dividend_cashflow_balance___control___nominal.BR" localSheetId="0">#REF!</definedName>
    <definedName name="Dividend_cashflow_balance___control___nominal.BR">#REF!</definedName>
    <definedName name="Dividend_cashflow_balance___control___nominal.BR.BEG" localSheetId="0">#REF!</definedName>
    <definedName name="Dividend_cashflow_balance___control___nominal.BR.BEG">#REF!</definedName>
    <definedName name="Dividend_cashflow_balance___control___nominal.WN" localSheetId="0">#REF!</definedName>
    <definedName name="Dividend_cashflow_balance___control___nominal.WN">#REF!</definedName>
    <definedName name="Dividend_cashflow_balance___control___nominal.WN.BEG" localSheetId="0">#REF!</definedName>
    <definedName name="Dividend_cashflow_balance___control___nominal.WN.BEG">#REF!</definedName>
    <definedName name="Dividend_cashflow_balance___control___nominal.WR" localSheetId="0">#REF!</definedName>
    <definedName name="Dividend_cashflow_balance___control___nominal.WR">#REF!</definedName>
    <definedName name="Dividend_cashflow_balance___control___nominal.WR.BEG" localSheetId="0">#REF!</definedName>
    <definedName name="Dividend_cashflow_balance___control___nominal.WR.BEG">#REF!</definedName>
    <definedName name="Dividend_cashflow_balance___control___nominal.WWN" localSheetId="0">#REF!</definedName>
    <definedName name="Dividend_cashflow_balance___control___nominal.WWN">#REF!</definedName>
    <definedName name="Dividend_cashflow_balance___control___nominal.WWN.BEG" localSheetId="0">#REF!</definedName>
    <definedName name="Dividend_cashflow_balance___control___nominal.WWN.BEG">#REF!</definedName>
    <definedName name="Dividend_cover___Appointee" localSheetId="0">#REF!</definedName>
    <definedName name="Dividend_cover___Appointee">#REF!</definedName>
    <definedName name="Dividend_cover___Appointee___Post_Fin_adj___Appointee" localSheetId="0">#REF!</definedName>
    <definedName name="Dividend_cover___Appointee___Post_Fin_adj___Appointee">#REF!</definedName>
    <definedName name="Dividend_creditor_balance___Appointee___nominal" localSheetId="0">#REF!</definedName>
    <definedName name="Dividend_creditor_balance___Appointee___nominal">#REF!</definedName>
    <definedName name="Dividend_creditor_balance___Appointee___nominal.BEG" localSheetId="0">#REF!</definedName>
    <definedName name="Dividend_creditor_balance___Appointee___nominal.BEG">#REF!</definedName>
    <definedName name="Dividend_creditor_balance___Business___nominal" localSheetId="0">#REF!</definedName>
    <definedName name="Dividend_creditor_balance___Business___nominal">#REF!</definedName>
    <definedName name="Dividend_creditor_balance___Business___nominal.BEG" localSheetId="0">#REF!</definedName>
    <definedName name="Dividend_creditor_balance___Business___nominal.BEG">#REF!</definedName>
    <definedName name="Dividend_creditor_balance___Residential___nominal" localSheetId="0">#REF!</definedName>
    <definedName name="Dividend_creditor_balance___Residential___nominal">#REF!</definedName>
    <definedName name="Dividend_creditor_balance___Residential___nominal.BEG" localSheetId="0">#REF!</definedName>
    <definedName name="Dividend_creditor_balance___Residential___nominal.BEG">#REF!</definedName>
    <definedName name="Dividend_creditor_balance___Retail___nominal" localSheetId="0">#REF!</definedName>
    <definedName name="Dividend_creditor_balance___Retail___nominal">#REF!</definedName>
    <definedName name="Dividend_creditors_balance___control___nominal.ADDN1" localSheetId="0">#REF!</definedName>
    <definedName name="Dividend_creditors_balance___control___nominal.ADDN1">#REF!</definedName>
    <definedName name="Dividend_creditors_balance___control___nominal.ADDN1.BEG" localSheetId="0">#REF!</definedName>
    <definedName name="Dividend_creditors_balance___control___nominal.ADDN1.BEG">#REF!</definedName>
    <definedName name="Dividend_creditors_balance___control___nominal.ADDN2" localSheetId="0">#REF!</definedName>
    <definedName name="Dividend_creditors_balance___control___nominal.ADDN2">#REF!</definedName>
    <definedName name="Dividend_creditors_balance___control___nominal.ADDN2.BEG" localSheetId="0">#REF!</definedName>
    <definedName name="Dividend_creditors_balance___control___nominal.ADDN2.BEG">#REF!</definedName>
    <definedName name="Dividend_creditors_balance___control___nominal.BR" localSheetId="0">#REF!</definedName>
    <definedName name="Dividend_creditors_balance___control___nominal.BR">#REF!</definedName>
    <definedName name="Dividend_creditors_balance___control___nominal.BR.BEG" localSheetId="0">#REF!</definedName>
    <definedName name="Dividend_creditors_balance___control___nominal.BR.BEG">#REF!</definedName>
    <definedName name="Dividend_creditors_balance___control___nominal.WN" localSheetId="0">#REF!</definedName>
    <definedName name="Dividend_creditors_balance___control___nominal.WN">#REF!</definedName>
    <definedName name="Dividend_creditors_balance___control___nominal.WN.BEG" localSheetId="0">#REF!</definedName>
    <definedName name="Dividend_creditors_balance___control___nominal.WN.BEG">#REF!</definedName>
    <definedName name="Dividend_creditors_balance___control___nominal.WR" localSheetId="0">#REF!</definedName>
    <definedName name="Dividend_creditors_balance___control___nominal.WR">#REF!</definedName>
    <definedName name="Dividend_creditors_balance___control___nominal.WR.BEG" localSheetId="0">#REF!</definedName>
    <definedName name="Dividend_creditors_balance___control___nominal.WR.BEG">#REF!</definedName>
    <definedName name="Dividend_creditors_balance___control___nominal.WWN" localSheetId="0">#REF!</definedName>
    <definedName name="Dividend_creditors_balance___control___nominal.WWN">#REF!</definedName>
    <definedName name="Dividend_creditors_balance___control___nominal.WWN.BEG" localSheetId="0">#REF!</definedName>
    <definedName name="Dividend_creditors_balance___control___nominal.WWN.BEG">#REF!</definedName>
    <definedName name="Dividend_creditors_balance___Wholesale___nominal" localSheetId="0">#REF!</definedName>
    <definedName name="Dividend_creditors_balance___Wholesale___nominal">#REF!</definedName>
    <definedName name="Dividend_interest___control___nominal.ADDN1" localSheetId="0">#REF!</definedName>
    <definedName name="Dividend_interest___control___nominal.ADDN1">#REF!</definedName>
    <definedName name="Dividend_interest___control___nominal.ADDN2" localSheetId="0">#REF!</definedName>
    <definedName name="Dividend_interest___control___nominal.ADDN2">#REF!</definedName>
    <definedName name="Dividend_interest___control___nominal.BR" localSheetId="0">#REF!</definedName>
    <definedName name="Dividend_interest___control___nominal.BR">#REF!</definedName>
    <definedName name="Dividend_interest___control___nominal.WN" localSheetId="0">#REF!</definedName>
    <definedName name="Dividend_interest___control___nominal.WN">#REF!</definedName>
    <definedName name="Dividend_interest___control___nominal.WR" localSheetId="0">#REF!</definedName>
    <definedName name="Dividend_interest___control___nominal.WR">#REF!</definedName>
    <definedName name="Dividend_interest___control___nominal.WWN" localSheetId="0">#REF!</definedName>
    <definedName name="Dividend_interest___control___nominal.WWN">#REF!</definedName>
    <definedName name="Dividend_paid___Appointee___nominal" localSheetId="0">#REF!</definedName>
    <definedName name="Dividend_paid___Appointee___nominal">#REF!</definedName>
    <definedName name="Dividend_paid___Appointee___nominal.NEG" localSheetId="0">#REF!</definedName>
    <definedName name="Dividend_paid___Appointee___nominal.NEG">#REF!</definedName>
    <definedName name="Dividend_paid___Business___nominal" localSheetId="0">#REF!</definedName>
    <definedName name="Dividend_paid___Business___nominal">#REF!</definedName>
    <definedName name="Dividend_paid___Business___nominal.NEG" localSheetId="0">#REF!</definedName>
    <definedName name="Dividend_paid___Business___nominal.NEG">#REF!</definedName>
    <definedName name="Dividend_paid___Residential___nominal" localSheetId="0">#REF!</definedName>
    <definedName name="Dividend_paid___Residential___nominal">#REF!</definedName>
    <definedName name="Dividend_paid___Residential___nominal.NEG" localSheetId="0">#REF!</definedName>
    <definedName name="Dividend_paid___Residential___nominal.NEG">#REF!</definedName>
    <definedName name="Dividend_yield___Appointee" localSheetId="0">#REF!</definedName>
    <definedName name="Dividend_yield___Appointee">#REF!</definedName>
    <definedName name="Dividends">#REF!</definedName>
    <definedName name="Dividends___Retail___nominal" localSheetId="0">#REF!</definedName>
    <definedName name="Dividends___Retail___nominal">#REF!</definedName>
    <definedName name="Dividends___Retail___nominal.NEG" localSheetId="0">#REF!</definedName>
    <definedName name="Dividends___Retail___nominal.NEG">#REF!</definedName>
    <definedName name="Dividends_due___Business___nominal" localSheetId="0">#REF!</definedName>
    <definedName name="Dividends_due___Business___nominal">#REF!</definedName>
    <definedName name="Dividends_due___Business___nominal.NEG" localSheetId="0">#REF!</definedName>
    <definedName name="Dividends_due___Business___nominal.NEG">#REF!</definedName>
    <definedName name="Dividends_due___Residential___nominal" localSheetId="0">#REF!</definedName>
    <definedName name="Dividends_due___Residential___nominal">#REF!</definedName>
    <definedName name="Dividends_due___Residential___nominal.NEG" localSheetId="0">#REF!</definedName>
    <definedName name="Dividends_due___Residential___nominal.NEG">#REF!</definedName>
    <definedName name="Dividends_equal_100____check" localSheetId="0">#REF!</definedName>
    <definedName name="Dividends_equal_100____check">#REF!</definedName>
    <definedName name="Dividends_equal_100____check_overall" localSheetId="0">#REF!</definedName>
    <definedName name="Dividends_equal_100____check_overall">#REF!</definedName>
    <definedName name="DIVISION">#REF!</definedName>
    <definedName name="dnonames" localSheetId="1">#REF!</definedName>
    <definedName name="dnonames" localSheetId="0">#REF!</definedName>
    <definedName name="dnonames">#REF!</definedName>
    <definedName name="dog" localSheetId="1" hidden="1">{"NET",#N/A,FALSE,"401C11"}</definedName>
    <definedName name="dog" localSheetId="0" hidden="1">{"NET",#N/A,FALSE,"401C11"}</definedName>
    <definedName name="dog" hidden="1">{"NET",#N/A,FALSE,"401C11"}</definedName>
    <definedName name="Dom_Freight_Tonne_km">#REF!</definedName>
    <definedName name="Dom_Freight_Tonne_km_CO2">#REF!</definedName>
    <definedName name="Dom_Passenger_km">#REF!</definedName>
    <definedName name="DORSET" localSheetId="1">#REF!</definedName>
    <definedName name="DORSET" localSheetId="0">#REF!</definedName>
    <definedName name="DORSET">#REF!</definedName>
    <definedName name="DR">#REF!</definedName>
    <definedName name="DURHAM" localSheetId="1">#REF!</definedName>
    <definedName name="DURHAM" localSheetId="0">#REF!</definedName>
    <definedName name="DURHAM">#REF!</definedName>
    <definedName name="DVWBPinputs" localSheetId="1">#REF!</definedName>
    <definedName name="DVWBPinputs" localSheetId="0">#REF!</definedName>
    <definedName name="DVWBPinputs">#REF!</definedName>
    <definedName name="DVWBPtrans" localSheetId="1">#REF!</definedName>
    <definedName name="DVWBPtrans" localSheetId="0">#REF!</definedName>
    <definedName name="DVWBPtrans">#REF!</definedName>
    <definedName name="DVWtransition" localSheetId="1">#REF!</definedName>
    <definedName name="DVWtransition" localSheetId="0">#REF!</definedName>
    <definedName name="DVWtransition">#REF!</definedName>
    <definedName name="DYFED" localSheetId="1">#REF!</definedName>
    <definedName name="DYFED" localSheetId="0">#REF!</definedName>
    <definedName name="DYFED">#REF!</definedName>
    <definedName name="dynG2AltProg">OFFSET(#REF!,0,#REF!,1,#REF!)</definedName>
    <definedName name="dynG2BC">OFFSET(#REF!,0,#REF!,1,#REF!)</definedName>
    <definedName name="dynG2Briefed">OFFSET(#REF!,0,#REF!,1,#REF!)</definedName>
    <definedName name="dynG2FivePlusSeven">OFFSET(#REF!,0,#REF!,1,#REF!)</definedName>
    <definedName name="dynG2InDel">OFFSET(#REF!,0,#REF!,1,#REF!)</definedName>
    <definedName name="dynG2InStudy">OFFSET(#REF!,0,#REF!,1,#REF!)</definedName>
    <definedName name="dynG2Labels">OFFSET(#REF!,0,#REF!,1,#REF!)</definedName>
    <definedName name="dynG2Unbriefed">OFFSET(#REF!,0,#REF!,1,#REF!)</definedName>
    <definedName name="dynGBriefed">OFFSET(#REF!,0,0,1,#REF!)</definedName>
    <definedName name="dynGControl">OFFSET(#REF!,0,#REF!,1,#REF!)</definedName>
    <definedName name="dynGFivePlusSeven">OFFSET(#REF!,0,0,1,#REF!)</definedName>
    <definedName name="dynGInDel">OFFSET(#REF!,0,0,1,#REF!)</definedName>
    <definedName name="dynGInDelivery">OFFSET(#REF!,0,#REF!,1,#REF!)</definedName>
    <definedName name="dynGInStudy">OFFSET(#REF!,0,#REF!,1,#REF!)</definedName>
    <definedName name="dynGLabels">OFFSET(#REF!,0,0,2,#REF!)</definedName>
    <definedName name="dynGNames">OFFSET(#REF!,0,#REF!,2,#REF!)</definedName>
    <definedName name="dynGPostBDA">OFFSET(#REF!,0,#REF!,1,#REF!)</definedName>
    <definedName name="dynGUnbriefed">OFFSET(#REF!,0,#REF!,1,#REF!)</definedName>
    <definedName name="e">#REF!</definedName>
    <definedName name="E_No">#REF!</definedName>
    <definedName name="E_SUSSEX" localSheetId="1">#REF!</definedName>
    <definedName name="E_SUSSEX" localSheetId="0">#REF!</definedName>
    <definedName name="E_SUSSEX">#REF!</definedName>
    <definedName name="EAcat">#REF!</definedName>
    <definedName name="EAcat2004">#REF!</definedName>
    <definedName name="Earnings_after_tax__EAT____Business___nominal" localSheetId="0">#REF!</definedName>
    <definedName name="Earnings_after_tax__EAT____Business___nominal">#REF!</definedName>
    <definedName name="Earnings_after_tax__EAT____control___nominal.ADDN1" localSheetId="0">#REF!</definedName>
    <definedName name="Earnings_after_tax__EAT____control___nominal.ADDN1">#REF!</definedName>
    <definedName name="Earnings_after_tax__EAT____control___nominal.ADDN2" localSheetId="0">#REF!</definedName>
    <definedName name="Earnings_after_tax__EAT____control___nominal.ADDN2">#REF!</definedName>
    <definedName name="Earnings_after_tax__EAT____control___nominal.BR" localSheetId="0">#REF!</definedName>
    <definedName name="Earnings_after_tax__EAT____control___nominal.BR">#REF!</definedName>
    <definedName name="Earnings_after_tax__EAT____control___nominal.WN" localSheetId="0">#REF!</definedName>
    <definedName name="Earnings_after_tax__EAT____control___nominal.WN">#REF!</definedName>
    <definedName name="Earnings_after_tax__EAT____control___nominal.WR" localSheetId="0">#REF!</definedName>
    <definedName name="Earnings_after_tax__EAT____control___nominal.WR">#REF!</definedName>
    <definedName name="Earnings_after_tax__EAT____control___nominal.WWN" localSheetId="0">#REF!</definedName>
    <definedName name="Earnings_after_tax__EAT____control___nominal.WWN">#REF!</definedName>
    <definedName name="Earnings_after_tax__EAT____Residential___nominal" localSheetId="0">#REF!</definedName>
    <definedName name="Earnings_after_tax__EAT____Residential___nominal">#REF!</definedName>
    <definedName name="Earnings_after_tax__EAT____Retail___nominal" localSheetId="0">#REF!</definedName>
    <definedName name="Earnings_after_tax__EAT____Retail___nominal">#REF!</definedName>
    <definedName name="Earnings_after_tax__EAT____wholesale___nominal" localSheetId="0">#REF!</definedName>
    <definedName name="Earnings_after_tax__EAT____wholesale___nominal">#REF!</definedName>
    <definedName name="Earnings_available_for_dividends___business___nominal" localSheetId="0">#REF!</definedName>
    <definedName name="Earnings_available_for_dividends___business___nominal">#REF!</definedName>
    <definedName name="Earnings_available_for_dividends___Residential___nominal" localSheetId="0">#REF!</definedName>
    <definedName name="Earnings_available_for_dividends___Residential___nominal">#REF!</definedName>
    <definedName name="Earnings_before_interest_and_tax__EBIT____Business___nominal" localSheetId="0">#REF!</definedName>
    <definedName name="Earnings_before_interest_and_tax__EBIT____Business___nominal">#REF!</definedName>
    <definedName name="Earnings_before_interest_and_tax__EBIT____control___nominal.ADDN1" localSheetId="0">#REF!</definedName>
    <definedName name="Earnings_before_interest_and_tax__EBIT____control___nominal.ADDN1">#REF!</definedName>
    <definedName name="Earnings_before_interest_and_tax__EBIT____control___nominal.ADDN2" localSheetId="0">#REF!</definedName>
    <definedName name="Earnings_before_interest_and_tax__EBIT____control___nominal.ADDN2">#REF!</definedName>
    <definedName name="Earnings_before_interest_and_tax__EBIT____control___nominal.BR" localSheetId="0">#REF!</definedName>
    <definedName name="Earnings_before_interest_and_tax__EBIT____control___nominal.BR">#REF!</definedName>
    <definedName name="Earnings_before_interest_and_tax__EBIT____control___nominal.WN" localSheetId="0">#REF!</definedName>
    <definedName name="Earnings_before_interest_and_tax__EBIT____control___nominal.WN">#REF!</definedName>
    <definedName name="Earnings_before_interest_and_tax__EBIT____control___nominal.WR" localSheetId="0">#REF!</definedName>
    <definedName name="Earnings_before_interest_and_tax__EBIT____control___nominal.WR">#REF!</definedName>
    <definedName name="Earnings_before_interest_and_tax__EBIT____control___nominal.WWN" localSheetId="0">#REF!</definedName>
    <definedName name="Earnings_before_interest_and_tax__EBIT____control___nominal.WWN">#REF!</definedName>
    <definedName name="Earnings_before_interest_and_tax__EBIT____Residential___nominal" localSheetId="0">#REF!</definedName>
    <definedName name="Earnings_before_interest_and_tax__EBIT____Residential___nominal">#REF!</definedName>
    <definedName name="Earnings_before_interest_and_tax__EBIT____Retail___nominal" localSheetId="0">#REF!</definedName>
    <definedName name="Earnings_before_interest_and_tax__EBIT____Retail___nominal">#REF!</definedName>
    <definedName name="Earnings_before_interest_and_tax__EBIT____wholesale" localSheetId="0">#REF!</definedName>
    <definedName name="Earnings_before_interest_and_tax__EBIT____wholesale">#REF!</definedName>
    <definedName name="Earnings_before_tax___Business___nominal" localSheetId="0">#REF!</definedName>
    <definedName name="Earnings_before_tax___Business___nominal">#REF!</definedName>
    <definedName name="Earnings_before_tax__EBT____Business___nominal" localSheetId="0">#REF!</definedName>
    <definedName name="Earnings_before_tax__EBT____Business___nominal">#REF!</definedName>
    <definedName name="Earnings_before_tax__EBT____control___nominal.ADDN1" localSheetId="0">#REF!</definedName>
    <definedName name="Earnings_before_tax__EBT____control___nominal.ADDN1">#REF!</definedName>
    <definedName name="Earnings_before_tax__EBT____control___nominal.ADDN2" localSheetId="0">#REF!</definedName>
    <definedName name="Earnings_before_tax__EBT____control___nominal.ADDN2">#REF!</definedName>
    <definedName name="Earnings_before_tax__EBT____control___nominal.BR" localSheetId="0">#REF!</definedName>
    <definedName name="Earnings_before_tax__EBT____control___nominal.BR">#REF!</definedName>
    <definedName name="Earnings_before_tax__EBT____control___nominal.WN" localSheetId="0">#REF!</definedName>
    <definedName name="Earnings_before_tax__EBT____control___nominal.WN">#REF!</definedName>
    <definedName name="Earnings_before_tax__EBT____control___nominal.WR" localSheetId="0">#REF!</definedName>
    <definedName name="Earnings_before_tax__EBT____control___nominal.WR">#REF!</definedName>
    <definedName name="Earnings_before_tax__EBT____control___nominal.WWN" localSheetId="0">#REF!</definedName>
    <definedName name="Earnings_before_tax__EBT____control___nominal.WWN">#REF!</definedName>
    <definedName name="earnings_before_tax__EBT____Residential___nominal" localSheetId="0">#REF!</definedName>
    <definedName name="earnings_before_tax__EBT____Residential___nominal">#REF!</definedName>
    <definedName name="Earnings_before_tax__EBT____Retail___nominal" localSheetId="0">#REF!</definedName>
    <definedName name="Earnings_before_tax__EBT____Retail___nominal">#REF!</definedName>
    <definedName name="Earnings_before_tax__EBT____Wholesale___nominal" localSheetId="0">#REF!</definedName>
    <definedName name="Earnings_before_tax__EBT____Wholesale___nominal">#REF!</definedName>
    <definedName name="EAsummary">#REF!</definedName>
    <definedName name="EAsummary2004">#REF!</definedName>
    <definedName name="EAto">#REF!</definedName>
    <definedName name="EBIT_less_current_tax_charge___Appointee___nominal" localSheetId="0">#REF!</definedName>
    <definedName name="EBIT_less_current_tax_charge___Appointee___nominal">#REF!</definedName>
    <definedName name="EBIT_less_current_tax_charge___control___nominal.ADDN1" localSheetId="0">#REF!</definedName>
    <definedName name="EBIT_less_current_tax_charge___control___nominal.ADDN1">#REF!</definedName>
    <definedName name="EBIT_less_current_tax_charge___control___nominal.ADDN2" localSheetId="0">#REF!</definedName>
    <definedName name="EBIT_less_current_tax_charge___control___nominal.ADDN2">#REF!</definedName>
    <definedName name="EBIT_less_current_tax_charge___control___nominal.BR" localSheetId="0">#REF!</definedName>
    <definedName name="EBIT_less_current_tax_charge___control___nominal.BR">#REF!</definedName>
    <definedName name="EBIT_less_current_tax_charge___control___nominal.WN" localSheetId="0">#REF!</definedName>
    <definedName name="EBIT_less_current_tax_charge___control___nominal.WN">#REF!</definedName>
    <definedName name="EBIT_less_current_tax_charge___control___nominal.WR" localSheetId="0">#REF!</definedName>
    <definedName name="EBIT_less_current_tax_charge___control___nominal.WR">#REF!</definedName>
    <definedName name="EBIT_less_current_tax_charge___control___nominal.WWN" localSheetId="0">#REF!</definedName>
    <definedName name="EBIT_less_current_tax_charge___control___nominal.WWN">#REF!</definedName>
    <definedName name="EBIT_less_current_tax_charge__building_blocks_method____Appointee___nominal" localSheetId="0">#REF!</definedName>
    <definedName name="EBIT_less_current_tax_charge__building_blocks_method____Appointee___nominal">#REF!</definedName>
    <definedName name="EBIT_less_current_tax_charge__building_blocks_method____Wholesale___nominal" localSheetId="0">#REF!</definedName>
    <definedName name="EBIT_less_current_tax_charge__building_blocks_method____Wholesale___nominal">#REF!</definedName>
    <definedName name="EBITDA___Appointee___nominal" localSheetId="0">#REF!</definedName>
    <definedName name="EBITDA___Appointee___nominal">#REF!</definedName>
    <definedName name="EBITDA___Business___nominal" localSheetId="0">#REF!</definedName>
    <definedName name="EBITDA___Business___nominal">#REF!</definedName>
    <definedName name="EBITDA___control___nominal.ADDN1" localSheetId="0">#REF!</definedName>
    <definedName name="EBITDA___control___nominal.ADDN1">#REF!</definedName>
    <definedName name="EBITDA___control___nominal.ADDN2" localSheetId="0">#REF!</definedName>
    <definedName name="EBITDA___control___nominal.ADDN2">#REF!</definedName>
    <definedName name="EBITDA___control___nominal.BR" localSheetId="0">#REF!</definedName>
    <definedName name="EBITDA___control___nominal.BR">#REF!</definedName>
    <definedName name="EBITDA___control___nominal.WN" localSheetId="0">#REF!</definedName>
    <definedName name="EBITDA___control___nominal.WN">#REF!</definedName>
    <definedName name="EBITDA___control___nominal.WR" localSheetId="0">#REF!</definedName>
    <definedName name="EBITDA___control___nominal.WR">#REF!</definedName>
    <definedName name="EBITDA___control___nominal.WWN" localSheetId="0">#REF!</definedName>
    <definedName name="EBITDA___control___nominal.WWN">#REF!</definedName>
    <definedName name="EBITDA___Finstat_Wholesale___nominal" localSheetId="0">#REF!</definedName>
    <definedName name="EBITDA___Finstat_Wholesale___nominal">#REF!</definedName>
    <definedName name="EBITDA___Residential___nominal" localSheetId="0">#REF!</definedName>
    <definedName name="EBITDA___Residential___nominal">#REF!</definedName>
    <definedName name="EBITDA___Retail___nominal" localSheetId="0">#REF!</definedName>
    <definedName name="EBITDA___Retail___nominal">#REF!</definedName>
    <definedName name="Eff">#REF!</definedName>
    <definedName name="eff_update" localSheetId="18">#REF!</definedName>
    <definedName name="eff_update">#REF!</definedName>
    <definedName name="Effective_Tax_Rate.ADDN1" localSheetId="0">#REF!</definedName>
    <definedName name="Effective_Tax_Rate.ADDN1">#REF!</definedName>
    <definedName name="Effective_Tax_Rate.ADDN2" localSheetId="0">#REF!</definedName>
    <definedName name="Effective_Tax_Rate.ADDN2">#REF!</definedName>
    <definedName name="Effective_Tax_Rate.BR" localSheetId="0">#REF!</definedName>
    <definedName name="Effective_Tax_Rate.BR">#REF!</definedName>
    <definedName name="Effective_Tax_Rate.WN" localSheetId="0">#REF!</definedName>
    <definedName name="Effective_Tax_Rate.WN">#REF!</definedName>
    <definedName name="Effective_Tax_Rate.WR" localSheetId="0">#REF!</definedName>
    <definedName name="Effective_Tax_Rate.WR">#REF!</definedName>
    <definedName name="Effective_Tax_Rate.WWN" localSheetId="0">#REF!</definedName>
    <definedName name="Effective_Tax_Rate.WWN">#REF!</definedName>
    <definedName name="EHY">#REF!</definedName>
    <definedName name="ELECTRICITY">#REF!</definedName>
    <definedName name="End_of_AMP_period_flag" localSheetId="0">#REF!</definedName>
    <definedName name="End_of_AMP_period_flag">#REF!</definedName>
    <definedName name="End_of_AMP_period_flag_date" localSheetId="0">#REF!</definedName>
    <definedName name="End_of_AMP_period_flag_date">#REF!</definedName>
    <definedName name="EndAMP">#REF!</definedName>
    <definedName name="EndYearRef">#REF!</definedName>
    <definedName name="Equity_dividends_paid___control___nominal.ADDN1" localSheetId="0">#REF!</definedName>
    <definedName name="Equity_dividends_paid___control___nominal.ADDN1">#REF!</definedName>
    <definedName name="Equity_dividends_paid___control___nominal.ADDN1.NEG" localSheetId="0">#REF!</definedName>
    <definedName name="Equity_dividends_paid___control___nominal.ADDN1.NEG">#REF!</definedName>
    <definedName name="Equity_dividends_paid___control___nominal.ADDN2" localSheetId="0">#REF!</definedName>
    <definedName name="Equity_dividends_paid___control___nominal.ADDN2">#REF!</definedName>
    <definedName name="Equity_dividends_paid___control___nominal.ADDN2.NEG" localSheetId="0">#REF!</definedName>
    <definedName name="Equity_dividends_paid___control___nominal.ADDN2.NEG">#REF!</definedName>
    <definedName name="Equity_dividends_paid___control___nominal.BR" localSheetId="0">#REF!</definedName>
    <definedName name="Equity_dividends_paid___control___nominal.BR">#REF!</definedName>
    <definedName name="Equity_dividends_paid___control___nominal.BR.NEG" localSheetId="0">#REF!</definedName>
    <definedName name="Equity_dividends_paid___control___nominal.BR.NEG">#REF!</definedName>
    <definedName name="Equity_dividends_paid___control___nominal.WN" localSheetId="0">#REF!</definedName>
    <definedName name="Equity_dividends_paid___control___nominal.WN">#REF!</definedName>
    <definedName name="Equity_dividends_paid___control___nominal.WN.NEG" localSheetId="0">#REF!</definedName>
    <definedName name="Equity_dividends_paid___control___nominal.WN.NEG">#REF!</definedName>
    <definedName name="Equity_dividends_paid___control___nominal.WR" localSheetId="0">#REF!</definedName>
    <definedName name="Equity_dividends_paid___control___nominal.WR">#REF!</definedName>
    <definedName name="Equity_dividends_paid___control___nominal.WR.NEG" localSheetId="0">#REF!</definedName>
    <definedName name="Equity_dividends_paid___control___nominal.WR.NEG">#REF!</definedName>
    <definedName name="Equity_dividends_paid___control___nominal.WWN" localSheetId="0">#REF!</definedName>
    <definedName name="Equity_dividends_paid___control___nominal.WWN">#REF!</definedName>
    <definedName name="Equity_dividends_paid___control___nominal.WWN.NEG" localSheetId="0">#REF!</definedName>
    <definedName name="Equity_dividends_paid___control___nominal.WWN.NEG">#REF!</definedName>
    <definedName name="Equity_dividends_paid___Retail___nominal" localSheetId="0">#REF!</definedName>
    <definedName name="Equity_dividends_paid___Retail___nominal">#REF!</definedName>
    <definedName name="Equity_dividends_paid___Retail___nominal.NEG" localSheetId="0">#REF!</definedName>
    <definedName name="Equity_dividends_paid___Retail___nominal.NEG">#REF!</definedName>
    <definedName name="ESSEX" localSheetId="1">#REF!</definedName>
    <definedName name="ESSEX" localSheetId="0">#REF!</definedName>
    <definedName name="ESSEX">#REF!</definedName>
    <definedName name="Estimate_Adjust_Factor">#REF!</definedName>
    <definedName name="EV__LASTREFTIME__" hidden="1">40339.4799074074</definedName>
    <definedName name="Excess_fast_money___Appointee___nominal">#REF!</definedName>
    <definedName name="Excess_fast_money___control___nominal.ADDN1" localSheetId="1">#REF!</definedName>
    <definedName name="Excess_fast_money___control___nominal.ADDN1" localSheetId="0">#REF!</definedName>
    <definedName name="Excess_fast_money___control___nominal.ADDN1">#REF!</definedName>
    <definedName name="Excess_fast_money___control___nominal.ADDN2" localSheetId="1">#REF!</definedName>
    <definedName name="Excess_fast_money___control___nominal.ADDN2" localSheetId="0">#REF!</definedName>
    <definedName name="Excess_fast_money___control___nominal.ADDN2">#REF!</definedName>
    <definedName name="Excess_fast_money___control___nominal.BR" localSheetId="0">#REF!</definedName>
    <definedName name="Excess_fast_money___control___nominal.BR">#REF!</definedName>
    <definedName name="Excess_fast_money___control___nominal.WN" localSheetId="0">#REF!</definedName>
    <definedName name="Excess_fast_money___control___nominal.WN">#REF!</definedName>
    <definedName name="Excess_fast_money___control___nominal.WR" localSheetId="0">#REF!</definedName>
    <definedName name="Excess_fast_money___control___nominal.WR">#REF!</definedName>
    <definedName name="Excess_fast_money___control___nominal.WWN" localSheetId="0">#REF!</definedName>
    <definedName name="Excess_fast_money___control___nominal.WWN">#REF!</definedName>
    <definedName name="ExistingRate06">#REF!</definedName>
    <definedName name="Exited_company_balance_sheet_check" localSheetId="0">#REF!</definedName>
    <definedName name="Exited_company_balance_sheet_check">#REF!</definedName>
    <definedName name="Exited_company_balance_sheet_check_overall" localSheetId="0">#REF!</definedName>
    <definedName name="Exited_company_balance_sheet_check_overall">#REF!</definedName>
    <definedName name="Exited_company_by_period" localSheetId="0">#REF!</definedName>
    <definedName name="Exited_company_by_period">#REF!</definedName>
    <definedName name="Exited_Company_Residential_apportionment_CALC" localSheetId="0">#REF!</definedName>
    <definedName name="Exited_Company_Residential_apportionment_CALC">#REF!</definedName>
    <definedName name="ExpCo">#REF!</definedName>
    <definedName name="ExpenditureTargeting">#REF!</definedName>
    <definedName name="Expensed_capital_allowance___new_capital_expenditure___control___nominal.ADDN1" localSheetId="0">#REF!</definedName>
    <definedName name="Expensed_capital_allowance___new_capital_expenditure___control___nominal.ADDN1">#REF!</definedName>
    <definedName name="Expensed_capital_allowance___new_capital_expenditure___control___nominal.ADDN2" localSheetId="0">#REF!</definedName>
    <definedName name="Expensed_capital_allowance___new_capital_expenditure___control___nominal.ADDN2">#REF!</definedName>
    <definedName name="Expensed_capital_allowance___new_capital_expenditure___control___nominal.BR" localSheetId="0">#REF!</definedName>
    <definedName name="Expensed_capital_allowance___new_capital_expenditure___control___nominal.BR">#REF!</definedName>
    <definedName name="Expensed_capital_allowance___new_capital_expenditure___control___nominal.WN" localSheetId="0">#REF!</definedName>
    <definedName name="Expensed_capital_allowance___new_capital_expenditure___control___nominal.WN">#REF!</definedName>
    <definedName name="Expensed_capital_allowance___new_capital_expenditure___control___nominal.WR" localSheetId="0">#REF!</definedName>
    <definedName name="Expensed_capital_allowance___new_capital_expenditure___control___nominal.WR">#REF!</definedName>
    <definedName name="Expensed_capital_allowance___new_capital_expenditure___control___nominal.WWN" localSheetId="0">#REF!</definedName>
    <definedName name="Expensed_capital_allowance___new_capital_expenditure___control___nominal.WWN">#REF!</definedName>
    <definedName name="Expired" hidden="1">FALSE</definedName>
    <definedName name="Export_NGasCHP_Admin">#REF!</definedName>
    <definedName name="Export_NGasCHP_Drink">#REF!</definedName>
    <definedName name="Export_NGasCHP_Sewage">#REF!</definedName>
    <definedName name="ExpSewerage">#REF!</definedName>
    <definedName name="ExpWater">#REF!</definedName>
    <definedName name="F" localSheetId="1" hidden="1">{"bal",#N/A,FALSE,"working papers";"income",#N/A,FALSE,"working papers"}</definedName>
    <definedName name="F" localSheetId="0" hidden="1">{"bal",#N/A,FALSE,"working papers";"income",#N/A,FALSE,"working papers"}</definedName>
    <definedName name="F" hidden="1">{"bal",#N/A,FALSE,"working papers";"income",#N/A,FALSE,"working papers"}</definedName>
    <definedName name="fdraf" localSheetId="1" hidden="1">{"bal",#N/A,FALSE,"working papers";"income",#N/A,FALSE,"working papers"}</definedName>
    <definedName name="fdraf" localSheetId="0" hidden="1">{"bal",#N/A,FALSE,"working papers";"income",#N/A,FALSE,"working papers"}</definedName>
    <definedName name="fdraf" hidden="1">{"bal",#N/A,FALSE,"working papers";"income",#N/A,FALSE,"working papers"}</definedName>
    <definedName name="Fdraft" localSheetId="1" hidden="1">{"bal",#N/A,FALSE,"working papers";"income",#N/A,FALSE,"working papers"}</definedName>
    <definedName name="Fdraft" localSheetId="0" hidden="1">{"bal",#N/A,FALSE,"working papers";"income",#N/A,FALSE,"working papers"}</definedName>
    <definedName name="Fdraft" hidden="1">{"bal",#N/A,FALSE,"working papers";"income",#N/A,FALSE,"working papers"}</definedName>
    <definedName name="fe" localSheetId="1">#REF!</definedName>
    <definedName name="fe" localSheetId="0">#REF!</definedName>
    <definedName name="fe">#REF!</definedName>
    <definedName name="females_UK">#REF!</definedName>
    <definedName name="Ferry_RoPax_Pass_CO2">#REF!</definedName>
    <definedName name="Ferry_RoPax_Pass_km">#REF!</definedName>
    <definedName name="fewrew" localSheetId="1">#REF!</definedName>
    <definedName name="fewrew" localSheetId="0">#REF!</definedName>
    <definedName name="fewrew">#REF!</definedName>
    <definedName name="ffds">#REF!</definedName>
    <definedName name="FFO_less_dividends_declared___Appointee___nominal" localSheetId="0">#REF!</definedName>
    <definedName name="FFO_less_dividends_declared___Appointee___nominal">#REF!</definedName>
    <definedName name="FG">#REF!</definedName>
    <definedName name="file_LTDS">#REF!</definedName>
    <definedName name="file_LTDS_2nd">#REF!</definedName>
    <definedName name="file_totex">#REF!</definedName>
    <definedName name="Final_2003_04_Income_Apportioned_Use_May_onwards">#REF!</definedName>
    <definedName name="Final_allowed_revenue__deflated_using_Nov_Nov_CPI_H______control___real.ADDN1" localSheetId="0">#REF!</definedName>
    <definedName name="Final_allowed_revenue__deflated_using_Nov_Nov_CPI_H______control___real.ADDN1">#REF!</definedName>
    <definedName name="Final_allowed_revenue__deflated_using_Nov_Nov_CPI_H______control___real.ADDN2" localSheetId="0">#REF!</definedName>
    <definedName name="Final_allowed_revenue__deflated_using_Nov_Nov_CPI_H______control___real.ADDN2">#REF!</definedName>
    <definedName name="Final_allowed_revenue__deflated_using_Nov_Nov_CPI_H______control___real.BR" localSheetId="0">#REF!</definedName>
    <definedName name="Final_allowed_revenue__deflated_using_Nov_Nov_CPI_H______control___real.BR">#REF!</definedName>
    <definedName name="Final_allowed_revenue__deflated_using_Nov_Nov_CPI_H______control___real.WN" localSheetId="0">#REF!</definedName>
    <definedName name="Final_allowed_revenue__deflated_using_Nov_Nov_CPI_H______control___real.WN">#REF!</definedName>
    <definedName name="Final_allowed_revenue__deflated_using_Nov_Nov_CPI_H______control___real.WR" localSheetId="0">#REF!</definedName>
    <definedName name="Final_allowed_revenue__deflated_using_Nov_Nov_CPI_H______control___real.WR">#REF!</definedName>
    <definedName name="Final_allowed_revenue__deflated_using_Nov_Nov_CPI_H______control___real.WWN" localSheetId="0">#REF!</definedName>
    <definedName name="Final_allowed_revenue__deflated_using_Nov_Nov_CPI_H______control___real.WWN">#REF!</definedName>
    <definedName name="Final_allowed_revenue_percentage__deflated_using_Nov_Nov_CPI_H______control.ADDN1" localSheetId="0">#REF!</definedName>
    <definedName name="Final_allowed_revenue_percentage__deflated_using_Nov_Nov_CPI_H______control.ADDN1">#REF!</definedName>
    <definedName name="Final_allowed_revenue_percentage__deflated_using_Nov_Nov_CPI_H______control.ADDN2" localSheetId="0">#REF!</definedName>
    <definedName name="Final_allowed_revenue_percentage__deflated_using_Nov_Nov_CPI_H______control.ADDN2">#REF!</definedName>
    <definedName name="Final_allowed_revenue_percentage__deflated_using_Nov_Nov_CPI_H______control.BR" localSheetId="0">#REF!</definedName>
    <definedName name="Final_allowed_revenue_percentage__deflated_using_Nov_Nov_CPI_H______control.BR">#REF!</definedName>
    <definedName name="Final_allowed_revenue_percentage__deflated_using_Nov_Nov_CPI_H______control.WN" localSheetId="0">#REF!</definedName>
    <definedName name="Final_allowed_revenue_percentage__deflated_using_Nov_Nov_CPI_H______control.WN">#REF!</definedName>
    <definedName name="Final_allowed_revenue_percentage__deflated_using_Nov_Nov_CPI_H______control.WR" localSheetId="0">#REF!</definedName>
    <definedName name="Final_allowed_revenue_percentage__deflated_using_Nov_Nov_CPI_H______control.WR">#REF!</definedName>
    <definedName name="Final_allowed_revenue_percentage__deflated_using_Nov_Nov_CPI_H______control.WWN" localSheetId="0">#REF!</definedName>
    <definedName name="Final_allowed_revenue_percentage__deflated_using_Nov_Nov_CPI_H______control.WWN">#REF!</definedName>
    <definedName name="Finance_lease_depreciation___Wholesale___nominal" localSheetId="0">#REF!</definedName>
    <definedName name="Finance_lease_depreciation___Wholesale___nominal">#REF!</definedName>
    <definedName name="Financial_year_end_month" localSheetId="0">#REF!</definedName>
    <definedName name="Financial_year_end_month">#REF!</definedName>
    <definedName name="FinancialIndicators">#REF!</definedName>
    <definedName name="FinancialIndicators_Enable">#REF!</definedName>
    <definedName name="FinancialIndicators_Headings">#REF!</definedName>
    <definedName name="FinancialIndicators_Max">#REF!</definedName>
    <definedName name="FinancialIndicators_Min">#REF!</definedName>
    <definedName name="FinancialIndicators_Tolerance">#REF!</definedName>
    <definedName name="FinPayts">#REF!</definedName>
    <definedName name="FinRate">#REF!</definedName>
    <definedName name="FinStat___BS___Appointee___check" localSheetId="0">#REF!</definedName>
    <definedName name="FinStat___BS___Appointee___check">#REF!</definedName>
    <definedName name="FinStat___BS___Appointee___check_overall" localSheetId="0">#REF!</definedName>
    <definedName name="FinStat___BS___Appointee___check_overall">#REF!</definedName>
    <definedName name="FinStat___BS___Control___check.ADDN1" localSheetId="0">#REF!</definedName>
    <definedName name="FinStat___BS___Control___check.ADDN1">#REF!</definedName>
    <definedName name="FinStat___BS___Control___check.ADDN2" localSheetId="0">#REF!</definedName>
    <definedName name="FinStat___BS___Control___check.ADDN2">#REF!</definedName>
    <definedName name="FinStat___BS___Control___check.BR" localSheetId="0">#REF!</definedName>
    <definedName name="FinStat___BS___Control___check.BR">#REF!</definedName>
    <definedName name="FinStat___BS___Control___check.WN" localSheetId="0">#REF!</definedName>
    <definedName name="FinStat___BS___Control___check.WN">#REF!</definedName>
    <definedName name="FinStat___BS___Control___check.WR" localSheetId="0">#REF!</definedName>
    <definedName name="FinStat___BS___Control___check.WR">#REF!</definedName>
    <definedName name="FinStat___BS___Control___check.WWN" localSheetId="0">#REF!</definedName>
    <definedName name="FinStat___BS___Control___check.WWN">#REF!</definedName>
    <definedName name="FinStat___BS___Control___check_overall.ADDN1" localSheetId="0">#REF!</definedName>
    <definedName name="FinStat___BS___Control___check_overall.ADDN1">#REF!</definedName>
    <definedName name="FinStat___BS___Control___check_overall.ADDN2" localSheetId="0">#REF!</definedName>
    <definedName name="FinStat___BS___Control___check_overall.ADDN2">#REF!</definedName>
    <definedName name="FinStat___BS___Control___check_overall.BR" localSheetId="0">#REF!</definedName>
    <definedName name="FinStat___BS___Control___check_overall.BR">#REF!</definedName>
    <definedName name="FinStat___BS___Control___check_overall.WN" localSheetId="0">#REF!</definedName>
    <definedName name="FinStat___BS___Control___check_overall.WN">#REF!</definedName>
    <definedName name="FinStat___BS___Control___check_overall.WR" localSheetId="0">#REF!</definedName>
    <definedName name="FinStat___BS___Control___check_overall.WR">#REF!</definedName>
    <definedName name="FinStat___BS___Control___check_overall.WWN" localSheetId="0">#REF!</definedName>
    <definedName name="FinStat___BS___Control___check_overall.WWN">#REF!</definedName>
    <definedName name="FinStat___BS___Retail___check" localSheetId="0">#REF!</definedName>
    <definedName name="FinStat___BS___Retail___check">#REF!</definedName>
    <definedName name="FinStat___BS___Retail___check_overall" localSheetId="0">#REF!</definedName>
    <definedName name="FinStat___BS___Retail___check_overall">#REF!</definedName>
    <definedName name="FinStat___BS___Retail_Business___check" localSheetId="0">#REF!</definedName>
    <definedName name="FinStat___BS___Retail_Business___check">#REF!</definedName>
    <definedName name="FinStat___BS___Retail_Business___check_overall" localSheetId="0">#REF!</definedName>
    <definedName name="FinStat___BS___Retail_Business___check_overall">#REF!</definedName>
    <definedName name="FinStat___BS___Retail_Residential___check" localSheetId="0">#REF!</definedName>
    <definedName name="FinStat___BS___Retail_Residential___check">#REF!</definedName>
    <definedName name="FinStat___BS___Retail_Residential___check_overall" localSheetId="0">#REF!</definedName>
    <definedName name="FinStat___BS___Retail_Residential___check_overall">#REF!</definedName>
    <definedName name="FinStat___BS___Wholesale___check" localSheetId="0">#REF!</definedName>
    <definedName name="FinStat___BS___Wholesale___check">#REF!</definedName>
    <definedName name="FinStat___BS___Wholesale___check_overall" localSheetId="0">#REF!</definedName>
    <definedName name="FinStat___BS___Wholesale___check_overall">#REF!</definedName>
    <definedName name="FinStat___BS_NCA_not_negative___Appointee___check" localSheetId="0">#REF!</definedName>
    <definedName name="FinStat___BS_NCA_not_negative___Appointee___check">#REF!</definedName>
    <definedName name="FinStat___BS_NCA_not_negative___Appointee___check_overall" localSheetId="0">#REF!</definedName>
    <definedName name="FinStat___BS_NCA_not_negative___Appointee___check_overall">#REF!</definedName>
    <definedName name="FinStat___BS_NCA_not_negative___Control___check.ADDN1" localSheetId="0">#REF!</definedName>
    <definedName name="FinStat___BS_NCA_not_negative___Control___check.ADDN1">#REF!</definedName>
    <definedName name="FinStat___BS_NCA_not_negative___Control___check.ADDN2" localSheetId="0">#REF!</definedName>
    <definedName name="FinStat___BS_NCA_not_negative___Control___check.ADDN2">#REF!</definedName>
    <definedName name="FinStat___BS_NCA_not_negative___Control___check.BR" localSheetId="0">#REF!</definedName>
    <definedName name="FinStat___BS_NCA_not_negative___Control___check.BR">#REF!</definedName>
    <definedName name="FinStat___BS_NCA_not_negative___Control___check.WN" localSheetId="0">#REF!</definedName>
    <definedName name="FinStat___BS_NCA_not_negative___Control___check.WN">#REF!</definedName>
    <definedName name="FinStat___BS_NCA_not_negative___Control___check.WR" localSheetId="0">#REF!</definedName>
    <definedName name="FinStat___BS_NCA_not_negative___Control___check.WR">#REF!</definedName>
    <definedName name="FinStat___BS_NCA_not_negative___Control___check.WWN" localSheetId="0">#REF!</definedName>
    <definedName name="FinStat___BS_NCA_not_negative___Control___check.WWN">#REF!</definedName>
    <definedName name="FinStat___BS_NCA_not_negative___Control___check_overall.ADDN1" localSheetId="0">#REF!</definedName>
    <definedName name="FinStat___BS_NCA_not_negative___Control___check_overall.ADDN1">#REF!</definedName>
    <definedName name="FinStat___BS_NCA_not_negative___Control___check_overall.ADDN2" localSheetId="0">#REF!</definedName>
    <definedName name="FinStat___BS_NCA_not_negative___Control___check_overall.ADDN2">#REF!</definedName>
    <definedName name="FinStat___BS_NCA_not_negative___Control___check_overall.BR" localSheetId="0">#REF!</definedName>
    <definedName name="FinStat___BS_NCA_not_negative___Control___check_overall.BR">#REF!</definedName>
    <definedName name="FinStat___BS_NCA_not_negative___Control___check_overall.WN" localSheetId="0">#REF!</definedName>
    <definedName name="FinStat___BS_NCA_not_negative___Control___check_overall.WN">#REF!</definedName>
    <definedName name="FinStat___BS_NCA_not_negative___Control___check_overall.WR" localSheetId="0">#REF!</definedName>
    <definedName name="FinStat___BS_NCA_not_negative___Control___check_overall.WR">#REF!</definedName>
    <definedName name="FinStat___BS_NCA_not_negative___Control___check_overall.WWN" localSheetId="0">#REF!</definedName>
    <definedName name="FinStat___BS_NCA_not_negative___Control___check_overall.WWN">#REF!</definedName>
    <definedName name="FinStat___BS_Total_assets_not_negative___Retail_Business___check" localSheetId="0">#REF!</definedName>
    <definedName name="FinStat___BS_Total_assets_not_negative___Retail_Business___check">#REF!</definedName>
    <definedName name="FinStat___BS_Total_assets_not_negative___Retail_Business___check_overall" localSheetId="0">#REF!</definedName>
    <definedName name="FinStat___BS_Total_assets_not_negative___Retail_Business___check_overall">#REF!</definedName>
    <definedName name="FinStat___BS_Total_assets_not_negative___Retail_Residential___check" localSheetId="0">#REF!</definedName>
    <definedName name="FinStat___BS_Total_assets_not_negative___Retail_Residential___check">#REF!</definedName>
    <definedName name="FinStat___BS_Total_assets_not_negative___Retail_Residential___check_overall" localSheetId="0">#REF!</definedName>
    <definedName name="FinStat___BS_Total_assets_not_negative___Retail_Residential___check_overall">#REF!</definedName>
    <definedName name="FinStat___CF___Appointee___check" localSheetId="0">#REF!</definedName>
    <definedName name="FinStat___CF___Appointee___check">#REF!</definedName>
    <definedName name="FinStat___CF___Appointee___check_overall" localSheetId="0">#REF!</definedName>
    <definedName name="FinStat___CF___Appointee___check_overall">#REF!</definedName>
    <definedName name="FinStat___CF___Control___check.ADDN1" localSheetId="0">#REF!</definedName>
    <definedName name="FinStat___CF___Control___check.ADDN1">#REF!</definedName>
    <definedName name="FinStat___CF___Control___check.ADDN2" localSheetId="0">#REF!</definedName>
    <definedName name="FinStat___CF___Control___check.ADDN2">#REF!</definedName>
    <definedName name="FinStat___CF___Control___check.BR" localSheetId="0">#REF!</definedName>
    <definedName name="FinStat___CF___Control___check.BR">#REF!</definedName>
    <definedName name="FinStat___CF___Control___check.WN" localSheetId="0">#REF!</definedName>
    <definedName name="FinStat___CF___Control___check.WN">#REF!</definedName>
    <definedName name="FinStat___CF___Control___check.WR" localSheetId="0">#REF!</definedName>
    <definedName name="FinStat___CF___Control___check.WR">#REF!</definedName>
    <definedName name="FinStat___CF___Control___check.WWN" localSheetId="0">#REF!</definedName>
    <definedName name="FinStat___CF___Control___check.WWN">#REF!</definedName>
    <definedName name="FinStat___CF___Control___check_overall.ADDN1" localSheetId="0">#REF!</definedName>
    <definedName name="FinStat___CF___Control___check_overall.ADDN1">#REF!</definedName>
    <definedName name="FinStat___CF___Control___check_overall.ADDN2" localSheetId="0">#REF!</definedName>
    <definedName name="FinStat___CF___Control___check_overall.ADDN2">#REF!</definedName>
    <definedName name="FinStat___CF___Control___check_overall.BR" localSheetId="0">#REF!</definedName>
    <definedName name="FinStat___CF___Control___check_overall.BR">#REF!</definedName>
    <definedName name="FinStat___CF___Control___check_overall.WN" localSheetId="0">#REF!</definedName>
    <definedName name="FinStat___CF___Control___check_overall.WN">#REF!</definedName>
    <definedName name="FinStat___CF___Control___check_overall.WR" localSheetId="0">#REF!</definedName>
    <definedName name="FinStat___CF___Control___check_overall.WR">#REF!</definedName>
    <definedName name="FinStat___CF___Control___check_overall.WWN" localSheetId="0">#REF!</definedName>
    <definedName name="FinStat___CF___Control___check_overall.WWN">#REF!</definedName>
    <definedName name="FinStat___CF___Retail___check" localSheetId="0">#REF!</definedName>
    <definedName name="FinStat___CF___Retail___check">#REF!</definedName>
    <definedName name="FinStat___CF___Retail___check_overall" localSheetId="0">#REF!</definedName>
    <definedName name="FinStat___CF___Retail___check_overall">#REF!</definedName>
    <definedName name="FinStat___CF___Retail_Business___check" localSheetId="0">#REF!</definedName>
    <definedName name="FinStat___CF___Retail_Business___check">#REF!</definedName>
    <definedName name="FinStat___CF___Retail_Business___check_overall" localSheetId="0">#REF!</definedName>
    <definedName name="FinStat___CF___Retail_Business___check_overall">#REF!</definedName>
    <definedName name="FinStat___CF___Retail_Residential___check" localSheetId="0">#REF!</definedName>
    <definedName name="FinStat___CF___Retail_Residential___check">#REF!</definedName>
    <definedName name="FinStat___CF___Retail_Residential___check_overall" localSheetId="0">#REF!</definedName>
    <definedName name="FinStat___CF___Retail_Residential___check_overall">#REF!</definedName>
    <definedName name="FinStat___CF___Wholesale___check" localSheetId="0">#REF!</definedName>
    <definedName name="FinStat___CF___Wholesale___check">#REF!</definedName>
    <definedName name="FinStat___CF___Wholesale___check_overall" localSheetId="0">#REF!</definedName>
    <definedName name="FinStat___CF___Wholesale___check_overall">#REF!</definedName>
    <definedName name="FinStat___PL___Appointee___check" localSheetId="0">#REF!</definedName>
    <definedName name="FinStat___PL___Appointee___check">#REF!</definedName>
    <definedName name="FinStat___PL___Appointee___check_overall" localSheetId="0">#REF!</definedName>
    <definedName name="FinStat___PL___Appointee___check_overall">#REF!</definedName>
    <definedName name="FinStat___PL___Control___check.ADDN1" localSheetId="0">#REF!</definedName>
    <definedName name="FinStat___PL___Control___check.ADDN1">#REF!</definedName>
    <definedName name="FinStat___PL___Control___check.ADDN2" localSheetId="0">#REF!</definedName>
    <definedName name="FinStat___PL___Control___check.ADDN2">#REF!</definedName>
    <definedName name="FinStat___PL___Control___check.BR" localSheetId="0">#REF!</definedName>
    <definedName name="FinStat___PL___Control___check.BR">#REF!</definedName>
    <definedName name="FinStat___PL___Control___check.WN" localSheetId="0">#REF!</definedName>
    <definedName name="FinStat___PL___Control___check.WN">#REF!</definedName>
    <definedName name="FinStat___PL___Control___check.WR" localSheetId="0">#REF!</definedName>
    <definedName name="FinStat___PL___Control___check.WR">#REF!</definedName>
    <definedName name="FinStat___PL___Control___check.WWN" localSheetId="0">#REF!</definedName>
    <definedName name="FinStat___PL___Control___check.WWN">#REF!</definedName>
    <definedName name="FinStat___PL___Control___check_overall.ADDN1" localSheetId="0">#REF!</definedName>
    <definedName name="FinStat___PL___Control___check_overall.ADDN1">#REF!</definedName>
    <definedName name="FinStat___PL___Control___check_overall.ADDN2" localSheetId="0">#REF!</definedName>
    <definedName name="FinStat___PL___Control___check_overall.ADDN2">#REF!</definedName>
    <definedName name="FinStat___PL___Control___check_overall.BR" localSheetId="0">#REF!</definedName>
    <definedName name="FinStat___PL___Control___check_overall.BR">#REF!</definedName>
    <definedName name="FinStat___PL___Control___check_overall.WN" localSheetId="0">#REF!</definedName>
    <definedName name="FinStat___PL___Control___check_overall.WN">#REF!</definedName>
    <definedName name="FinStat___PL___Control___check_overall.WR" localSheetId="0">#REF!</definedName>
    <definedName name="FinStat___PL___Control___check_overall.WR">#REF!</definedName>
    <definedName name="FinStat___PL___Control___check_overall.WWN" localSheetId="0">#REF!</definedName>
    <definedName name="FinStat___PL___Control___check_overall.WWN">#REF!</definedName>
    <definedName name="FinStat___PL___Retail___check" localSheetId="0">#REF!</definedName>
    <definedName name="FinStat___PL___Retail___check">#REF!</definedName>
    <definedName name="FinStat___PL___Retail___check_overall" localSheetId="0">#REF!</definedName>
    <definedName name="FinStat___PL___Retail___check_overall">#REF!</definedName>
    <definedName name="FinStat___PL___Retail_Business___check" localSheetId="0">#REF!</definedName>
    <definedName name="FinStat___PL___Retail_Business___check">#REF!</definedName>
    <definedName name="FinStat___PL___Retail_Business___check_overall" localSheetId="0">#REF!</definedName>
    <definedName name="FinStat___PL___Retail_Business___check_overall">#REF!</definedName>
    <definedName name="FinStat___PL___Retail_Residential___check" localSheetId="0">#REF!</definedName>
    <definedName name="FinStat___PL___Retail_Residential___check">#REF!</definedName>
    <definedName name="FinStat___PL___Retail_Residential___check_overall" localSheetId="0">#REF!</definedName>
    <definedName name="FinStat___PL___Retail_Residential___check_overall">#REF!</definedName>
    <definedName name="FinStat___PL___Wholesale___check" localSheetId="0">#REF!</definedName>
    <definedName name="FinStat___PL___Wholesale___check">#REF!</definedName>
    <definedName name="FinStat___PL___Wholesale___check_overall" localSheetId="0">#REF!</definedName>
    <definedName name="FinStat___PL___Wholesale___check_overall">#REF!</definedName>
    <definedName name="FinTerm">#REF!</definedName>
    <definedName name="First_post_forecast_period_flag" localSheetId="0">#REF!</definedName>
    <definedName name="First_post_forecast_period_flag">#REF!</definedName>
    <definedName name="FirstQuinquennium">#REF!</definedName>
    <definedName name="FirstRow" localSheetId="0">#REF!</definedName>
    <definedName name="FirstRow">#REF!</definedName>
    <definedName name="FirstTime" localSheetId="0">#REF!</definedName>
    <definedName name="FirstTime">#REF!</definedName>
    <definedName name="Fixed_asset_balance___Business___nominal" localSheetId="0">#REF!</definedName>
    <definedName name="Fixed_asset_balance___Business___nominal">#REF!</definedName>
    <definedName name="Fixed_asset_balance___Business___nominal.BEG" localSheetId="0">#REF!</definedName>
    <definedName name="Fixed_asset_balance___Business___nominal.BEG">#REF!</definedName>
    <definedName name="Fixed_asset_balance___Residential___nominal" localSheetId="0">#REF!</definedName>
    <definedName name="Fixed_asset_balance___Residential___nominal">#REF!</definedName>
    <definedName name="Fixed_asset_balance___Residential___nominal.BEG" localSheetId="0">#REF!</definedName>
    <definedName name="Fixed_asset_balance___Residential___nominal.BEG">#REF!</definedName>
    <definedName name="Fixed_asset_balance___Wholesale___nominal" localSheetId="0">#REF!</definedName>
    <definedName name="Fixed_asset_balance___Wholesale___nominal">#REF!</definedName>
    <definedName name="Fixed_asset_depreciation___Wholesale___nominal" localSheetId="0">#REF!</definedName>
    <definedName name="Fixed_asset_depreciation___Wholesale___nominal">#REF!</definedName>
    <definedName name="Fixed_asset_ongoing_capex___Wholesale___nominal" localSheetId="0">#REF!</definedName>
    <definedName name="Fixed_asset_ongoing_capex___Wholesale___nominal">#REF!</definedName>
    <definedName name="Fixed_asset_ongoing_capex___Wholesale___nominal.NEG" localSheetId="0">#REF!</definedName>
    <definedName name="Fixed_asset_ongoing_capex___Wholesale___nominal.NEG">#REF!</definedName>
    <definedName name="Fixed_Assets_balance___Appointee___nominal" localSheetId="0">#REF!</definedName>
    <definedName name="Fixed_Assets_balance___Appointee___nominal">#REF!</definedName>
    <definedName name="Fixed_rate_debt___nominal.ADDN1" localSheetId="0">#REF!</definedName>
    <definedName name="Fixed_rate_debt___nominal.ADDN1">#REF!</definedName>
    <definedName name="Fixed_rate_debt___nominal.ADDN1.BEG" localSheetId="0">#REF!</definedName>
    <definedName name="Fixed_rate_debt___nominal.ADDN1.BEG">#REF!</definedName>
    <definedName name="Fixed_rate_debt___nominal.ADDN2" localSheetId="0">#REF!</definedName>
    <definedName name="Fixed_rate_debt___nominal.ADDN2">#REF!</definedName>
    <definedName name="Fixed_rate_debt___nominal.ADDN2.BEG" localSheetId="0">#REF!</definedName>
    <definedName name="Fixed_rate_debt___nominal.ADDN2.BEG">#REF!</definedName>
    <definedName name="Fixed_rate_debt___nominal.BR" localSheetId="0">#REF!</definedName>
    <definedName name="Fixed_rate_debt___nominal.BR">#REF!</definedName>
    <definedName name="Fixed_rate_debt___nominal.BR.BEG" localSheetId="0">#REF!</definedName>
    <definedName name="Fixed_rate_debt___nominal.BR.BEG">#REF!</definedName>
    <definedName name="Fixed_rate_debt___nominal.WN" localSheetId="0">#REF!</definedName>
    <definedName name="Fixed_rate_debt___nominal.WN">#REF!</definedName>
    <definedName name="Fixed_rate_debt___nominal.WN.BEG" localSheetId="0">#REF!</definedName>
    <definedName name="Fixed_rate_debt___nominal.WN.BEG">#REF!</definedName>
    <definedName name="Fixed_rate_debt___nominal.WR" localSheetId="0">#REF!</definedName>
    <definedName name="Fixed_rate_debt___nominal.WR">#REF!</definedName>
    <definedName name="Fixed_rate_debt___nominal.WR.BEG" localSheetId="0">#REF!</definedName>
    <definedName name="Fixed_rate_debt___nominal.WR.BEG">#REF!</definedName>
    <definedName name="Fixed_rate_debt___nominal.WWN" localSheetId="0">#REF!</definedName>
    <definedName name="Fixed_rate_debt___nominal.WWN">#REF!</definedName>
    <definedName name="Fixed_rate_debt___nominal.WWN.BEG" localSheetId="0">#REF!</definedName>
    <definedName name="Fixed_rate_debt___nominal.WWN.BEG">#REF!</definedName>
    <definedName name="Fixed_rate_debt_adjustments___nominal.ADDN1" localSheetId="0">#REF!</definedName>
    <definedName name="Fixed_rate_debt_adjustments___nominal.ADDN1">#REF!</definedName>
    <definedName name="Fixed_rate_debt_adjustments___nominal.ADDN2" localSheetId="0">#REF!</definedName>
    <definedName name="Fixed_rate_debt_adjustments___nominal.ADDN2">#REF!</definedName>
    <definedName name="Fixed_rate_debt_adjustments___nominal.BR" localSheetId="0">#REF!</definedName>
    <definedName name="Fixed_rate_debt_adjustments___nominal.BR">#REF!</definedName>
    <definedName name="Fixed_rate_debt_adjustments___nominal.WN" localSheetId="0">#REF!</definedName>
    <definedName name="Fixed_rate_debt_adjustments___nominal.WN">#REF!</definedName>
    <definedName name="Fixed_rate_debt_adjustments___nominal.WR" localSheetId="0">#REF!</definedName>
    <definedName name="Fixed_rate_debt_adjustments___nominal.WR">#REF!</definedName>
    <definedName name="Fixed_rate_debt_adjustments___nominal.WWN" localSheetId="0">#REF!</definedName>
    <definedName name="Fixed_rate_debt_adjustments___nominal.WWN">#REF!</definedName>
    <definedName name="FLE">#REF!</definedName>
    <definedName name="FOLLOWING_YEAR">#REF!</definedName>
    <definedName name="Forecast_duration" localSheetId="0">#REF!</definedName>
    <definedName name="Forecast_duration">#REF!</definedName>
    <definedName name="Forecast_end_period_flag" localSheetId="0">#REF!</definedName>
    <definedName name="Forecast_end_period_flag">#REF!</definedName>
    <definedName name="Forecast_end_period_flag_date" localSheetId="0">#REF!</definedName>
    <definedName name="Forecast_end_period_flag_date">#REF!</definedName>
    <definedName name="Forecast_period_flag" localSheetId="0">#REF!</definedName>
    <definedName name="Forecast_period_flag">#REF!</definedName>
    <definedName name="Forecast_period_flag_total" localSheetId="0">#REF!</definedName>
    <definedName name="Forecast_period_flag_total">#REF!</definedName>
    <definedName name="Forecast_start_date__first_day_of_financial_year_" localSheetId="0">#REF!</definedName>
    <definedName name="Forecast_start_date__first_day_of_financial_year_">#REF!</definedName>
    <definedName name="Forecast_start_period_flag" localSheetId="0">#REF!</definedName>
    <definedName name="Forecast_start_period_flag">#REF!</definedName>
    <definedName name="Foutput" localSheetId="1" hidden="1">#REF!</definedName>
    <definedName name="Foutput" localSheetId="0" hidden="1">#REF!</definedName>
    <definedName name="Foutput" localSheetId="18" hidden="1">#REF!</definedName>
    <definedName name="Foutput" hidden="1">#REF!</definedName>
    <definedName name="Fraction_ozone_pure_O2">#REF!</definedName>
    <definedName name="Freight_Average_Van_CO2">#REF!</definedName>
    <definedName name="Freight_Average_Van_km">#REF!</definedName>
    <definedName name="Freight_Average_Van_Tonne_CO2">#REF!</definedName>
    <definedName name="Freight_Average_Van_Tonne_km">#REF!</definedName>
    <definedName name="Freight_Diesel_Van_CO2">#REF!</definedName>
    <definedName name="Freight_Diesel_Van_km">#REF!</definedName>
    <definedName name="Freight_Diesel_Van_Tonne_CO2">#REF!</definedName>
    <definedName name="Freight_Diesel_Van_Tonne_km">#REF!</definedName>
    <definedName name="Freight_LH_CO2">#REF!</definedName>
    <definedName name="Freight_LPG_CNG_Van_CO2">#REF!</definedName>
    <definedName name="Freight_LPG_CNG_Van_km">#REF!</definedName>
    <definedName name="Freight_LPG_CNG_Van_Tonne_CO2">#REF!</definedName>
    <definedName name="Freight_LPG_CNG_Van_Tonne_km">#REF!</definedName>
    <definedName name="Freight_Petrol_Van_CO2">#REF!</definedName>
    <definedName name="Freight_Petrol_Van_km">#REF!</definedName>
    <definedName name="Freight_Petrol_Van_Tonne_CO2">#REF!</definedName>
    <definedName name="Freight_Petrol_Van_Tonne_km">#REF!</definedName>
    <definedName name="Freight_Rail_CO2">#REF!</definedName>
    <definedName name="Freight_SH_CO2">#REF!</definedName>
    <definedName name="freq_m_1">#REF!</definedName>
    <definedName name="freq_m_2">#REF!</definedName>
    <definedName name="freq_m_3">#REF!</definedName>
    <definedName name="freq_y_1">#REF!</definedName>
    <definedName name="freq_y_2">#REF!</definedName>
    <definedName name="freq_y_3">#REF!</definedName>
    <definedName name="frequency_table">#REF!</definedName>
    <definedName name="fsdfffd" localSheetId="1" hidden="1">#REF!</definedName>
    <definedName name="fsdfffd" localSheetId="0" hidden="1">#REF!</definedName>
    <definedName name="fsdfffd" localSheetId="18" hidden="1">#REF!</definedName>
    <definedName name="fsdfffd" hidden="1">#REF!</definedName>
    <definedName name="fsdfsd" localSheetId="1" hidden="1">#REF!</definedName>
    <definedName name="fsdfsd" localSheetId="0" hidden="1">#REF!</definedName>
    <definedName name="fsdfsd" localSheetId="18" hidden="1">#REF!</definedName>
    <definedName name="fsdfsd" hidden="1">#REF!</definedName>
    <definedName name="fsfds" localSheetId="1" hidden="1">#REF!</definedName>
    <definedName name="fsfds" localSheetId="0" hidden="1">#REF!</definedName>
    <definedName name="fsfds" localSheetId="18" hidden="1">#REF!</definedName>
    <definedName name="fsfds" hidden="1">#REF!</definedName>
    <definedName name="fsfsd" localSheetId="1" hidden="1">#REF!</definedName>
    <definedName name="fsfsd" localSheetId="0" hidden="1">#REF!</definedName>
    <definedName name="fsfsd" localSheetId="18" hidden="1">#REF!</definedName>
    <definedName name="fsfsd" hidden="1">#REF!</definedName>
    <definedName name="Funds_from_operations___Appointee___nominal" localSheetId="0">#REF!</definedName>
    <definedName name="Funds_from_operations___Appointee___nominal">#REF!</definedName>
    <definedName name="Funds_from_operations___control___nominal.ADDN1" localSheetId="0">#REF!</definedName>
    <definedName name="Funds_from_operations___control___nominal.ADDN1">#REF!</definedName>
    <definedName name="Funds_from_operations___control___nominal.ADDN2" localSheetId="0">#REF!</definedName>
    <definedName name="Funds_from_operations___control___nominal.ADDN2">#REF!</definedName>
    <definedName name="Funds_from_operations___control___nominal.BR" localSheetId="0">#REF!</definedName>
    <definedName name="Funds_from_operations___control___nominal.BR">#REF!</definedName>
    <definedName name="Funds_from_operations___control___nominal.WN" localSheetId="0">#REF!</definedName>
    <definedName name="Funds_from_operations___control___nominal.WN">#REF!</definedName>
    <definedName name="Funds_from_operations___control___nominal.WR" localSheetId="0">#REF!</definedName>
    <definedName name="Funds_from_operations___control___nominal.WR">#REF!</definedName>
    <definedName name="Funds_from_operations___control___nominal.WWN" localSheetId="0">#REF!</definedName>
    <definedName name="Funds_from_operations___control___nominal.WWN">#REF!</definedName>
    <definedName name="Funds_from_operations___net_debt___Post_Fin_adj___Appointee" localSheetId="0">#REF!</definedName>
    <definedName name="Funds_from_operations___net_debt___Post_Fin_adj___Appointee">#REF!</definedName>
    <definedName name="Funds_from_operations___net_debt__Alternative____Appointee" localSheetId="0">#REF!</definedName>
    <definedName name="Funds_from_operations___net_debt__Alternative____Appointee">#REF!</definedName>
    <definedName name="Funds_from_operations___net_debt__Alternative____Control.ADDN1" localSheetId="0">#REF!</definedName>
    <definedName name="Funds_from_operations___net_debt__Alternative____Control.ADDN1">#REF!</definedName>
    <definedName name="Funds_from_operations___net_debt__Alternative____Control.ADDN2" localSheetId="0">#REF!</definedName>
    <definedName name="Funds_from_operations___net_debt__Alternative____Control.ADDN2">#REF!</definedName>
    <definedName name="Funds_from_operations___net_debt__Alternative____Control.BR" localSheetId="0">#REF!</definedName>
    <definedName name="Funds_from_operations___net_debt__Alternative____Control.BR">#REF!</definedName>
    <definedName name="Funds_from_operations___net_debt__Alternative____Control.WN" localSheetId="0">#REF!</definedName>
    <definedName name="Funds_from_operations___net_debt__Alternative____Control.WN">#REF!</definedName>
    <definedName name="Funds_from_operations___net_debt__Alternative____Control.WR" localSheetId="0">#REF!</definedName>
    <definedName name="Funds_from_operations___net_debt__Alternative____Control.WR">#REF!</definedName>
    <definedName name="Funds_from_operations___net_debt__Alternative____Control.WWN" localSheetId="0">#REF!</definedName>
    <definedName name="Funds_from_operations___net_debt__Alternative____Control.WWN">#REF!</definedName>
    <definedName name="Funds_from_operations___net_debt__Alternative____weighted_average___Appointee" localSheetId="0">#REF!</definedName>
    <definedName name="Funds_from_operations___net_debt__Alternative____weighted_average___Appointee">#REF!</definedName>
    <definedName name="Funds_from_operations___net_debt__Ofwat____Appointee" localSheetId="0">#REF!</definedName>
    <definedName name="Funds_from_operations___net_debt__Ofwat____Appointee">#REF!</definedName>
    <definedName name="Funds_from_operations___net_debt__Ofwat____Control.ADDN1" localSheetId="0">#REF!</definedName>
    <definedName name="Funds_from_operations___net_debt__Ofwat____Control.ADDN1">#REF!</definedName>
    <definedName name="Funds_from_operations___net_debt__Ofwat____Control.ADDN2" localSheetId="0">#REF!</definedName>
    <definedName name="Funds_from_operations___net_debt__Ofwat____Control.ADDN2">#REF!</definedName>
    <definedName name="Funds_from_operations___net_debt__Ofwat____Control.BR" localSheetId="0">#REF!</definedName>
    <definedName name="Funds_from_operations___net_debt__Ofwat____Control.BR">#REF!</definedName>
    <definedName name="Funds_from_operations___net_debt__Ofwat____Control.WN" localSheetId="0">#REF!</definedName>
    <definedName name="Funds_from_operations___net_debt__Ofwat____Control.WN">#REF!</definedName>
    <definedName name="Funds_from_operations___net_debt__Ofwat____Control.WR" localSheetId="0">#REF!</definedName>
    <definedName name="Funds_from_operations___net_debt__Ofwat____Control.WR">#REF!</definedName>
    <definedName name="Funds_from_operations___net_debt__Ofwat____Control.WWN" localSheetId="0">#REF!</definedName>
    <definedName name="Funds_from_operations___net_debt__Ofwat____Control.WWN">#REF!</definedName>
    <definedName name="Funds_from_operations___net_debt__Ofwat____Post_Fin_adj___Appointee" localSheetId="0">#REF!</definedName>
    <definedName name="Funds_from_operations___net_debt__Ofwat____Post_Fin_adj___Appointee">#REF!</definedName>
    <definedName name="Funds_from_operations___net_debt__Ofwat____weighted_average___Appointee" localSheetId="0">#REF!</definedName>
    <definedName name="Funds_from_operations___net_debt__Ofwat____weighted_average___Appointee">#REF!</definedName>
    <definedName name="Funds_from_operations___pre_interest___Appointee___nominal" localSheetId="0">#REF!</definedName>
    <definedName name="Funds_from_operations___pre_interest___Appointee___nominal">#REF!</definedName>
    <definedName name="Funds_from_operations___pre_interest___less_RCV_run_off_and_excess_fast_money_and_IRE___Appointee___nominal" localSheetId="0">#REF!</definedName>
    <definedName name="Funds_from_operations___pre_interest___less_RCV_run_off_and_excess_fast_money_and_IRE___Appointee___nominal">#REF!</definedName>
    <definedName name="Funds_from_operations___pre_interest___less_RCV_run_off_and_IRE_totex_adj___Appointee___nominal" localSheetId="0">#REF!</definedName>
    <definedName name="Funds_from_operations___pre_interest___less_RCV_run_off_and_IRE_totex_adj___Appointee___nominal">#REF!</definedName>
    <definedName name="Funds_from_operations_pre_interest___control___nominal.ADDN1" localSheetId="0">#REF!</definedName>
    <definedName name="Funds_from_operations_pre_interest___control___nominal.ADDN1">#REF!</definedName>
    <definedName name="Funds_from_operations_pre_interest___control___nominal.ADDN2" localSheetId="0">#REF!</definedName>
    <definedName name="Funds_from_operations_pre_interest___control___nominal.ADDN2">#REF!</definedName>
    <definedName name="Funds_from_operations_pre_interest___control___nominal.BR" localSheetId="0">#REF!</definedName>
    <definedName name="Funds_from_operations_pre_interest___control___nominal.BR">#REF!</definedName>
    <definedName name="Funds_from_operations_pre_interest___control___nominal.WN" localSheetId="0">#REF!</definedName>
    <definedName name="Funds_from_operations_pre_interest___control___nominal.WN">#REF!</definedName>
    <definedName name="Funds_from_operations_pre_interest___control___nominal.WR" localSheetId="0">#REF!</definedName>
    <definedName name="Funds_from_operations_pre_interest___control___nominal.WR">#REF!</definedName>
    <definedName name="Funds_from_operations_pre_interest___control___nominal.WWN" localSheetId="0">#REF!</definedName>
    <definedName name="Funds_from_operations_pre_interest___control___nominal.WWN">#REF!</definedName>
    <definedName name="FY_1">#REF!</definedName>
    <definedName name="FY_10">#REF!</definedName>
    <definedName name="FY_11">#REF!</definedName>
    <definedName name="FY_12">#REF!</definedName>
    <definedName name="FY_13">#REF!</definedName>
    <definedName name="FY_14">#REF!</definedName>
    <definedName name="FY_15">#REF!</definedName>
    <definedName name="FY_2">#REF!</definedName>
    <definedName name="FY_3">#REF!</definedName>
    <definedName name="FY_4">#REF!</definedName>
    <definedName name="FY_5">#REF!</definedName>
    <definedName name="FY_6">#REF!</definedName>
    <definedName name="FY_7">#REF!</definedName>
    <definedName name="FY_8">#REF!</definedName>
    <definedName name="FY_9">#REF!</definedName>
    <definedName name="G">#REF!</definedName>
    <definedName name="g_kg_conversion">#REF!</definedName>
    <definedName name="gAPProgList">OFFSET(#REF!,0,#REF!,#REF!,1)</definedName>
    <definedName name="Gas_Oil_Admin">#REF!</definedName>
    <definedName name="Gas_Oil_Drink">#REF!</definedName>
    <definedName name="Gas_Oil_EF_CO2">#REF!</definedName>
    <definedName name="Gas_Oil_Sewage">#REF!</definedName>
    <definedName name="Gas_Oil_Sludge">#REF!</definedName>
    <definedName name="Gearing___Appointee" localSheetId="0">#REF!</definedName>
    <definedName name="Gearing___Appointee">#REF!</definedName>
    <definedName name="Gearing___Control.ADDN1" localSheetId="0">#REF!</definedName>
    <definedName name="Gearing___Control.ADDN1">#REF!</definedName>
    <definedName name="Gearing___Control.ADDN2" localSheetId="0">#REF!</definedName>
    <definedName name="Gearing___Control.ADDN2">#REF!</definedName>
    <definedName name="Gearing___Control.BR" localSheetId="0">#REF!</definedName>
    <definedName name="Gearing___Control.BR">#REF!</definedName>
    <definedName name="Gearing___Control.WN" localSheetId="0">#REF!</definedName>
    <definedName name="Gearing___Control.WN">#REF!</definedName>
    <definedName name="Gearing___Control.WR" localSheetId="0">#REF!</definedName>
    <definedName name="Gearing___Control.WR">#REF!</definedName>
    <definedName name="Gearing___Control.WWN" localSheetId="0">#REF!</definedName>
    <definedName name="Gearing___Control.WWN">#REF!</definedName>
    <definedName name="Gearing___Post_Fin_adj___Appointee" localSheetId="0">#REF!</definedName>
    <definedName name="Gearing___Post_Fin_adj___Appointee">#REF!</definedName>
    <definedName name="Gearing___weighted_average___Appointee" localSheetId="0">#REF!</definedName>
    <definedName name="Gearing___weighted_average___Appointee">#REF!</definedName>
    <definedName name="Gearing___Wholesale" localSheetId="0">#REF!</definedName>
    <definedName name="Gearing___Wholesale">#REF!</definedName>
    <definedName name="Gearing_over_100____check" localSheetId="0">#REF!</definedName>
    <definedName name="Gearing_over_100____check">#REF!</definedName>
    <definedName name="Gearing_over_100____check_overall" localSheetId="0">#REF!</definedName>
    <definedName name="Gearing_over_100____check_overall">#REF!</definedName>
    <definedName name="General" localSheetId="1">#REF!</definedName>
    <definedName name="General" localSheetId="0">#REF!</definedName>
    <definedName name="General">#REF!</definedName>
    <definedName name="General1" localSheetId="1">#REF!</definedName>
    <definedName name="General1" localSheetId="0">#REF!</definedName>
    <definedName name="General1">#REF!</definedName>
    <definedName name="General2" localSheetId="1">#REF!</definedName>
    <definedName name="General2" localSheetId="0">#REF!</definedName>
    <definedName name="General2">#REF!</definedName>
    <definedName name="GEOG9703" localSheetId="1">#REF!</definedName>
    <definedName name="GEOG9703" localSheetId="0">#REF!</definedName>
    <definedName name="GEOG9703">#REF!</definedName>
    <definedName name="gfff" localSheetId="1" hidden="1">{"CHARGE",#N/A,FALSE,"401C11"}</definedName>
    <definedName name="gfff" localSheetId="0" hidden="1">{"CHARGE",#N/A,FALSE,"401C11"}</definedName>
    <definedName name="gfff" hidden="1">{"CHARGE",#N/A,FALSE,"401C11"}</definedName>
    <definedName name="GLOS" localSheetId="1">#REF!</definedName>
    <definedName name="GLOS" localSheetId="0">#REF!</definedName>
    <definedName name="GLOS">#REF!</definedName>
    <definedName name="GMActualcum">#REF!</definedName>
    <definedName name="go">#REF!</definedName>
    <definedName name="GOHOME">#REF!</definedName>
    <definedName name="Grants_and_contributions_price_control___real___ADDN1" localSheetId="1">#REF!</definedName>
    <definedName name="Grants_and_contributions_price_control___real___ADDN1" localSheetId="0">#REF!</definedName>
    <definedName name="Grants_and_contributions_price_control___real___ADDN1">#REF!</definedName>
    <definedName name="Grants_and_contributions_price_control___real___ADDN2" localSheetId="1">#REF!</definedName>
    <definedName name="Grants_and_contributions_price_control___real___ADDN2" localSheetId="0">#REF!</definedName>
    <definedName name="Grants_and_contributions_price_control___real___ADDN2">#REF!</definedName>
    <definedName name="Grants_and_contributions_price_control___real___BR" localSheetId="0">#REF!</definedName>
    <definedName name="Grants_and_contributions_price_control___real___BR">#REF!</definedName>
    <definedName name="Grants_and_contributions_price_control___real___WN" localSheetId="0">#REF!</definedName>
    <definedName name="Grants_and_contributions_price_control___real___WN">#REF!</definedName>
    <definedName name="Grants_and_contributions_price_control___real___WR" localSheetId="0">#REF!</definedName>
    <definedName name="Grants_and_contributions_price_control___real___WR">#REF!</definedName>
    <definedName name="Grants_and_contributions_price_control___real___WWN" localSheetId="0">#REF!</definedName>
    <definedName name="Grants_and_contributions_price_control___real___WWN">#REF!</definedName>
    <definedName name="Grants_and_contributions_taxable_on_receipt__and_its_amortisation___nominal.ADDN1" localSheetId="0">#REF!</definedName>
    <definedName name="Grants_and_contributions_taxable_on_receipt__and_its_amortisation___nominal.ADDN1">#REF!</definedName>
    <definedName name="Grants_and_contributions_taxable_on_receipt__and_its_amortisation___nominal.ADDN2" localSheetId="0">#REF!</definedName>
    <definedName name="Grants_and_contributions_taxable_on_receipt__and_its_amortisation___nominal.ADDN2">#REF!</definedName>
    <definedName name="Grants_and_contributions_taxable_on_receipt__and_its_amortisation___nominal.BR" localSheetId="0">#REF!</definedName>
    <definedName name="Grants_and_contributions_taxable_on_receipt__and_its_amortisation___nominal.BR">#REF!</definedName>
    <definedName name="Grants_and_contributions_taxable_on_receipt__and_its_amortisation___nominal.WN" localSheetId="0">#REF!</definedName>
    <definedName name="Grants_and_contributions_taxable_on_receipt__and_its_amortisation___nominal.WN">#REF!</definedName>
    <definedName name="Grants_and_contributions_taxable_on_receipt__and_its_amortisation___nominal.WR" localSheetId="0">#REF!</definedName>
    <definedName name="Grants_and_contributions_taxable_on_receipt__and_its_amortisation___nominal.WR">#REF!</definedName>
    <definedName name="Grants_and_contributions_taxable_on_receipt__and_its_amortisation___nominal.WWN" localSheetId="0">#REF!</definedName>
    <definedName name="Grants_and_contributions_taxable_on_receipt__and_its_amortisation___nominal.WWN">#REF!</definedName>
    <definedName name="Grants_and_contributions_taxable_on_receipt__and_its_amortisation___Post_financeability___control___nominal.ADDN1" localSheetId="0">#REF!</definedName>
    <definedName name="Grants_and_contributions_taxable_on_receipt__and_its_amortisation___Post_financeability___control___nominal.ADDN1">#REF!</definedName>
    <definedName name="Grants_and_contributions_taxable_on_receipt__and_its_amortisation___Post_financeability___control___nominal.ADDN2" localSheetId="0">#REF!</definedName>
    <definedName name="Grants_and_contributions_taxable_on_receipt__and_its_amortisation___Post_financeability___control___nominal.ADDN2">#REF!</definedName>
    <definedName name="Grants_and_contributions_taxable_on_receipt__and_its_amortisation___Post_financeability___control___nominal.BR" localSheetId="0">#REF!</definedName>
    <definedName name="Grants_and_contributions_taxable_on_receipt__and_its_amortisation___Post_financeability___control___nominal.BR">#REF!</definedName>
    <definedName name="Grants_and_contributions_taxable_on_receipt__and_its_amortisation___Post_financeability___control___nominal.WN" localSheetId="0">#REF!</definedName>
    <definedName name="Grants_and_contributions_taxable_on_receipt__and_its_amortisation___Post_financeability___control___nominal.WN">#REF!</definedName>
    <definedName name="Grants_and_contributions_taxable_on_receipt__and_its_amortisation___Post_financeability___control___nominal.WR" localSheetId="0">#REF!</definedName>
    <definedName name="Grants_and_contributions_taxable_on_receipt__and_its_amortisation___Post_financeability___control___nominal.WR">#REF!</definedName>
    <definedName name="Grants_and_contributions_taxable_on_receipt__and_its_amortisation___Post_financeability___control___nominal.WWN" localSheetId="0">#REF!</definedName>
    <definedName name="Grants_and_contributions_taxable_on_receipt__and_its_amortisation___Post_financeability___control___nominal.WWN">#REF!</definedName>
    <definedName name="Grants_and_contributions_taxable_on_receipt__and_its_amortisation___Wholesale___nominal" localSheetId="0">#REF!</definedName>
    <definedName name="Grants_and_contributions_taxable_on_receipt__and_its_amortisation___Wholesale___nominal">#REF!</definedName>
    <definedName name="Graph_IARC04">#REF!</definedName>
    <definedName name="Graph_IARC05">#REF!</definedName>
    <definedName name="Graph_Incidents04">#REF!</definedName>
    <definedName name="Graph_Incidents05">#REF!</definedName>
    <definedName name="Graph_meterAR1_4" localSheetId="1">#REF!</definedName>
    <definedName name="Graph_meterAR1_4" localSheetId="0">#REF!</definedName>
    <definedName name="Graph_meterAR1_4">#REF!</definedName>
    <definedName name="Graph_Tideway04">#REF!</definedName>
    <definedName name="Graph_Tideway05">#REF!</definedName>
    <definedName name="Green_EF_CO2">#REF!</definedName>
    <definedName name="Green_Tariff">#REF!</definedName>
    <definedName name="Grid_Admin">#REF!</definedName>
    <definedName name="Grid_AMR">#REF!</definedName>
    <definedName name="Grid_Drink_Pump">#REF!</definedName>
    <definedName name="Grid_Drink_Treat">#REF!</definedName>
    <definedName name="Grid_EF_CO2">#REF!</definedName>
    <definedName name="Grid_EST">#REF!</definedName>
    <definedName name="Grid_HH">#REF!</definedName>
    <definedName name="Grid_MHH">#REF!</definedName>
    <definedName name="Grid_NAP">#REF!</definedName>
    <definedName name="Grid_NHH">#REF!</definedName>
    <definedName name="Grid_NHH_EST">#REF!</definedName>
    <definedName name="Grid_Sewage_Pump">#REF!</definedName>
    <definedName name="Grid_Sewage_Treat">#REF!</definedName>
    <definedName name="Grid_Sludge">#REF!</definedName>
    <definedName name="Grid_UMS">#REF!</definedName>
    <definedName name="Grid_UMS_Pseudo">#REF!</definedName>
    <definedName name="gross" localSheetId="1" hidden="1">{"GROSS",#N/A,FALSE,"401C11"}</definedName>
    <definedName name="gross" localSheetId="0" hidden="1">{"GROSS",#N/A,FALSE,"401C11"}</definedName>
    <definedName name="gross" hidden="1">{"GROSS",#N/A,FALSE,"401C11"}</definedName>
    <definedName name="Gross_capital_expenditure___nominal.ADDN1">#REF!</definedName>
    <definedName name="Gross_capital_expenditure___nominal.ADDN2" localSheetId="1">#REF!</definedName>
    <definedName name="Gross_capital_expenditure___nominal.ADDN2" localSheetId="0">#REF!</definedName>
    <definedName name="Gross_capital_expenditure___nominal.ADDN2">#REF!</definedName>
    <definedName name="Gross_capital_expenditure___nominal.BR" localSheetId="1">#REF!</definedName>
    <definedName name="Gross_capital_expenditure___nominal.BR" localSheetId="0">#REF!</definedName>
    <definedName name="Gross_capital_expenditure___nominal.BR">#REF!</definedName>
    <definedName name="Gross_capital_expenditure___nominal.WN" localSheetId="0">#REF!</definedName>
    <definedName name="Gross_capital_expenditure___nominal.WN">#REF!</definedName>
    <definedName name="Gross_capital_expenditure___nominal.WR" localSheetId="0">#REF!</definedName>
    <definedName name="Gross_capital_expenditure___nominal.WR">#REF!</definedName>
    <definedName name="Gross_capital_expenditure___nominal.WWN" localSheetId="0">#REF!</definedName>
    <definedName name="Gross_capital_expenditure___nominal.WWN">#REF!</definedName>
    <definedName name="Gross_Operating_expenditure___nominal.ADDN1" localSheetId="0">#REF!</definedName>
    <definedName name="Gross_Operating_expenditure___nominal.ADDN1">#REF!</definedName>
    <definedName name="Gross_Operating_expenditure___nominal.ADDN2" localSheetId="0">#REF!</definedName>
    <definedName name="Gross_Operating_expenditure___nominal.ADDN2">#REF!</definedName>
    <definedName name="Gross_Operating_expenditure___nominal.BR" localSheetId="0">#REF!</definedName>
    <definedName name="Gross_Operating_expenditure___nominal.BR">#REF!</definedName>
    <definedName name="Gross_Operating_expenditure___nominal.WN" localSheetId="0">#REF!</definedName>
    <definedName name="Gross_Operating_expenditure___nominal.WN">#REF!</definedName>
    <definedName name="Gross_Operating_expenditure___nominal.WR" localSheetId="0">#REF!</definedName>
    <definedName name="Gross_Operating_expenditure___nominal.WR">#REF!</definedName>
    <definedName name="Gross_Operating_expenditure___nominal.WWN" localSheetId="0">#REF!</definedName>
    <definedName name="Gross_Operating_expenditure___nominal.WWN">#REF!</definedName>
    <definedName name="gross1" localSheetId="1" hidden="1">{"GROSS",#N/A,FALSE,"401C11"}</definedName>
    <definedName name="gross1" localSheetId="0" hidden="1">{"GROSS",#N/A,FALSE,"401C11"}</definedName>
    <definedName name="gross1" hidden="1">{"GROSS",#N/A,FALSE,"401C11"}</definedName>
    <definedName name="Group_Q">#REF!</definedName>
    <definedName name="GTR_MAN" localSheetId="1">#REF!</definedName>
    <definedName name="GTR_MAN" localSheetId="0">#REF!</definedName>
    <definedName name="GTR_MAN">#REF!</definedName>
    <definedName name="GWENT" localSheetId="1">#REF!</definedName>
    <definedName name="GWENT" localSheetId="0">#REF!</definedName>
    <definedName name="GWENT">#REF!</definedName>
    <definedName name="GWYNEDD" localSheetId="1">#REF!</definedName>
    <definedName name="GWYNEDD" localSheetId="0">#REF!</definedName>
    <definedName name="GWYNEDD">#REF!</definedName>
    <definedName name="HANTS" localSheetId="1">#REF!</definedName>
    <definedName name="HANTS" localSheetId="0">#REF!</definedName>
    <definedName name="HANTS">#REF!</definedName>
    <definedName name="hasdfjklhklj" localSheetId="1" hidden="1">{"NET",#N/A,FALSE,"401C11"}</definedName>
    <definedName name="hasdfjklhklj" localSheetId="0" hidden="1">{"NET",#N/A,FALSE,"401C11"}</definedName>
    <definedName name="hasdfjklhklj" hidden="1">{"NET",#N/A,FALSE,"401C11"}</definedName>
    <definedName name="HCAccounts">#REF!</definedName>
    <definedName name="HCADepn">#REF!</definedName>
    <definedName name="HdRm_Cats">OFFSET(#REF!,#REF!,0,#REF!,1)</definedName>
    <definedName name="HdRm_Elements">#REF!</definedName>
    <definedName name="heading_table">#REF!</definedName>
    <definedName name="Headings">#REF!</definedName>
    <definedName name="Headroom___Business___nominal" localSheetId="1">#REF!</definedName>
    <definedName name="Headroom___Business___nominal" localSheetId="0">#REF!</definedName>
    <definedName name="Headroom___Business___nominal">#REF!</definedName>
    <definedName name="Headroom___Residential___nominal" localSheetId="1">#REF!</definedName>
    <definedName name="Headroom___Residential___nominal" localSheetId="0">#REF!</definedName>
    <definedName name="Headroom___Residential___nominal">#REF!</definedName>
    <definedName name="Heat_CHP">#REF!</definedName>
    <definedName name="Heat_EF_CO2">#REF!</definedName>
    <definedName name="Heat_NGasCHP_Admin">#REF!</definedName>
    <definedName name="Heat_NGasCHP_Drink">#REF!</definedName>
    <definedName name="Heat_NGasCHP_Import">#REF!</definedName>
    <definedName name="Heat_NGasCHP_Sewage">#REF!</definedName>
    <definedName name="help" localSheetId="1" hidden="1">{"CHARGE",#N/A,FALSE,"401C11"}</definedName>
    <definedName name="help" localSheetId="0" hidden="1">{"CHARGE",#N/A,FALSE,"401C11"}</definedName>
    <definedName name="help" hidden="1">{"CHARGE",#N/A,FALSE,"401C11"}</definedName>
    <definedName name="HEREFORD_W" localSheetId="1">#REF!</definedName>
    <definedName name="HEREFORD_W" localSheetId="0">#REF!</definedName>
    <definedName name="HEREFORD_W">#REF!</definedName>
    <definedName name="HERTS" localSheetId="1">#REF!</definedName>
    <definedName name="HERTS" localSheetId="0">#REF!</definedName>
    <definedName name="HERTS">#REF!</definedName>
    <definedName name="HFC___125_CO2eq_GWP">#REF!</definedName>
    <definedName name="HFC___125_Weight">#REF!</definedName>
    <definedName name="HFC___134_CO2eq_GWP">#REF!</definedName>
    <definedName name="HFC___134_Weight">#REF!</definedName>
    <definedName name="HFC___134a_CO2eq_GWP">#REF!</definedName>
    <definedName name="HFC___134a_Weight">#REF!</definedName>
    <definedName name="HFC___143_CO2eq_GWP">#REF!</definedName>
    <definedName name="HFC___143_Weight">#REF!</definedName>
    <definedName name="HFC___143a_CO2eq_GWP">#REF!</definedName>
    <definedName name="HFC___143a_Weight">#REF!</definedName>
    <definedName name="HFC___152a_CO2eq_GWP">#REF!</definedName>
    <definedName name="HFC___152a_Weight">#REF!</definedName>
    <definedName name="HFC___227ea_CO2eq_GWP">#REF!</definedName>
    <definedName name="HFC___227ea_Weight">#REF!</definedName>
    <definedName name="HFC___23_CO2eq_GWP">#REF!</definedName>
    <definedName name="HFC___23_Weight">#REF!</definedName>
    <definedName name="HFC___236fa_CO2eq_GWP">#REF!</definedName>
    <definedName name="HFC___236fa_Weight">#REF!</definedName>
    <definedName name="HFC___245ca_CO2eq_GWP">#REF!</definedName>
    <definedName name="HFC___245ca_Weight">#REF!</definedName>
    <definedName name="HFC___32_CO2eq_GWP">#REF!</definedName>
    <definedName name="HFC___32_Weight">#REF!</definedName>
    <definedName name="HFC___41_CO2eq_GWP">#REF!</definedName>
    <definedName name="HFC___41_Weight">#REF!</definedName>
    <definedName name="HFC___43_CO2eq_GWP">#REF!</definedName>
    <definedName name="HFC___43_Weight">#REF!</definedName>
    <definedName name="hghghhj" localSheetId="1" hidden="1">{"CHARGE",#N/A,FALSE,"401C11"}</definedName>
    <definedName name="hghghhj" localSheetId="0" hidden="1">{"CHARGE",#N/A,FALSE,"401C11"}</definedName>
    <definedName name="hghghhj" hidden="1">{"CHARGE",#N/A,FALSE,"401C11"}</definedName>
    <definedName name="Highly_dense_threshold">#REF!</definedName>
    <definedName name="hm">#REF!</definedName>
    <definedName name="HOMER">#REF!</definedName>
    <definedName name="Households_connected___bill_module" localSheetId="1">#REF!</definedName>
    <definedName name="Households_connected___bill_module" localSheetId="0">#REF!</definedName>
    <definedName name="Households_connected___bill_module">#REF!</definedName>
    <definedName name="Households_connected_for_single_service___Bill_module" localSheetId="1">#REF!</definedName>
    <definedName name="Households_connected_for_single_service___Bill_module" localSheetId="0">#REF!</definedName>
    <definedName name="Households_connected_for_single_service___Bill_module">#REF!</definedName>
    <definedName name="Households_connected_for_water_and_sewerage____bill_module" localSheetId="1">#REF!</definedName>
    <definedName name="Households_connected_for_water_and_sewerage____bill_module" localSheetId="0">#REF!</definedName>
    <definedName name="Households_connected_for_water_and_sewerage____bill_module">#REF!</definedName>
    <definedName name="HRG_Codes" localSheetId="18">#REF!</definedName>
    <definedName name="HRG_Codes">#REF!</definedName>
    <definedName name="HTML_CodePage" hidden="1">1252</definedName>
    <definedName name="HTML_Control" localSheetId="1" hidden="1">{"'Trust by name'!$A$6:$E$350","'Trust by name'!$A$1:$D$348"}</definedName>
    <definedName name="HTML_Control" localSheetId="0" hidden="1">{"'Trust by name'!$A$6:$E$350","'Trust by name'!$A$1:$D$348"}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HUMBERSIDE" localSheetId="1">#REF!</definedName>
    <definedName name="HUMBERSIDE" localSheetId="0">#REF!</definedName>
    <definedName name="HUMBERSIDE">#REF!</definedName>
    <definedName name="I_OF_WIGHT" localSheetId="1">#REF!</definedName>
    <definedName name="I_OF_WIGHT" localSheetId="0">#REF!</definedName>
    <definedName name="I_OF_WIGHT">#REF!</definedName>
    <definedName name="ICD_Codes" localSheetId="18">#REF!</definedName>
    <definedName name="ICD_Codes">#REF!</definedName>
    <definedName name="IDoKadj">#REF!</definedName>
    <definedName name="IFRS_Adoption">#REF!</definedName>
    <definedName name="ILD_check__.ADDN1" localSheetId="0">#REF!</definedName>
    <definedName name="ILD_check__.ADDN1">#REF!</definedName>
    <definedName name="ILD_check__.ADDN2" localSheetId="0">#REF!</definedName>
    <definedName name="ILD_check__.ADDN2">#REF!</definedName>
    <definedName name="ILD_check__.BR" localSheetId="0">#REF!</definedName>
    <definedName name="ILD_check__.BR">#REF!</definedName>
    <definedName name="ILD_check__.WN" localSheetId="0">#REF!</definedName>
    <definedName name="ILD_check__.WN">#REF!</definedName>
    <definedName name="ILD_check__.WR" localSheetId="0">#REF!</definedName>
    <definedName name="ILD_check__.WR">#REF!</definedName>
    <definedName name="ILD_check__.WWN" localSheetId="0">#REF!</definedName>
    <definedName name="ILD_check__.WWN">#REF!</definedName>
    <definedName name="Impact_of_re_profiling_of_allowed_revenue___nominal.ADDN1" localSheetId="0">#REF!</definedName>
    <definedName name="Impact_of_re_profiling_of_allowed_revenue___nominal.ADDN1">#REF!</definedName>
    <definedName name="Impact_of_re_profiling_of_allowed_revenue___nominal.ADDN2" localSheetId="0">#REF!</definedName>
    <definedName name="Impact_of_re_profiling_of_allowed_revenue___nominal.ADDN2">#REF!</definedName>
    <definedName name="Impact_of_re_profiling_of_allowed_revenue___nominal.BR" localSheetId="0">#REF!</definedName>
    <definedName name="Impact_of_re_profiling_of_allowed_revenue___nominal.BR">#REF!</definedName>
    <definedName name="Impact_of_re_profiling_of_allowed_revenue___nominal.WN" localSheetId="0">#REF!</definedName>
    <definedName name="Impact_of_re_profiling_of_allowed_revenue___nominal.WN">#REF!</definedName>
    <definedName name="Impact_of_re_profiling_of_allowed_revenue___nominal.WR" localSheetId="0">#REF!</definedName>
    <definedName name="Impact_of_re_profiling_of_allowed_revenue___nominal.WR">#REF!</definedName>
    <definedName name="Impact_of_re_profiling_of_allowed_revenue___nominal.WWN" localSheetId="0">#REF!</definedName>
    <definedName name="Impact_of_re_profiling_of_allowed_revenue___nominal.WWN">#REF!</definedName>
    <definedName name="Impact_of_re_profiling_of_allowed_revenue___real.ADDN1" localSheetId="0">#REF!</definedName>
    <definedName name="Impact_of_re_profiling_of_allowed_revenue___real.ADDN1">#REF!</definedName>
    <definedName name="Impact_of_re_profiling_of_allowed_revenue___real.ADDN2" localSheetId="0">#REF!</definedName>
    <definedName name="Impact_of_re_profiling_of_allowed_revenue___real.ADDN2">#REF!</definedName>
    <definedName name="Impact_of_re_profiling_of_allowed_revenue___real.BR" localSheetId="0">#REF!</definedName>
    <definedName name="Impact_of_re_profiling_of_allowed_revenue___real.BR">#REF!</definedName>
    <definedName name="Impact_of_re_profiling_of_allowed_revenue___real.WN" localSheetId="0">#REF!</definedName>
    <definedName name="Impact_of_re_profiling_of_allowed_revenue___real.WN">#REF!</definedName>
    <definedName name="Impact_of_re_profiling_of_allowed_revenue___real.WR" localSheetId="0">#REF!</definedName>
    <definedName name="Impact_of_re_profiling_of_allowed_revenue___real.WR">#REF!</definedName>
    <definedName name="Impact_of_re_profiling_of_allowed_revenue___real.WWN" localSheetId="0">#REF!</definedName>
    <definedName name="Impact_of_re_profiling_of_allowed_revenue___real.WWN">#REF!</definedName>
    <definedName name="IncentiveTaxConsistent">#REF!</definedName>
    <definedName name="Include_accumulated_depreciation_in_financial_model" localSheetId="0">#REF!</definedName>
    <definedName name="Include_accumulated_depreciation_in_financial_model">#REF!</definedName>
    <definedName name="IncludesIncentives">#REF!</definedName>
    <definedName name="Income">#REF!</definedName>
    <definedName name="IncomeAll">#REF!</definedName>
    <definedName name="Incometemp">#REF!</definedName>
    <definedName name="Increase____decrease__in_cash___Appointee___nominal" localSheetId="0">#REF!</definedName>
    <definedName name="Increase____decrease__in_cash___Appointee___nominal">#REF!</definedName>
    <definedName name="INDEX">#REF!</definedName>
    <definedName name="Index_linked_debt_indexation___Appointee___nominal" localSheetId="0">#REF!</definedName>
    <definedName name="Index_linked_debt_indexation___Appointee___nominal">#REF!</definedName>
    <definedName name="Index_linked_debt_indexation___Appointee___nominal.NEG" localSheetId="0">#REF!</definedName>
    <definedName name="Index_linked_debt_indexation___Appointee___nominal.NEG">#REF!</definedName>
    <definedName name="Index_linked_debt_indexation___wholesale___nominal" localSheetId="0">#REF!</definedName>
    <definedName name="Index_linked_debt_indexation___wholesale___nominal">#REF!</definedName>
    <definedName name="Index_linked_debt_indexation___wholesale___nominal_POS" localSheetId="0">#REF!</definedName>
    <definedName name="Index_linked_debt_indexation___wholesale___nominal_POS">#REF!</definedName>
    <definedName name="Indexation_on_2020_25_RCV___nominal.ADDN1" localSheetId="0">#REF!</definedName>
    <definedName name="Indexation_on_2020_25_RCV___nominal.ADDN1">#REF!</definedName>
    <definedName name="Indexation_on_2020_25_RCV___nominal.ADDN2" localSheetId="0">#REF!</definedName>
    <definedName name="Indexation_on_2020_25_RCV___nominal.ADDN2">#REF!</definedName>
    <definedName name="Indexation_on_2020_25_RCV___nominal.BR" localSheetId="0">#REF!</definedName>
    <definedName name="Indexation_on_2020_25_RCV___nominal.BR">#REF!</definedName>
    <definedName name="Indexation_on_2020_25_RCV___nominal.WN" localSheetId="0">#REF!</definedName>
    <definedName name="Indexation_on_2020_25_RCV___nominal.WN">#REF!</definedName>
    <definedName name="Indexation_on_2020_25_RCV___nominal.WR" localSheetId="0">#REF!</definedName>
    <definedName name="Indexation_on_2020_25_RCV___nominal.WR">#REF!</definedName>
    <definedName name="Indexation_on_2020_25_RCV___nominal.WWN" localSheetId="0">#REF!</definedName>
    <definedName name="Indexation_on_2020_25_RCV___nominal.WWN">#REF!</definedName>
    <definedName name="Indexation_on_Post_2025_RCV___nominal.ADDN1" localSheetId="0">#REF!</definedName>
    <definedName name="Indexation_on_Post_2025_RCV___nominal.ADDN1">#REF!</definedName>
    <definedName name="Indexation_on_Post_2025_RCV___nominal.ADDN2" localSheetId="0">#REF!</definedName>
    <definedName name="Indexation_on_Post_2025_RCV___nominal.ADDN2">#REF!</definedName>
    <definedName name="Indexation_on_Post_2025_RCV___nominal.BR" localSheetId="0">#REF!</definedName>
    <definedName name="Indexation_on_Post_2025_RCV___nominal.BR">#REF!</definedName>
    <definedName name="Indexation_on_Post_2025_RCV___nominal.WN" localSheetId="0">#REF!</definedName>
    <definedName name="Indexation_on_Post_2025_RCV___nominal.WN">#REF!</definedName>
    <definedName name="Indexation_on_Post_2025_RCV___nominal.WR" localSheetId="0">#REF!</definedName>
    <definedName name="Indexation_on_Post_2025_RCV___nominal.WR">#REF!</definedName>
    <definedName name="Indexation_on_Post_2025_RCV___nominal.WWN" localSheetId="0">#REF!</definedName>
    <definedName name="Indexation_on_Post_2025_RCV___nominal.WWN">#REF!</definedName>
    <definedName name="Indexation_on_Pre_2020_RCV___nominal.ADDN1" localSheetId="0">#REF!</definedName>
    <definedName name="Indexation_on_Pre_2020_RCV___nominal.ADDN1">#REF!</definedName>
    <definedName name="Indexation_on_Pre_2020_RCV___nominal.ADDN2" localSheetId="0">#REF!</definedName>
    <definedName name="Indexation_on_Pre_2020_RCV___nominal.ADDN2">#REF!</definedName>
    <definedName name="Indexation_on_Pre_2020_RCV___nominal.BR" localSheetId="0">#REF!</definedName>
    <definedName name="Indexation_on_Pre_2020_RCV___nominal.BR">#REF!</definedName>
    <definedName name="Indexation_on_Pre_2020_RCV___nominal.WN" localSheetId="0">#REF!</definedName>
    <definedName name="Indexation_on_Pre_2020_RCV___nominal.WN">#REF!</definedName>
    <definedName name="Indexation_on_Pre_2020_RCV___nominal.WR" localSheetId="0">#REF!</definedName>
    <definedName name="Indexation_on_Pre_2020_RCV___nominal.WR">#REF!</definedName>
    <definedName name="Indexation_on_Pre_2020_RCV___nominal.WWN" localSheetId="0">#REF!</definedName>
    <definedName name="Indexation_on_Pre_2020_RCV___nominal.WWN">#REF!</definedName>
    <definedName name="Indexation_on_RCV___nominal.ADDN1" localSheetId="0">#REF!</definedName>
    <definedName name="Indexation_on_RCV___nominal.ADDN1">#REF!</definedName>
    <definedName name="Indexation_on_RCV___nominal.ADDN2" localSheetId="0">#REF!</definedName>
    <definedName name="Indexation_on_RCV___nominal.ADDN2">#REF!</definedName>
    <definedName name="Indexation_on_RCV___nominal.BR" localSheetId="0">#REF!</definedName>
    <definedName name="Indexation_on_RCV___nominal.BR">#REF!</definedName>
    <definedName name="Indexation_on_RCV___nominal.WN" localSheetId="0">#REF!</definedName>
    <definedName name="Indexation_on_RCV___nominal.WN">#REF!</definedName>
    <definedName name="Indexation_on_RCV___nominal.WR" localSheetId="0">#REF!</definedName>
    <definedName name="Indexation_on_RCV___nominal.WR">#REF!</definedName>
    <definedName name="Indexation_on_RCV___nominal.WWN" localSheetId="0">#REF!</definedName>
    <definedName name="Indexation_on_RCV___nominal.WWN">#REF!</definedName>
    <definedName name="Indexation_on_RCV___Wholesale___nominal" localSheetId="0">#REF!</definedName>
    <definedName name="Indexation_on_RCV___Wholesale___nominal">#REF!</definedName>
    <definedName name="INDICES">#REF!</definedName>
    <definedName name="Indices_Q">#REF!</definedName>
    <definedName name="IndustryAssumptionName">#REF!</definedName>
    <definedName name="Industrytransition" localSheetId="1">#REF!</definedName>
    <definedName name="Industrytransition" localSheetId="0">#REF!</definedName>
    <definedName name="Industrytransition">#REF!</definedName>
    <definedName name="INFRA">#REF!</definedName>
    <definedName name="Innovation___Water_efficiency_funding___real.ADDN1" localSheetId="0">#REF!</definedName>
    <definedName name="Innovation___Water_efficiency_funding___real.ADDN1">#REF!</definedName>
    <definedName name="Innovation___Water_efficiency_funding___real.ADDN2" localSheetId="0">#REF!</definedName>
    <definedName name="Innovation___Water_efficiency_funding___real.ADDN2">#REF!</definedName>
    <definedName name="Innovation___Water_efficiency_funding___real.BR" localSheetId="0">#REF!</definedName>
    <definedName name="Innovation___Water_efficiency_funding___real.BR">#REF!</definedName>
    <definedName name="Innovation___Water_efficiency_funding___real.WN" localSheetId="0">#REF!</definedName>
    <definedName name="Innovation___Water_efficiency_funding___real.WN">#REF!</definedName>
    <definedName name="Innovation___Water_efficiency_funding___real.WR" localSheetId="0">#REF!</definedName>
    <definedName name="Innovation___Water_efficiency_funding___real.WR">#REF!</definedName>
    <definedName name="Innovation___Water_efficiency_funding___real.WWN" localSheetId="0">#REF!</definedName>
    <definedName name="Innovation___Water_efficiency_funding___real.WWN">#REF!</definedName>
    <definedName name="Input0">#REF!,#REF!,#REF!,#REF!,#REF!,#REF!,#REF!,#REF!,#REF!,#REF!,#REF!,#REF!,#REF!,#REF!,#REF!,#REF!</definedName>
    <definedName name="InputArea">#REF!</definedName>
    <definedName name="InputYears">#REF!</definedName>
    <definedName name="IntAccounts">#REF!</definedName>
    <definedName name="Intangible_asset_and_investments_balance___control___nominal.ADDN1" localSheetId="0">#REF!</definedName>
    <definedName name="Intangible_asset_and_investments_balance___control___nominal.ADDN1">#REF!</definedName>
    <definedName name="Intangible_asset_and_investments_balance___control___nominal.ADDN1.BEG" localSheetId="0">#REF!</definedName>
    <definedName name="Intangible_asset_and_investments_balance___control___nominal.ADDN1.BEG">#REF!</definedName>
    <definedName name="Intangible_asset_and_investments_balance___control___nominal.ADDN2" localSheetId="0">#REF!</definedName>
    <definedName name="Intangible_asset_and_investments_balance___control___nominal.ADDN2">#REF!</definedName>
    <definedName name="Intangible_asset_and_investments_balance___control___nominal.ADDN2.BEG" localSheetId="0">#REF!</definedName>
    <definedName name="Intangible_asset_and_investments_balance___control___nominal.ADDN2.BEG">#REF!</definedName>
    <definedName name="Intangible_asset_and_investments_balance___control___nominal.BR" localSheetId="0">#REF!</definedName>
    <definedName name="Intangible_asset_and_investments_balance___control___nominal.BR">#REF!</definedName>
    <definedName name="Intangible_asset_and_investments_balance___control___nominal.BR.BEG" localSheetId="0">#REF!</definedName>
    <definedName name="Intangible_asset_and_investments_balance___control___nominal.BR.BEG">#REF!</definedName>
    <definedName name="Intangible_asset_and_investments_balance___control___nominal.WN" localSheetId="0">#REF!</definedName>
    <definedName name="Intangible_asset_and_investments_balance___control___nominal.WN">#REF!</definedName>
    <definedName name="Intangible_asset_and_investments_balance___control___nominal.WN.BEG" localSheetId="0">#REF!</definedName>
    <definedName name="Intangible_asset_and_investments_balance___control___nominal.WN.BEG">#REF!</definedName>
    <definedName name="Intangible_asset_and_investments_balance___control___nominal.WR" localSheetId="0">#REF!</definedName>
    <definedName name="Intangible_asset_and_investments_balance___control___nominal.WR">#REF!</definedName>
    <definedName name="Intangible_asset_and_investments_balance___control___nominal.WR.BEG" localSheetId="0">#REF!</definedName>
    <definedName name="Intangible_asset_and_investments_balance___control___nominal.WR.BEG">#REF!</definedName>
    <definedName name="Intangible_asset_and_investments_balance___control___nominal.WWN" localSheetId="0">#REF!</definedName>
    <definedName name="Intangible_asset_and_investments_balance___control___nominal.WWN">#REF!</definedName>
    <definedName name="Intangible_asset_and_investments_balance___control___nominal.WWN.BEG" localSheetId="0">#REF!</definedName>
    <definedName name="Intangible_asset_and_investments_balance___control___nominal.WWN.BEG">#REF!</definedName>
    <definedName name="Intangible_asset_and_investments_balance___Wholesale___nominal" localSheetId="0">#REF!</definedName>
    <definedName name="Intangible_asset_and_investments_balance___Wholesale___nominal">#REF!</definedName>
    <definedName name="Intangible_assets___investments_balance___Appointee___nominal" localSheetId="0">#REF!</definedName>
    <definedName name="Intangible_assets___investments_balance___Appointee___nominal">#REF!</definedName>
    <definedName name="Interest_associated_with_post_financeability_revenue___nominal.ADDN1" localSheetId="0">#REF!</definedName>
    <definedName name="Interest_associated_with_post_financeability_revenue___nominal.ADDN1">#REF!</definedName>
    <definedName name="Interest_associated_with_post_financeability_revenue___nominal.ADDN2" localSheetId="0">#REF!</definedName>
    <definedName name="Interest_associated_with_post_financeability_revenue___nominal.ADDN2">#REF!</definedName>
    <definedName name="Interest_associated_with_post_financeability_revenue___nominal.BR" localSheetId="0">#REF!</definedName>
    <definedName name="Interest_associated_with_post_financeability_revenue___nominal.BR">#REF!</definedName>
    <definedName name="Interest_associated_with_post_financeability_revenue___nominal.WN" localSheetId="0">#REF!</definedName>
    <definedName name="Interest_associated_with_post_financeability_revenue___nominal.WN">#REF!</definedName>
    <definedName name="Interest_associated_with_post_financeability_revenue___nominal.WR" localSheetId="0">#REF!</definedName>
    <definedName name="Interest_associated_with_post_financeability_revenue___nominal.WR">#REF!</definedName>
    <definedName name="Interest_associated_with_post_financeability_revenue___nominal.WWN" localSheetId="0">#REF!</definedName>
    <definedName name="Interest_associated_with_post_financeability_revenue___nominal.WWN">#REF!</definedName>
    <definedName name="Interest_associated_with_post_financeability_tax_revenue___nominal.ADDN1" localSheetId="0">#REF!</definedName>
    <definedName name="Interest_associated_with_post_financeability_tax_revenue___nominal.ADDN1">#REF!</definedName>
    <definedName name="Interest_associated_with_post_financeability_tax_revenue___nominal.ADDN2" localSheetId="0">#REF!</definedName>
    <definedName name="Interest_associated_with_post_financeability_tax_revenue___nominal.ADDN2">#REF!</definedName>
    <definedName name="Interest_associated_with_post_financeability_tax_revenue___nominal.BR" localSheetId="0">#REF!</definedName>
    <definedName name="Interest_associated_with_post_financeability_tax_revenue___nominal.BR">#REF!</definedName>
    <definedName name="Interest_associated_with_post_financeability_tax_revenue___nominal.WN" localSheetId="0">#REF!</definedName>
    <definedName name="Interest_associated_with_post_financeability_tax_revenue___nominal.WN">#REF!</definedName>
    <definedName name="Interest_associated_with_post_financeability_tax_revenue___nominal.WR" localSheetId="0">#REF!</definedName>
    <definedName name="Interest_associated_with_post_financeability_tax_revenue___nominal.WR">#REF!</definedName>
    <definedName name="Interest_associated_with_post_financeability_tax_revenue___nominal.WWN" localSheetId="0">#REF!</definedName>
    <definedName name="Interest_associated_with_post_financeability_tax_revenue___nominal.WWN">#REF!</definedName>
    <definedName name="Interest_associated_with_tax_opening_balance___nominal.ADDN1" localSheetId="0">#REF!</definedName>
    <definedName name="Interest_associated_with_tax_opening_balance___nominal.ADDN1">#REF!</definedName>
    <definedName name="Interest_associated_with_tax_opening_balance___nominal.ADDN2" localSheetId="0">#REF!</definedName>
    <definedName name="Interest_associated_with_tax_opening_balance___nominal.ADDN2">#REF!</definedName>
    <definedName name="Interest_associated_with_tax_opening_balance___nominal.BR" localSheetId="0">#REF!</definedName>
    <definedName name="Interest_associated_with_tax_opening_balance___nominal.BR">#REF!</definedName>
    <definedName name="Interest_associated_with_tax_opening_balance___nominal.WN" localSheetId="0">#REF!</definedName>
    <definedName name="Interest_associated_with_tax_opening_balance___nominal.WN">#REF!</definedName>
    <definedName name="Interest_associated_with_tax_opening_balance___nominal.WR" localSheetId="0">#REF!</definedName>
    <definedName name="Interest_associated_with_tax_opening_balance___nominal.WR">#REF!</definedName>
    <definedName name="Interest_associated_with_tax_opening_balance___nominal.WWN" localSheetId="0">#REF!</definedName>
    <definedName name="Interest_associated_with_tax_opening_balance___nominal.WWN">#REF!</definedName>
    <definedName name="Interest_calculation_adjustment_for_mid_year_cashflows" localSheetId="0">#REF!</definedName>
    <definedName name="Interest_calculation_adjustment_for_mid_year_cashflows">#REF!</definedName>
    <definedName name="Interest_for_change_in_gearing___control___nominal.ADDN1" localSheetId="0">#REF!</definedName>
    <definedName name="Interest_for_change_in_gearing___control___nominal.ADDN1">#REF!</definedName>
    <definedName name="Interest_for_change_in_gearing___control___nominal.ADDN2" localSheetId="0">#REF!</definedName>
    <definedName name="Interest_for_change_in_gearing___control___nominal.ADDN2">#REF!</definedName>
    <definedName name="Interest_for_change_in_gearing___control___nominal.BR" localSheetId="0">#REF!</definedName>
    <definedName name="Interest_for_change_in_gearing___control___nominal.BR">#REF!</definedName>
    <definedName name="Interest_for_change_in_gearing___control___nominal.WN" localSheetId="0">#REF!</definedName>
    <definedName name="Interest_for_change_in_gearing___control___nominal.WN">#REF!</definedName>
    <definedName name="Interest_for_change_in_gearing___control___nominal.WR" localSheetId="0">#REF!</definedName>
    <definedName name="Interest_for_change_in_gearing___control___nominal.WR">#REF!</definedName>
    <definedName name="Interest_for_change_in_gearing___control___nominal.WWN" localSheetId="0">#REF!</definedName>
    <definedName name="Interest_for_change_in_gearing___control___nominal.WWN">#REF!</definedName>
    <definedName name="Interest_income___expense__excl._indexation_of_index_linked_loans___Appointee___nominal" localSheetId="0">#REF!</definedName>
    <definedName name="Interest_income___expense__excl._indexation_of_index_linked_loans___Appointee___nominal">#REF!</definedName>
    <definedName name="Interest_income___expense__excl._indexation_of_index_linked_loans___Appointee___POS___nominal" localSheetId="0">#REF!</definedName>
    <definedName name="Interest_income___expense__excl._indexation_of_index_linked_loans___Appointee___POS___nominal">#REF!</definedName>
    <definedName name="Interest_income___expense__excl._indexation_of_index_linked_loans___control___nominal.ADDN1" localSheetId="0">#REF!</definedName>
    <definedName name="Interest_income___expense__excl._indexation_of_index_linked_loans___control___nominal.ADDN1">#REF!</definedName>
    <definedName name="Interest_income___expense__excl._indexation_of_index_linked_loans___control___nominal.ADDN2" localSheetId="0">#REF!</definedName>
    <definedName name="Interest_income___expense__excl._indexation_of_index_linked_loans___control___nominal.ADDN2">#REF!</definedName>
    <definedName name="Interest_income___expense__excl._indexation_of_index_linked_loans___control___nominal.BR" localSheetId="0">#REF!</definedName>
    <definedName name="Interest_income___expense__excl._indexation_of_index_linked_loans___control___nominal.BR">#REF!</definedName>
    <definedName name="Interest_income___expense__excl._indexation_of_index_linked_loans___control___nominal.WN" localSheetId="0">#REF!</definedName>
    <definedName name="Interest_income___expense__excl._indexation_of_index_linked_loans___control___nominal.WN">#REF!</definedName>
    <definedName name="Interest_income___expense__excl._indexation_of_index_linked_loans___control___nominal.WR" localSheetId="0">#REF!</definedName>
    <definedName name="Interest_income___expense__excl._indexation_of_index_linked_loans___control___nominal.WR">#REF!</definedName>
    <definedName name="Interest_income___expense__excl._indexation_of_index_linked_loans___control___nominal.WWN" localSheetId="0">#REF!</definedName>
    <definedName name="Interest_income___expense__excl._indexation_of_index_linked_loans___control___nominal.WWN">#REF!</definedName>
    <definedName name="Interest_income___expense__excl._indexation_of_index_linked_loans___control___POS___nominal.ADDN1" localSheetId="0">#REF!</definedName>
    <definedName name="Interest_income___expense__excl._indexation_of_index_linked_loans___control___POS___nominal.ADDN1">#REF!</definedName>
    <definedName name="Interest_income___expense__excl._indexation_of_index_linked_loans___control___POS___nominal.ADDN2" localSheetId="0">#REF!</definedName>
    <definedName name="Interest_income___expense__excl._indexation_of_index_linked_loans___control___POS___nominal.ADDN2">#REF!</definedName>
    <definedName name="Interest_income___expense__excl._indexation_of_index_linked_loans___control___POS___nominal.BR" localSheetId="0">#REF!</definedName>
    <definedName name="Interest_income___expense__excl._indexation_of_index_linked_loans___control___POS___nominal.BR">#REF!</definedName>
    <definedName name="Interest_income___expense__excl._indexation_of_index_linked_loans___control___POS___nominal.WN" localSheetId="0">#REF!</definedName>
    <definedName name="Interest_income___expense__excl._indexation_of_index_linked_loans___control___POS___nominal.WN">#REF!</definedName>
    <definedName name="Interest_income___expense__excl._indexation_of_index_linked_loans___control___POS___nominal.WR" localSheetId="0">#REF!</definedName>
    <definedName name="Interest_income___expense__excl._indexation_of_index_linked_loans___control___POS___nominal.WR">#REF!</definedName>
    <definedName name="Interest_income___expense__excl._indexation_of_index_linked_loans___control___POS___nominal.WWN" localSheetId="0">#REF!</definedName>
    <definedName name="Interest_income___expense__excl._indexation_of_index_linked_loans___control___POS___nominal.WWN">#REF!</definedName>
    <definedName name="Interest_income___expense__excl._indexation_of_index_linked_loans___Retail___nominal" localSheetId="0">#REF!</definedName>
    <definedName name="Interest_income___expense__excl._indexation_of_index_linked_loans___Retail___nominal">#REF!</definedName>
    <definedName name="Interest_income___expense__excl._indexation_of_index_linked_loans___wholesale" localSheetId="0">#REF!</definedName>
    <definedName name="Interest_income___expense__excl._indexation_of_index_linked_loans___wholesale">#REF!</definedName>
    <definedName name="Interest_income___expense__excl._indexation_of_index_linked_loans___Wholesale___nominal" localSheetId="0">#REF!</definedName>
    <definedName name="Interest_income___expense__excl._indexation_of_index_linked_loans___Wholesale___nominal">#REF!</definedName>
    <definedName name="Interest_on_allowed_revenue_from_tax_charge___control___nominal.ADDN1" localSheetId="0">#REF!</definedName>
    <definedName name="Interest_on_allowed_revenue_from_tax_charge___control___nominal.ADDN1">#REF!</definedName>
    <definedName name="Interest_on_allowed_revenue_from_tax_charge___control___nominal.ADDN2" localSheetId="0">#REF!</definedName>
    <definedName name="Interest_on_allowed_revenue_from_tax_charge___control___nominal.ADDN2">#REF!</definedName>
    <definedName name="Interest_on_allowed_revenue_from_tax_charge___control___nominal.BR" localSheetId="0">#REF!</definedName>
    <definedName name="Interest_on_allowed_revenue_from_tax_charge___control___nominal.BR">#REF!</definedName>
    <definedName name="Interest_on_allowed_revenue_from_tax_charge___control___nominal.WN" localSheetId="0">#REF!</definedName>
    <definedName name="Interest_on_allowed_revenue_from_tax_charge___control___nominal.WN">#REF!</definedName>
    <definedName name="Interest_on_allowed_revenue_from_tax_charge___control___nominal.WR" localSheetId="0">#REF!</definedName>
    <definedName name="Interest_on_allowed_revenue_from_tax_charge___control___nominal.WR">#REF!</definedName>
    <definedName name="Interest_on_allowed_revenue_from_tax_charge___control___nominal.WWN" localSheetId="0">#REF!</definedName>
    <definedName name="Interest_on_allowed_revenue_from_tax_charge___control___nominal.WWN">#REF!</definedName>
    <definedName name="Interest_on_cash_bf_and_cash_movement___control___nominal.ADDN1" localSheetId="0">#REF!</definedName>
    <definedName name="Interest_on_cash_bf_and_cash_movement___control___nominal.ADDN1">#REF!</definedName>
    <definedName name="Interest_on_cash_bf_and_cash_movement___control___nominal.ADDN2" localSheetId="0">#REF!</definedName>
    <definedName name="Interest_on_cash_bf_and_cash_movement___control___nominal.ADDN2">#REF!</definedName>
    <definedName name="Interest_on_cash_bf_and_cash_movement___control___nominal.BR" localSheetId="0">#REF!</definedName>
    <definedName name="Interest_on_cash_bf_and_cash_movement___control___nominal.BR">#REF!</definedName>
    <definedName name="Interest_on_cash_bf_and_cash_movement___control___nominal.WN" localSheetId="0">#REF!</definedName>
    <definedName name="Interest_on_cash_bf_and_cash_movement___control___nominal.WN">#REF!</definedName>
    <definedName name="Interest_on_cash_bf_and_cash_movement___control___nominal.WR" localSheetId="0">#REF!</definedName>
    <definedName name="Interest_on_cash_bf_and_cash_movement___control___nominal.WR">#REF!</definedName>
    <definedName name="Interest_on_cash_bf_and_cash_movement___control___nominal.WWN" localSheetId="0">#REF!</definedName>
    <definedName name="Interest_on_cash_bf_and_cash_movement___control___nominal.WWN">#REF!</definedName>
    <definedName name="Interest_on_cash_bf_and_cash_movement___wholesale___nominal" localSheetId="0">#REF!</definedName>
    <definedName name="Interest_on_cash_bf_and_cash_movement___wholesale___nominal">#REF!</definedName>
    <definedName name="Interest_on_cash_bf_and_cash_movement_from_change_in_net_debt___control___nominal.ADDN1" localSheetId="0">#REF!</definedName>
    <definedName name="Interest_on_cash_bf_and_cash_movement_from_change_in_net_debt___control___nominal.ADDN1">#REF!</definedName>
    <definedName name="Interest_on_cash_bf_and_cash_movement_from_change_in_net_debt___control___nominal.ADDN2" localSheetId="0">#REF!</definedName>
    <definedName name="Interest_on_cash_bf_and_cash_movement_from_change_in_net_debt___control___nominal.ADDN2">#REF!</definedName>
    <definedName name="Interest_on_cash_bf_and_cash_movement_from_change_in_net_debt___control___nominal.BR" localSheetId="0">#REF!</definedName>
    <definedName name="Interest_on_cash_bf_and_cash_movement_from_change_in_net_debt___control___nominal.BR">#REF!</definedName>
    <definedName name="Interest_on_cash_bf_and_cash_movement_from_change_in_net_debt___control___nominal.WN" localSheetId="0">#REF!</definedName>
    <definedName name="Interest_on_cash_bf_and_cash_movement_from_change_in_net_debt___control___nominal.WN">#REF!</definedName>
    <definedName name="Interest_on_cash_bf_and_cash_movement_from_change_in_net_debt___control___nominal.WR" localSheetId="0">#REF!</definedName>
    <definedName name="Interest_on_cash_bf_and_cash_movement_from_change_in_net_debt___control___nominal.WR">#REF!</definedName>
    <definedName name="Interest_on_cash_bf_and_cash_movement_from_change_in_net_debt___control___nominal.WWN" localSheetId="0">#REF!</definedName>
    <definedName name="Interest_on_cash_bf_and_cash_movement_from_change_in_net_debt___control___nominal.WWN">#REF!</definedName>
    <definedName name="Interest_on_cash_bf_and_cash_movement_from_dividend_effect___control___nominal.ADDN1" localSheetId="0">#REF!</definedName>
    <definedName name="Interest_on_cash_bf_and_cash_movement_from_dividend_effect___control___nominal.ADDN1">#REF!</definedName>
    <definedName name="Interest_on_cash_bf_and_cash_movement_from_dividend_effect___control___nominal.ADDN2" localSheetId="0">#REF!</definedName>
    <definedName name="Interest_on_cash_bf_and_cash_movement_from_dividend_effect___control___nominal.ADDN2">#REF!</definedName>
    <definedName name="Interest_on_cash_bf_and_cash_movement_from_dividend_effect___control___nominal.BR" localSheetId="0">#REF!</definedName>
    <definedName name="Interest_on_cash_bf_and_cash_movement_from_dividend_effect___control___nominal.BR">#REF!</definedName>
    <definedName name="Interest_on_cash_bf_and_cash_movement_from_dividend_effect___control___nominal.WN" localSheetId="0">#REF!</definedName>
    <definedName name="Interest_on_cash_bf_and_cash_movement_from_dividend_effect___control___nominal.WN">#REF!</definedName>
    <definedName name="Interest_on_cash_bf_and_cash_movement_from_dividend_effect___control___nominal.WR" localSheetId="0">#REF!</definedName>
    <definedName name="Interest_on_cash_bf_and_cash_movement_from_dividend_effect___control___nominal.WR">#REF!</definedName>
    <definedName name="Interest_on_cash_bf_and_cash_movement_from_dividend_effect___control___nominal.WWN" localSheetId="0">#REF!</definedName>
    <definedName name="Interest_on_cash_bf_and_cash_movement_from_dividend_effect___control___nominal.WWN">#REF!</definedName>
    <definedName name="Interest_on_cash_bf_and_cash_movement_from_tax_effect___wholesale___nominal.ADDN1" localSheetId="0">#REF!</definedName>
    <definedName name="Interest_on_cash_bf_and_cash_movement_from_tax_effect___wholesale___nominal.ADDN1">#REF!</definedName>
    <definedName name="Interest_on_cash_bf_and_cash_movement_from_tax_effect___wholesale___nominal.ADDN2" localSheetId="0">#REF!</definedName>
    <definedName name="Interest_on_cash_bf_and_cash_movement_from_tax_effect___wholesale___nominal.ADDN2">#REF!</definedName>
    <definedName name="Interest_on_cash_bf_and_cash_movement_from_tax_effect___wholesale___nominal.BR" localSheetId="0">#REF!</definedName>
    <definedName name="Interest_on_cash_bf_and_cash_movement_from_tax_effect___wholesale___nominal.BR">#REF!</definedName>
    <definedName name="Interest_on_cash_bf_and_cash_movement_from_tax_effect___wholesale___nominal.WN" localSheetId="0">#REF!</definedName>
    <definedName name="Interest_on_cash_bf_and_cash_movement_from_tax_effect___wholesale___nominal.WN">#REF!</definedName>
    <definedName name="Interest_on_cash_bf_and_cash_movement_from_tax_effect___wholesale___nominal.WR" localSheetId="0">#REF!</definedName>
    <definedName name="Interest_on_cash_bf_and_cash_movement_from_tax_effect___wholesale___nominal.WR">#REF!</definedName>
    <definedName name="Interest_on_cash_bf_and_cash_movement_from_tax_effect___wholesale___nominal.WWN" localSheetId="0">#REF!</definedName>
    <definedName name="Interest_on_cash_bf_and_cash_movement_from_tax_effect___wholesale___nominal.WWN">#REF!</definedName>
    <definedName name="Interest_on_cash_bf_and_cash_movement_from_tax_effect___wholesale___nominal___POS.ADDN1" localSheetId="0">#REF!</definedName>
    <definedName name="Interest_on_cash_bf_and_cash_movement_from_tax_effect___wholesale___nominal___POS.ADDN1">#REF!</definedName>
    <definedName name="Interest_on_cash_bf_and_cash_movement_from_tax_effect___wholesale___nominal___POS.ADDN2" localSheetId="0">#REF!</definedName>
    <definedName name="Interest_on_cash_bf_and_cash_movement_from_tax_effect___wholesale___nominal___POS.ADDN2">#REF!</definedName>
    <definedName name="Interest_on_cash_bf_and_cash_movement_from_tax_effect___wholesale___nominal___POS.BR" localSheetId="0">#REF!</definedName>
    <definedName name="Interest_on_cash_bf_and_cash_movement_from_tax_effect___wholesale___nominal___POS.BR">#REF!</definedName>
    <definedName name="Interest_on_cash_bf_and_cash_movement_from_tax_effect___wholesale___nominal___POS.WN" localSheetId="0">#REF!</definedName>
    <definedName name="Interest_on_cash_bf_and_cash_movement_from_tax_effect___wholesale___nominal___POS.WN">#REF!</definedName>
    <definedName name="Interest_on_cash_bf_and_cash_movement_from_tax_effect___wholesale___nominal___POS.WR" localSheetId="0">#REF!</definedName>
    <definedName name="Interest_on_cash_bf_and_cash_movement_from_tax_effect___wholesale___nominal___POS.WR">#REF!</definedName>
    <definedName name="Interest_on_cash_bf_and_cash_movement_from_tax_effect___wholesale___nominal___POS.WWN" localSheetId="0">#REF!</definedName>
    <definedName name="Interest_on_cash_bf_and_cash_movement_from_tax_effect___wholesale___nominal___POS.WWN">#REF!</definedName>
    <definedName name="Interest_on_change_in_net_debt___control___nominal.ADDN1" localSheetId="0">#REF!</definedName>
    <definedName name="Interest_on_change_in_net_debt___control___nominal.ADDN1">#REF!</definedName>
    <definedName name="Interest_on_change_in_net_debt___control___nominal.ADDN2" localSheetId="0">#REF!</definedName>
    <definedName name="Interest_on_change_in_net_debt___control___nominal.ADDN2">#REF!</definedName>
    <definedName name="Interest_on_change_in_net_debt___control___nominal.BR" localSheetId="0">#REF!</definedName>
    <definedName name="Interest_on_change_in_net_debt___control___nominal.BR">#REF!</definedName>
    <definedName name="Interest_on_change_in_net_debt___control___nominal.WN" localSheetId="0">#REF!</definedName>
    <definedName name="Interest_on_change_in_net_debt___control___nominal.WN">#REF!</definedName>
    <definedName name="Interest_on_change_in_net_debt___control___nominal.WR" localSheetId="0">#REF!</definedName>
    <definedName name="Interest_on_change_in_net_debt___control___nominal.WR">#REF!</definedName>
    <definedName name="Interest_on_change_in_net_debt___control___nominal.WWN" localSheetId="0">#REF!</definedName>
    <definedName name="Interest_on_change_in_net_debt___control___nominal.WWN">#REF!</definedName>
    <definedName name="Interest_on_change_in_net_debt_cash_balance___control___nominal.ADDN1" localSheetId="0">#REF!</definedName>
    <definedName name="Interest_on_change_in_net_debt_cash_balance___control___nominal.ADDN1">#REF!</definedName>
    <definedName name="Interest_on_change_in_net_debt_cash_balance___control___nominal.ADDN1.BEG" localSheetId="0">#REF!</definedName>
    <definedName name="Interest_on_change_in_net_debt_cash_balance___control___nominal.ADDN1.BEG">#REF!</definedName>
    <definedName name="Interest_on_change_in_net_debt_cash_balance___control___nominal.ADDN2" localSheetId="0">#REF!</definedName>
    <definedName name="Interest_on_change_in_net_debt_cash_balance___control___nominal.ADDN2">#REF!</definedName>
    <definedName name="Interest_on_change_in_net_debt_cash_balance___control___nominal.ADDN2.BEG" localSheetId="0">#REF!</definedName>
    <definedName name="Interest_on_change_in_net_debt_cash_balance___control___nominal.ADDN2.BEG">#REF!</definedName>
    <definedName name="Interest_on_change_in_net_debt_cash_balance___control___nominal.BR" localSheetId="0">#REF!</definedName>
    <definedName name="Interest_on_change_in_net_debt_cash_balance___control___nominal.BR">#REF!</definedName>
    <definedName name="Interest_on_change_in_net_debt_cash_balance___control___nominal.BR.BEG" localSheetId="0">#REF!</definedName>
    <definedName name="Interest_on_change_in_net_debt_cash_balance___control___nominal.BR.BEG">#REF!</definedName>
    <definedName name="Interest_on_change_in_net_debt_cash_balance___control___nominal.WN" localSheetId="0">#REF!</definedName>
    <definedName name="Interest_on_change_in_net_debt_cash_balance___control___nominal.WN">#REF!</definedName>
    <definedName name="Interest_on_change_in_net_debt_cash_balance___control___nominal.WN.BEG" localSheetId="0">#REF!</definedName>
    <definedName name="Interest_on_change_in_net_debt_cash_balance___control___nominal.WN.BEG">#REF!</definedName>
    <definedName name="Interest_on_change_in_net_debt_cash_balance___control___nominal.WR" localSheetId="0">#REF!</definedName>
    <definedName name="Interest_on_change_in_net_debt_cash_balance___control___nominal.WR">#REF!</definedName>
    <definedName name="Interest_on_change_in_net_debt_cash_balance___control___nominal.WR.BEG" localSheetId="0">#REF!</definedName>
    <definedName name="Interest_on_change_in_net_debt_cash_balance___control___nominal.WR.BEG">#REF!</definedName>
    <definedName name="Interest_on_change_in_net_debt_cash_balance___control___nominal.WWN" localSheetId="0">#REF!</definedName>
    <definedName name="Interest_on_change_in_net_debt_cash_balance___control___nominal.WWN">#REF!</definedName>
    <definedName name="Interest_on_change_in_net_debt_cash_balance___control___nominal.WWN.BEG" localSheetId="0">#REF!</definedName>
    <definedName name="Interest_on_change_in_net_debt_cash_balance___control___nominal.WWN.BEG">#REF!</definedName>
    <definedName name="Interest_on_fixed_rate_loans___control___nominal.ADDN1" localSheetId="0">#REF!</definedName>
    <definedName name="Interest_on_fixed_rate_loans___control___nominal.ADDN1">#REF!</definedName>
    <definedName name="Interest_on_fixed_rate_loans___control___nominal.ADDN2" localSheetId="0">#REF!</definedName>
    <definedName name="Interest_on_fixed_rate_loans___control___nominal.ADDN2">#REF!</definedName>
    <definedName name="Interest_on_fixed_rate_loans___control___nominal.BR" localSheetId="0">#REF!</definedName>
    <definedName name="Interest_on_fixed_rate_loans___control___nominal.BR">#REF!</definedName>
    <definedName name="Interest_on_fixed_rate_loans___control___nominal.WN" localSheetId="0">#REF!</definedName>
    <definedName name="Interest_on_fixed_rate_loans___control___nominal.WN">#REF!</definedName>
    <definedName name="Interest_on_fixed_rate_loans___control___nominal.WR" localSheetId="0">#REF!</definedName>
    <definedName name="Interest_on_fixed_rate_loans___control___nominal.WR">#REF!</definedName>
    <definedName name="Interest_on_fixed_rate_loans___control___nominal.WWN" localSheetId="0">#REF!</definedName>
    <definedName name="Interest_on_fixed_rate_loans___control___nominal.WWN">#REF!</definedName>
    <definedName name="Interest_on_interim_dividend_from_growth_method__control___nominal.ADDN1" localSheetId="0">#REF!</definedName>
    <definedName name="Interest_on_interim_dividend_from_growth_method__control___nominal.ADDN1">#REF!</definedName>
    <definedName name="Interest_on_interim_dividend_from_growth_method__control___nominal.ADDN2" localSheetId="0">#REF!</definedName>
    <definedName name="Interest_on_interim_dividend_from_growth_method__control___nominal.ADDN2">#REF!</definedName>
    <definedName name="Interest_on_interim_dividend_from_growth_method__control___nominal.BR" localSheetId="0">#REF!</definedName>
    <definedName name="Interest_on_interim_dividend_from_growth_method__control___nominal.BR">#REF!</definedName>
    <definedName name="Interest_on_interim_dividend_from_growth_method__control___nominal.WN" localSheetId="0">#REF!</definedName>
    <definedName name="Interest_on_interim_dividend_from_growth_method__control___nominal.WN">#REF!</definedName>
    <definedName name="Interest_on_interim_dividend_from_growth_method__control___nominal.WR" localSheetId="0">#REF!</definedName>
    <definedName name="Interest_on_interim_dividend_from_growth_method__control___nominal.WR">#REF!</definedName>
    <definedName name="Interest_on_interim_dividend_from_growth_method__control___nominal.WWN" localSheetId="0">#REF!</definedName>
    <definedName name="Interest_on_interim_dividend_from_growth_method__control___nominal.WWN">#REF!</definedName>
    <definedName name="Interest_Q">#REF!</definedName>
    <definedName name="Interest_rate___tax_charge_flag.ADDN1" localSheetId="0">#REF!</definedName>
    <definedName name="Interest_rate___tax_charge_flag.ADDN1">#REF!</definedName>
    <definedName name="Interest_rate___tax_charge_flag.ADDN2" localSheetId="0">#REF!</definedName>
    <definedName name="Interest_rate___tax_charge_flag.ADDN2">#REF!</definedName>
    <definedName name="Interest_rate___tax_charge_flag.BR" localSheetId="0">#REF!</definedName>
    <definedName name="Interest_rate___tax_charge_flag.BR">#REF!</definedName>
    <definedName name="Interest_rate___tax_charge_flag.WN" localSheetId="0">#REF!</definedName>
    <definedName name="Interest_rate___tax_charge_flag.WN">#REF!</definedName>
    <definedName name="Interest_rate___tax_charge_flag.WR" localSheetId="0">#REF!</definedName>
    <definedName name="Interest_rate___tax_charge_flag.WR">#REF!</definedName>
    <definedName name="Interest_rate___tax_charge_flag.WWN" localSheetId="0">#REF!</definedName>
    <definedName name="Interest_rate___tax_charge_flag.WWN">#REF!</definedName>
    <definedName name="Interest_received__cost___for_Receivables_and_Retail_Service_Opex____Business___nominal" localSheetId="0">#REF!</definedName>
    <definedName name="Interest_received__cost___for_Receivables_and_Retail_Service_Opex____Business___nominal">#REF!</definedName>
    <definedName name="Interest_received__cost___for_Receivables_and_Retail_Service_Opex____Residential___nominal" localSheetId="0">#REF!</definedName>
    <definedName name="Interest_received__cost___for_Receivables_and_Retail_Service_Opex____Residential___nominal">#REF!</definedName>
    <definedName name="Interim_dividend_paid___control___nominal.ADDN1" localSheetId="0">#REF!</definedName>
    <definedName name="Interim_dividend_paid___control___nominal.ADDN1">#REF!</definedName>
    <definedName name="Interim_dividend_paid___control___nominal.ADDN2" localSheetId="0">#REF!</definedName>
    <definedName name="Interim_dividend_paid___control___nominal.ADDN2">#REF!</definedName>
    <definedName name="Interim_dividend_paid___control___nominal.BR" localSheetId="0">#REF!</definedName>
    <definedName name="Interim_dividend_paid___control___nominal.BR">#REF!</definedName>
    <definedName name="Interim_dividend_paid___control___nominal.WN" localSheetId="0">#REF!</definedName>
    <definedName name="Interim_dividend_paid___control___nominal.WN">#REF!</definedName>
    <definedName name="Interim_dividend_paid___control___nominal.WR" localSheetId="0">#REF!</definedName>
    <definedName name="Interim_dividend_paid___control___nominal.WR">#REF!</definedName>
    <definedName name="Interim_dividend_paid___control___nominal.WWN" localSheetId="0">#REF!</definedName>
    <definedName name="Interim_dividend_paid___control___nominal.WWN">#REF!</definedName>
    <definedName name="Internat_Rail_Pass_CO2">#REF!</definedName>
    <definedName name="Internat_Rail_Pass_km">#REF!</definedName>
    <definedName name="INTERNATIONAL">#REF!</definedName>
    <definedName name="interpretation" localSheetId="1">#REF!</definedName>
    <definedName name="interpretation" localSheetId="0">#REF!</definedName>
    <definedName name="interpretation">#REF!</definedName>
    <definedName name="Intersited_JanFeb_2006">#REF!</definedName>
    <definedName name="Intersited_JanMar_2006">#REF!</definedName>
    <definedName name="Inventories_balance___Appointee___nominal" localSheetId="0">#REF!</definedName>
    <definedName name="Inventories_balance___Appointee___nominal">#REF!</definedName>
    <definedName name="Inventories_balance___Appointee___nominal.BEG" localSheetId="0">#REF!</definedName>
    <definedName name="Inventories_balance___Appointee___nominal.BEG">#REF!</definedName>
    <definedName name="Inventories_balance___Wholesale___nominal" localSheetId="0">#REF!</definedName>
    <definedName name="Inventories_balance___Wholesale___nominal">#REF!</definedName>
    <definedName name="Investment_in_other_non_current_assets___Appointee___nominal" localSheetId="0">#REF!</definedName>
    <definedName name="Investment_in_other_non_current_assets___Appointee___nominal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80019595006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41366.3748958333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RC">#REF!</definedName>
    <definedName name="IRCSC" localSheetId="1">#REF!</definedName>
    <definedName name="IRCSC" localSheetId="0">#REF!</definedName>
    <definedName name="IRCSC">#REF!</definedName>
    <definedName name="IRCSDD" localSheetId="1">#REF!</definedName>
    <definedName name="IRCSDD" localSheetId="0">#REF!</definedName>
    <definedName name="IRCSDD">#REF!</definedName>
    <definedName name="IRCSDT" localSheetId="1">#REF!</definedName>
    <definedName name="IRCSDT" localSheetId="0">#REF!</definedName>
    <definedName name="IRCSDT">#REF!</definedName>
    <definedName name="IRCST" localSheetId="1">#REF!</definedName>
    <definedName name="IRCST" localSheetId="0">#REF!</definedName>
    <definedName name="IRCST">#REF!</definedName>
    <definedName name="IRCTWD" localSheetId="1">#REF!</definedName>
    <definedName name="IRCTWD" localSheetId="0">#REF!</definedName>
    <definedName name="IRCTWD">#REF!</definedName>
    <definedName name="IRCWD" localSheetId="1">#REF!</definedName>
    <definedName name="IRCWD" localSheetId="0">#REF!</definedName>
    <definedName name="IRCWD">#REF!</definedName>
    <definedName name="IRCWR" localSheetId="1">#REF!</definedName>
    <definedName name="IRCWR" localSheetId="0">#REF!</definedName>
    <definedName name="IRCWR">#REF!</definedName>
    <definedName name="IRCWT" localSheetId="1">#REF!</definedName>
    <definedName name="IRCWT" localSheetId="0">#REF!</definedName>
    <definedName name="IRCWT">#REF!</definedName>
    <definedName name="IRE_Actuals">#REF!</definedName>
    <definedName name="IRE_totex_adjustment_for_ACICR__Ofwat____Appointee___real" localSheetId="1">#REF!</definedName>
    <definedName name="IRE_totex_adjustment_for_ACICR__Ofwat____Appointee___real" localSheetId="0">#REF!</definedName>
    <definedName name="IRE_totex_adjustment_for_ACICR__Ofwat____Appointee___real">#REF!</definedName>
    <definedName name="IRE_totex_adjustment_for_ACICR__Ofwat____nominal" localSheetId="1">#REF!</definedName>
    <definedName name="IRE_totex_adjustment_for_ACICR__Ofwat____nominal" localSheetId="0">#REF!</definedName>
    <definedName name="IRE_totex_adjustment_for_ACICR__Ofwat____nominal">#REF!</definedName>
    <definedName name="IREACT">#REF!</definedName>
    <definedName name="IREACT3">#REF!</definedName>
    <definedName name="IRECALC">#REF!</definedName>
    <definedName name="IRECALC2">#REF!</definedName>
    <definedName name="IRECALC3">#REF!</definedName>
    <definedName name="IRECap">#REF!</definedName>
    <definedName name="IREWD">#REF!</definedName>
    <definedName name="IREWD3">#REF!</definedName>
    <definedName name="ItemDataSectionEnd">#REF!</definedName>
    <definedName name="ItemDataSectionStart">#REF!</definedName>
    <definedName name="JFELL" localSheetId="1" hidden="1">#REF!</definedName>
    <definedName name="JFELL" localSheetId="0" hidden="1">#REF!</definedName>
    <definedName name="JFELL" localSheetId="18" hidden="1">#REF!</definedName>
    <definedName name="JFELL" hidden="1">#REF!</definedName>
    <definedName name="Joint_Retail_income___real" localSheetId="0">#REF!</definedName>
    <definedName name="Joint_Retail_income___real">#REF!</definedName>
    <definedName name="JR_LAST_YEAR">#REF!</definedName>
    <definedName name="JR_REPORT_YEAR">#REF!</definedName>
    <definedName name="JR_YEAR_B4_LAST">#REF!</definedName>
    <definedName name="JR_YEAR_B5_LAST">#REF!</definedName>
    <definedName name="K">#REF!</definedName>
    <definedName name="K_Decimal">#REF!</definedName>
    <definedName name="k_Month_In">#REF!</definedName>
    <definedName name="KENT" localSheetId="1">#REF!</definedName>
    <definedName name="KENT" localSheetId="0">#REF!</definedName>
    <definedName name="KENT">#REF!</definedName>
    <definedName name="Kerosene_Admin">#REF!</definedName>
    <definedName name="Kerosene_Drink">#REF!</definedName>
    <definedName name="Kerosene_EF_CO2">#REF!</definedName>
    <definedName name="Kerosene_Sewage">#REF!</definedName>
    <definedName name="Kerosene_Sludge">#REF!</definedName>
    <definedName name="KSIterationHeading">#REF!</definedName>
    <definedName name="KSolveIteration">#REF!</definedName>
    <definedName name="L">#REF!</definedName>
    <definedName name="Label" localSheetId="0">#REF!</definedName>
    <definedName name="Label">#REF!</definedName>
    <definedName name="LANCS" localSheetId="1">#REF!</definedName>
    <definedName name="LANCS" localSheetId="0">#REF!</definedName>
    <definedName name="LANCS">#REF!</definedName>
    <definedName name="Landfill_Gas_Escape">#REF!</definedName>
    <definedName name="Large_Bulk_CO2">#REF!</definedName>
    <definedName name="Large_Bulk_Tonne_km">#REF!</definedName>
    <definedName name="Large_Bulk_Tonne_km_CO2">#REF!</definedName>
    <definedName name="Large_Bulk_TonneMiles">#REF!</definedName>
    <definedName name="Large_Cont_Vessel_Tonne_km">#REF!</definedName>
    <definedName name="Large_Cont_Vessel_Tonne_km_CO2">#REF!</definedName>
    <definedName name="Large_Diesel_CO2">#REF!</definedName>
    <definedName name="Large_Diesel_Miles">#REF!</definedName>
    <definedName name="Large_Hybrid_Miles">#REF!</definedName>
    <definedName name="Large_LPG_CNG_CO2">#REF!</definedName>
    <definedName name="Large_LPG_CNG_Miles">#REF!</definedName>
    <definedName name="Large_Mbike_CO2">#REF!</definedName>
    <definedName name="Large_Mbike_Miles">#REF!</definedName>
    <definedName name="Large_Petrol_CO2">#REF!</definedName>
    <definedName name="Large_Petrol_Hybrid_CO2">#REF!</definedName>
    <definedName name="Large_Petrol_Miles">#REF!</definedName>
    <definedName name="Large_RoPax_Ferry_Tonne_km">#REF!</definedName>
    <definedName name="Large_RoPax_Ferry_Tonne_km_CO2">#REF!</definedName>
    <definedName name="Large_Roro_CO2">#REF!</definedName>
    <definedName name="Large_Roro_TonneMiles">#REF!</definedName>
    <definedName name="Large_Tanker_CO2">#REF!</definedName>
    <definedName name="Large_Tanker_Tonne_km">#REF!</definedName>
    <definedName name="Large_Tanker_Tonne_km_CO2">#REF!</definedName>
    <definedName name="Large_Tanker_TonneMiles">#REF!</definedName>
    <definedName name="Last_pre_forecast_period_flag" localSheetId="0">#REF!</definedName>
    <definedName name="Last_pre_forecast_period_flag">#REF!</definedName>
    <definedName name="Last_pre_forecast_period_flag_date" localSheetId="0">#REF!</definedName>
    <definedName name="Last_pre_forecast_period_flag_date">#REF!</definedName>
    <definedName name="Last_year" localSheetId="1">#REF!</definedName>
    <definedName name="Last_year" localSheetId="0">#REF!</definedName>
    <definedName name="Last_year">#REF!</definedName>
    <definedName name="LastCodeRowRef">#REF!</definedName>
    <definedName name="LastIFRS">#REF!</definedName>
    <definedName name="LastPR">#REF!</definedName>
    <definedName name="LEAKAGE">#REF!</definedName>
    <definedName name="Leakage_WW" localSheetId="1">#REF!</definedName>
    <definedName name="Leakage_WW" localSheetId="0">#REF!</definedName>
    <definedName name="Leakage_WW">#REF!</definedName>
    <definedName name="LEICS" localSheetId="1">#REF!</definedName>
    <definedName name="LEICS" localSheetId="0">#REF!</definedName>
    <definedName name="LEICS">#REF!</definedName>
    <definedName name="Length_of_critical_sewer_by_LA">#REF!</definedName>
    <definedName name="LengthMains" localSheetId="1">#REF!</definedName>
    <definedName name="LengthMains" localSheetId="0">#REF!</definedName>
    <definedName name="LengthMains">#REF!</definedName>
    <definedName name="LH_Freight_Tonne_km">#REF!</definedName>
    <definedName name="LH_Freight_Tonne_km_CO2">#REF!</definedName>
    <definedName name="LH_Freight_TonneMiles">#REF!</definedName>
    <definedName name="LH_Passenger_km">#REF!</definedName>
    <definedName name="Liabilities___Appointee___nominal" localSheetId="1">#REF!</definedName>
    <definedName name="Liabilities___Appointee___nominal" localSheetId="0">#REF!</definedName>
    <definedName name="Liabilities___Appointee___nominal">#REF!</definedName>
    <definedName name="Light_Rail_Pass_CO2">#REF!</definedName>
    <definedName name="Light_Rail_Pass_km">#REF!</definedName>
    <definedName name="Light_Rail_Tram_Pass_CO2">#REF!</definedName>
    <definedName name="Light_Rail_Tram_Pass_km">#REF!</definedName>
    <definedName name="LINCS" localSheetId="1">#REF!</definedName>
    <definedName name="LINCS" localSheetId="0">#REF!</definedName>
    <definedName name="LINCS">#REF!</definedName>
    <definedName name="LMW">#REF!</definedName>
    <definedName name="Local_Bus_CO2">#REF!</definedName>
    <definedName name="Local_Bus_Pass_km">#REF!</definedName>
    <definedName name="LONDON" localSheetId="1">#REF!</definedName>
    <definedName name="LONDON" localSheetId="0">#REF!</definedName>
    <definedName name="LONDON">#REF!</definedName>
    <definedName name="London_Bus_CO2">#REF!</definedName>
    <definedName name="London_Bus_Pass_km">#REF!</definedName>
    <definedName name="LookActionPlanTargets">#REF!</definedName>
    <definedName name="LookSubline">#REF!</definedName>
    <definedName name="LPG_Admin">#REF!</definedName>
    <definedName name="LPG_CNG_Van_CO2">#REF!</definedName>
    <definedName name="LPG_CNG_Van_Miles">#REF!</definedName>
    <definedName name="LPG_Drink">#REF!</definedName>
    <definedName name="LPG_EF_CO2">#REF!</definedName>
    <definedName name="LPG_Sewage">#REF!</definedName>
    <definedName name="LPG_Sludge">#REF!</definedName>
    <definedName name="LPG_Transport_Freight">#REF!</definedName>
    <definedName name="LPG_Transport_Passenger">#REF!</definedName>
    <definedName name="lst_acronyms" localSheetId="1">#REF!</definedName>
    <definedName name="lst_acronyms" localSheetId="0">#REF!</definedName>
    <definedName name="lst_acronyms">#REF!</definedName>
    <definedName name="lst_all_companies" localSheetId="1">#REF!</definedName>
    <definedName name="lst_all_companies" localSheetId="0">#REF!</definedName>
    <definedName name="lst_all_companies">#REF!</definedName>
    <definedName name="lst_menus" localSheetId="1">#REF!</definedName>
    <definedName name="lst_menus" localSheetId="0">#REF!</definedName>
    <definedName name="lst_menus">#REF!</definedName>
    <definedName name="lst_reference" localSheetId="1">#REF!</definedName>
    <definedName name="lst_reference" localSheetId="0">#REF!</definedName>
    <definedName name="lst_reference">#REF!</definedName>
    <definedName name="lst_scenarios" localSheetId="1">#REF!</definedName>
    <definedName name="lst_scenarios" localSheetId="0">#REF!</definedName>
    <definedName name="lst_scenarios">#REF!</definedName>
    <definedName name="lu">#REF!</definedName>
    <definedName name="LYear">#REF!</definedName>
    <definedName name="M">#REF!</definedName>
    <definedName name="M_GLAM" localSheetId="1">#REF!</definedName>
    <definedName name="M_GLAM" localSheetId="0">#REF!</definedName>
    <definedName name="M_GLAM">#REF!</definedName>
    <definedName name="males_UK">#REF!</definedName>
    <definedName name="managers">#REF!</definedName>
    <definedName name="MAP">#REF!</definedName>
    <definedName name="Margin_value__tariff_band___nominal.1" localSheetId="0">#REF!</definedName>
    <definedName name="Margin_value__tariff_band___nominal.1">#REF!</definedName>
    <definedName name="Margin_value__tariff_band___nominal.2" localSheetId="0">#REF!</definedName>
    <definedName name="Margin_value__tariff_band___nominal.2">#REF!</definedName>
    <definedName name="Margin_value__tariff_band___nominal.3" localSheetId="0">#REF!</definedName>
    <definedName name="Margin_value__tariff_band___nominal.3">#REF!</definedName>
    <definedName name="Margins">#REF!</definedName>
    <definedName name="markit">#REF!</definedName>
    <definedName name="maximo">#REF!</definedName>
    <definedName name="Measured_apportioned_revenue___business___nominal.ADDN1" localSheetId="0">#REF!</definedName>
    <definedName name="Measured_apportioned_revenue___business___nominal.ADDN1">#REF!</definedName>
    <definedName name="Measured_apportioned_revenue___business___nominal.ADDN2" localSheetId="0">#REF!</definedName>
    <definedName name="Measured_apportioned_revenue___business___nominal.ADDN2">#REF!</definedName>
    <definedName name="Measured_apportioned_revenue___business___nominal.BR" localSheetId="0">#REF!</definedName>
    <definedName name="Measured_apportioned_revenue___business___nominal.BR">#REF!</definedName>
    <definedName name="Measured_apportioned_revenue___business___nominal.WN" localSheetId="0">#REF!</definedName>
    <definedName name="Measured_apportioned_revenue___business___nominal.WN">#REF!</definedName>
    <definedName name="Measured_apportioned_revenue___business___nominal.WR" localSheetId="0">#REF!</definedName>
    <definedName name="Measured_apportioned_revenue___business___nominal.WR">#REF!</definedName>
    <definedName name="Measured_apportioned_revenue___business___nominal.WWN" localSheetId="0">#REF!</definedName>
    <definedName name="Measured_apportioned_revenue___business___nominal.WWN">#REF!</definedName>
    <definedName name="Measured_apportioned_revenue___business___nominal_total" localSheetId="0">#REF!</definedName>
    <definedName name="Measured_apportioned_revenue___business___nominal_total">#REF!</definedName>
    <definedName name="Measured_apportioned_revenue___residential___nominal.ADDN1" localSheetId="0">#REF!</definedName>
    <definedName name="Measured_apportioned_revenue___residential___nominal.ADDN1">#REF!</definedName>
    <definedName name="Measured_apportioned_revenue___residential___nominal.ADDN2" localSheetId="0">#REF!</definedName>
    <definedName name="Measured_apportioned_revenue___residential___nominal.ADDN2">#REF!</definedName>
    <definedName name="Measured_apportioned_revenue___residential___nominal.BR" localSheetId="0">#REF!</definedName>
    <definedName name="Measured_apportioned_revenue___residential___nominal.BR">#REF!</definedName>
    <definedName name="Measured_apportioned_revenue___residential___nominal.WN" localSheetId="0">#REF!</definedName>
    <definedName name="Measured_apportioned_revenue___residential___nominal.WN">#REF!</definedName>
    <definedName name="Measured_apportioned_revenue___residential___nominal.WR" localSheetId="0">#REF!</definedName>
    <definedName name="Measured_apportioned_revenue___residential___nominal.WR">#REF!</definedName>
    <definedName name="Measured_apportioned_revenue___residential___nominal.WWN" localSheetId="0">#REF!</definedName>
    <definedName name="Measured_apportioned_revenue___residential___nominal.WWN">#REF!</definedName>
    <definedName name="Measured_apportioned_revenue___residential___nominal_total" localSheetId="0">#REF!</definedName>
    <definedName name="Measured_apportioned_revenue___residential___nominal_total">#REF!</definedName>
    <definedName name="Measured_dual_service_customer_service_revenue_inc_DPC_margin___post_financeability___real" localSheetId="0">#REF!</definedName>
    <definedName name="Measured_dual_service_customer_service_revenue_inc_DPC_margin___post_financeability___real">#REF!</definedName>
    <definedName name="Measured_dual_service_customer_service_revenue_inc_DPC_margin___real" localSheetId="0">#REF!</definedName>
    <definedName name="Measured_dual_service_customer_service_revenue_inc_DPC_margin___real">#REF!</definedName>
    <definedName name="Measured_income_accrual_balance___Business___nominal" localSheetId="0">#REF!</definedName>
    <definedName name="Measured_income_accrual_balance___Business___nominal">#REF!</definedName>
    <definedName name="Measured_income_accrual_balance___Business___nominal.BEG" localSheetId="0">#REF!</definedName>
    <definedName name="Measured_income_accrual_balance___Business___nominal.BEG">#REF!</definedName>
    <definedName name="Measured_income_accrual_balance___Residential___nominal" localSheetId="0">#REF!</definedName>
    <definedName name="Measured_income_accrual_balance___Residential___nominal">#REF!</definedName>
    <definedName name="Measured_income_accrual_balance___Residential___nominal.BEG" localSheetId="0">#REF!</definedName>
    <definedName name="Measured_income_accrual_balance___Residential___nominal.BEG">#REF!</definedName>
    <definedName name="Measured_income_accrual_balance___Retail___nominal" localSheetId="0">#REF!</definedName>
    <definedName name="Measured_income_accrual_balance___Retail___nominal">#REF!</definedName>
    <definedName name="Measured_income_accrual_target_balance___Business___nominal" localSheetId="0">#REF!</definedName>
    <definedName name="Measured_income_accrual_target_balance___Business___nominal">#REF!</definedName>
    <definedName name="Measured_residential_retail_service_revenue___real" localSheetId="0">#REF!</definedName>
    <definedName name="Measured_residential_retail_service_revenue___real">#REF!</definedName>
    <definedName name="Measured_residential_retail_service_revenue_for_debtor_days___nominal" localSheetId="0">#REF!</definedName>
    <definedName name="Measured_residential_retail_service_revenue_for_debtor_days___nominal">#REF!</definedName>
    <definedName name="Measured_residential_retail_service_revenue_inc_DPC_margin___nominal" localSheetId="0">#REF!</definedName>
    <definedName name="Measured_residential_retail_service_revenue_inc_DPC_margin___nominal">#REF!</definedName>
    <definedName name="Measured_residential_retail_service_revenue_inclusive_of_DPC_margin___real" localSheetId="0">#REF!</definedName>
    <definedName name="Measured_residential_retail_service_revenue_inclusive_of_DPC_margin___real">#REF!</definedName>
    <definedName name="Measured_residential_retail_service_revenue_weighting" localSheetId="0">#REF!</definedName>
    <definedName name="Measured_residential_retail_service_revenue_weighting">#REF!</definedName>
    <definedName name="Measured_sewerage_customer_service_revenue_inc_DPC_margin___post_financeability___real" localSheetId="0">#REF!</definedName>
    <definedName name="Measured_sewerage_customer_service_revenue_inc_DPC_margin___post_financeability___real">#REF!</definedName>
    <definedName name="Measured_sewerage_customer_service_revenue_inc_DPC_margin___real" localSheetId="0">#REF!</definedName>
    <definedName name="Measured_sewerage_customer_service_revenue_inc_DPC_margin___real">#REF!</definedName>
    <definedName name="Measured_water_customer_service_revenue_inc_DPC_margin___post_financeability___real" localSheetId="0">#REF!</definedName>
    <definedName name="Measured_water_customer_service_revenue_inc_DPC_margin___post_financeability___real">#REF!</definedName>
    <definedName name="Measured_water_customer_service_revenue_inc_DPC_margin___real" localSheetId="0">#REF!</definedName>
    <definedName name="Measured_water_customer_service_revenue_inc_DPC_margin___real">#REF!</definedName>
    <definedName name="Med_Diesel_CO2">#REF!</definedName>
    <definedName name="Med_Diesel_Miles">#REF!</definedName>
    <definedName name="Med_Hybrid_Miles">#REF!</definedName>
    <definedName name="Med_Mbike_CO2">#REF!</definedName>
    <definedName name="Med_Mbike_Miles">#REF!</definedName>
    <definedName name="Med_Petrol_CO2">#REF!</definedName>
    <definedName name="Med_Petrol_Hybrid_CO2">#REF!</definedName>
    <definedName name="Med_Petrol_Miles">#REF!</definedName>
    <definedName name="Medium_LPG_CNG_CO2">#REF!</definedName>
    <definedName name="Medium_LPG_CNG_Miles">#REF!</definedName>
    <definedName name="MERSEYSIDE" localSheetId="1">#REF!</definedName>
    <definedName name="MERSEYSIDE" localSheetId="0">#REF!</definedName>
    <definedName name="MERSEYSIDE">#REF!</definedName>
    <definedName name="MFF_2014_15" localSheetId="18">#REF!</definedName>
    <definedName name="MFF_2014_15">#REF!</definedName>
    <definedName name="miles_km_conversion">#REF!</definedName>
    <definedName name="misc">#REF!</definedName>
    <definedName name="MJW_EFF">#REF!</definedName>
    <definedName name="Model_column_total" localSheetId="0">#REF!</definedName>
    <definedName name="Model_column_total">#REF!</definedName>
    <definedName name="Model_period_end" localSheetId="0">#REF!</definedName>
    <definedName name="Model_period_end">#REF!</definedName>
    <definedName name="Model_period_start" localSheetId="0">#REF!</definedName>
    <definedName name="Model_period_start">#REF!</definedName>
    <definedName name="Modelling_period_check" localSheetId="0">#REF!</definedName>
    <definedName name="Modelling_period_check">#REF!</definedName>
    <definedName name="Modelling_period_check_overall" localSheetId="0">#REF!</definedName>
    <definedName name="Modelling_period_check_overall">#REF!</definedName>
    <definedName name="Month">#REF!</definedName>
    <definedName name="Month_number">#REF!</definedName>
    <definedName name="Months_in_a_year" localSheetId="0">#REF!</definedName>
    <definedName name="Months_in_a_year">#REF!</definedName>
    <definedName name="Months_per_period" localSheetId="0">#REF!</definedName>
    <definedName name="Months_per_period">#REF!</definedName>
    <definedName name="MoodyPension">#REF!</definedName>
    <definedName name="Movement_in_advance_receipts___Business___nominal" localSheetId="0">#REF!</definedName>
    <definedName name="Movement_in_advance_receipts___Business___nominal">#REF!</definedName>
    <definedName name="Movement_in_advance_receipts___Residential___nominal" localSheetId="0">#REF!</definedName>
    <definedName name="Movement_in_advance_receipts___Residential___nominal">#REF!</definedName>
    <definedName name="Movement_in_advance_receipts___Retail___nominal" localSheetId="0">#REF!</definedName>
    <definedName name="Movement_in_advance_receipts___Retail___nominal">#REF!</definedName>
    <definedName name="Movement_in_capex_creditor___Business___nominal" localSheetId="0">#REF!</definedName>
    <definedName name="Movement_in_capex_creditor___Business___nominal">#REF!</definedName>
    <definedName name="Movement_in_capex_creditor___residential___nominal" localSheetId="0">#REF!</definedName>
    <definedName name="Movement_in_capex_creditor___residential___nominal">#REF!</definedName>
    <definedName name="Movement_in_capex_creditor___Retail___nominal" localSheetId="0">#REF!</definedName>
    <definedName name="Movement_in_capex_creditor___Retail___nominal">#REF!</definedName>
    <definedName name="Movement_in_capex_creditors___control___nominal.ADDN1" localSheetId="0">#REF!</definedName>
    <definedName name="Movement_in_capex_creditors___control___nominal.ADDN1">#REF!</definedName>
    <definedName name="Movement_in_capex_creditors___control___nominal.ADDN2" localSheetId="0">#REF!</definedName>
    <definedName name="Movement_in_capex_creditors___control___nominal.ADDN2">#REF!</definedName>
    <definedName name="Movement_in_capex_creditors___control___nominal.BR" localSheetId="0">#REF!</definedName>
    <definedName name="Movement_in_capex_creditors___control___nominal.BR">#REF!</definedName>
    <definedName name="Movement_in_capex_creditors___control___nominal.WN" localSheetId="0">#REF!</definedName>
    <definedName name="Movement_in_capex_creditors___control___nominal.WN">#REF!</definedName>
    <definedName name="Movement_in_capex_creditors___control___nominal.WR" localSheetId="0">#REF!</definedName>
    <definedName name="Movement_in_capex_creditors___control___nominal.WR">#REF!</definedName>
    <definedName name="Movement_in_capex_creditors___control___nominal.WWN" localSheetId="0">#REF!</definedName>
    <definedName name="Movement_in_capex_creditors___control___nominal.WWN">#REF!</definedName>
    <definedName name="Movement_in_creditors___Business___nominal" localSheetId="0">#REF!</definedName>
    <definedName name="Movement_in_creditors___Business___nominal">#REF!</definedName>
    <definedName name="Movement_in_creditors___Residential___nominal" localSheetId="0">#REF!</definedName>
    <definedName name="Movement_in_creditors___Residential___nominal">#REF!</definedName>
    <definedName name="Movement_in_deferred_tax_provision___Appointee___nominal" localSheetId="0">#REF!</definedName>
    <definedName name="Movement_in_deferred_tax_provision___Appointee___nominal">#REF!</definedName>
    <definedName name="Movement_in_deferred_tax_provision___Calc___nominal" localSheetId="0">#REF!</definedName>
    <definedName name="Movement_in_deferred_tax_provision___Calc___nominal">#REF!</definedName>
    <definedName name="Movement_in_deferred_tax_provision___check" localSheetId="0">#REF!</definedName>
    <definedName name="Movement_in_deferred_tax_provision___check">#REF!</definedName>
    <definedName name="Movement_in_deferred_tax_provision___check_overall" localSheetId="0">#REF!</definedName>
    <definedName name="Movement_in_deferred_tax_provision___check_overall">#REF!</definedName>
    <definedName name="Movement_in_deferred_tax_provision___control.ADDN1" localSheetId="0">#REF!</definedName>
    <definedName name="Movement_in_deferred_tax_provision___control.ADDN1">#REF!</definedName>
    <definedName name="Movement_in_deferred_tax_provision___control.ADDN2" localSheetId="0">#REF!</definedName>
    <definedName name="Movement_in_deferred_tax_provision___control.ADDN2">#REF!</definedName>
    <definedName name="Movement_in_deferred_tax_provision___control.BR" localSheetId="0">#REF!</definedName>
    <definedName name="Movement_in_deferred_tax_provision___control.BR">#REF!</definedName>
    <definedName name="Movement_in_deferred_tax_provision___control.WN" localSheetId="0">#REF!</definedName>
    <definedName name="Movement_in_deferred_tax_provision___control.WN">#REF!</definedName>
    <definedName name="Movement_in_deferred_tax_provision___control.WR" localSheetId="0">#REF!</definedName>
    <definedName name="Movement_in_deferred_tax_provision___control.WR">#REF!</definedName>
    <definedName name="Movement_in_deferred_tax_provision___control.WWN" localSheetId="0">#REF!</definedName>
    <definedName name="Movement_in_deferred_tax_provision___control.WWN">#REF!</definedName>
    <definedName name="Movement_in_deferred_tax_provision___post_financeability___control___nominal.ADDN1" localSheetId="0">#REF!</definedName>
    <definedName name="Movement_in_deferred_tax_provision___post_financeability___control___nominal.ADDN1">#REF!</definedName>
    <definedName name="Movement_in_deferred_tax_provision___post_financeability___control___nominal.ADDN2" localSheetId="0">#REF!</definedName>
    <definedName name="Movement_in_deferred_tax_provision___post_financeability___control___nominal.ADDN2">#REF!</definedName>
    <definedName name="Movement_in_deferred_tax_provision___post_financeability___control___nominal.BR" localSheetId="0">#REF!</definedName>
    <definedName name="Movement_in_deferred_tax_provision___post_financeability___control___nominal.BR">#REF!</definedName>
    <definedName name="Movement_in_deferred_tax_provision___post_financeability___control___nominal.WN" localSheetId="0">#REF!</definedName>
    <definedName name="Movement_in_deferred_tax_provision___post_financeability___control___nominal.WN">#REF!</definedName>
    <definedName name="Movement_in_deferred_tax_provision___post_financeability___control___nominal.WR" localSheetId="0">#REF!</definedName>
    <definedName name="Movement_in_deferred_tax_provision___post_financeability___control___nominal.WR">#REF!</definedName>
    <definedName name="Movement_in_deferred_tax_provision___post_financeability___control___nominal.WWN" localSheetId="0">#REF!</definedName>
    <definedName name="Movement_in_deferred_tax_provision___post_financeability___control___nominal.WWN">#REF!</definedName>
    <definedName name="Movement_in_deferred_tax_provision___wholesale___nominal" localSheetId="0">#REF!</definedName>
    <definedName name="Movement_in_deferred_tax_provision___wholesale___nominal">#REF!</definedName>
    <definedName name="Movement_in_intangible_asset_and_investments___control___nominal.ADDN1" localSheetId="0">#REF!</definedName>
    <definedName name="Movement_in_intangible_asset_and_investments___control___nominal.ADDN1">#REF!</definedName>
    <definedName name="Movement_in_intangible_asset_and_investments___control___nominal.ADDN1.NEG" localSheetId="0">#REF!</definedName>
    <definedName name="Movement_in_intangible_asset_and_investments___control___nominal.ADDN1.NEG">#REF!</definedName>
    <definedName name="Movement_in_intangible_asset_and_investments___control___nominal.ADDN2" localSheetId="0">#REF!</definedName>
    <definedName name="Movement_in_intangible_asset_and_investments___control___nominal.ADDN2">#REF!</definedName>
    <definedName name="Movement_in_intangible_asset_and_investments___control___nominal.ADDN2.NEG" localSheetId="0">#REF!</definedName>
    <definedName name="Movement_in_intangible_asset_and_investments___control___nominal.ADDN2.NEG">#REF!</definedName>
    <definedName name="Movement_in_intangible_asset_and_investments___control___nominal.BR" localSheetId="0">#REF!</definedName>
    <definedName name="Movement_in_intangible_asset_and_investments___control___nominal.BR">#REF!</definedName>
    <definedName name="Movement_in_intangible_asset_and_investments___control___nominal.BR.NEG" localSheetId="0">#REF!</definedName>
    <definedName name="Movement_in_intangible_asset_and_investments___control___nominal.BR.NEG">#REF!</definedName>
    <definedName name="Movement_in_intangible_asset_and_investments___control___nominal.WN" localSheetId="0">#REF!</definedName>
    <definedName name="Movement_in_intangible_asset_and_investments___control___nominal.WN">#REF!</definedName>
    <definedName name="Movement_in_intangible_asset_and_investments___control___nominal.WN.NEG" localSheetId="0">#REF!</definedName>
    <definedName name="Movement_in_intangible_asset_and_investments___control___nominal.WN.NEG">#REF!</definedName>
    <definedName name="Movement_in_intangible_asset_and_investments___control___nominal.WR" localSheetId="0">#REF!</definedName>
    <definedName name="Movement_in_intangible_asset_and_investments___control___nominal.WR">#REF!</definedName>
    <definedName name="Movement_in_intangible_asset_and_investments___control___nominal.WR.NEG" localSheetId="0">#REF!</definedName>
    <definedName name="Movement_in_intangible_asset_and_investments___control___nominal.WR.NEG">#REF!</definedName>
    <definedName name="Movement_in_intangible_asset_and_investments___control___nominal.WWN" localSheetId="0">#REF!</definedName>
    <definedName name="Movement_in_intangible_asset_and_investments___control___nominal.WWN">#REF!</definedName>
    <definedName name="Movement_in_intangible_asset_and_investments___control___nominal.WWN.NEG" localSheetId="0">#REF!</definedName>
    <definedName name="Movement_in_intangible_asset_and_investments___control___nominal.WWN.NEG">#REF!</definedName>
    <definedName name="Movement_in_intangible_asset_and_investments___Wholesale___nominal" localSheetId="0">#REF!</definedName>
    <definedName name="Movement_in_intangible_asset_and_investments___Wholesale___nominal">#REF!</definedName>
    <definedName name="Movement_in_intangible_asset_and_investments___Wholesale___nominal.NEG" localSheetId="0">#REF!</definedName>
    <definedName name="Movement_in_intangible_asset_and_investments___Wholesale___nominal.NEG">#REF!</definedName>
    <definedName name="Movement_in_inventories___Appointee___nominal" localSheetId="0">#REF!</definedName>
    <definedName name="Movement_in_inventories___Appointee___nominal">#REF!</definedName>
    <definedName name="Movement_in_inventories___nominal___control.ADDN1" localSheetId="0">#REF!</definedName>
    <definedName name="Movement_in_inventories___nominal___control.ADDN1">#REF!</definedName>
    <definedName name="Movement_in_inventories___nominal___control.ADDN2" localSheetId="0">#REF!</definedName>
    <definedName name="Movement_in_inventories___nominal___control.ADDN2">#REF!</definedName>
    <definedName name="Movement_in_inventories___nominal___control.BR" localSheetId="0">#REF!</definedName>
    <definedName name="Movement_in_inventories___nominal___control.BR">#REF!</definedName>
    <definedName name="Movement_in_inventories___nominal___control.WN" localSheetId="0">#REF!</definedName>
    <definedName name="Movement_in_inventories___nominal___control.WN">#REF!</definedName>
    <definedName name="Movement_in_inventories___nominal___control.WR" localSheetId="0">#REF!</definedName>
    <definedName name="Movement_in_inventories___nominal___control.WR">#REF!</definedName>
    <definedName name="Movement_in_inventories___nominal___control.WWN" localSheetId="0">#REF!</definedName>
    <definedName name="Movement_in_inventories___nominal___control.WWN">#REF!</definedName>
    <definedName name="Movement_in_inventories___Wholesale___nominal" localSheetId="0">#REF!</definedName>
    <definedName name="Movement_in_inventories___Wholesale___nominal">#REF!</definedName>
    <definedName name="Movement_in_measured_income_accrual___Business___nominal" localSheetId="0">#REF!</definedName>
    <definedName name="Movement_in_measured_income_accrual___Business___nominal">#REF!</definedName>
    <definedName name="Movement_in_measured_income_accrual___Residential___nominal" localSheetId="0">#REF!</definedName>
    <definedName name="Movement_in_measured_income_accrual___Residential___nominal">#REF!</definedName>
    <definedName name="Movement_in_measured_income_accrual___Retail___nominal" localSheetId="0">#REF!</definedName>
    <definedName name="Movement_in_measured_income_accrual___Retail___nominal">#REF!</definedName>
    <definedName name="Movement_in_other_creditors___control___nominal.ADDN1" localSheetId="0">#REF!</definedName>
    <definedName name="Movement_in_other_creditors___control___nominal.ADDN1">#REF!</definedName>
    <definedName name="Movement_in_other_creditors___control___nominal.ADDN2" localSheetId="0">#REF!</definedName>
    <definedName name="Movement_in_other_creditors___control___nominal.ADDN2">#REF!</definedName>
    <definedName name="Movement_in_other_creditors___control___nominal.BR" localSheetId="0">#REF!</definedName>
    <definedName name="Movement_in_other_creditors___control___nominal.BR">#REF!</definedName>
    <definedName name="Movement_in_other_creditors___control___nominal.WN" localSheetId="0">#REF!</definedName>
    <definedName name="Movement_in_other_creditors___control___nominal.WN">#REF!</definedName>
    <definedName name="Movement_in_other_creditors___control___nominal.WR" localSheetId="0">#REF!</definedName>
    <definedName name="Movement_in_other_creditors___control___nominal.WR">#REF!</definedName>
    <definedName name="Movement_in_other_creditors___control___nominal.WWN" localSheetId="0">#REF!</definedName>
    <definedName name="Movement_in_other_creditors___control___nominal.WWN">#REF!</definedName>
    <definedName name="Movement_in_other_creditors___Wholesale___nominal" localSheetId="0">#REF!</definedName>
    <definedName name="Movement_in_other_creditors___Wholesale___nominal">#REF!</definedName>
    <definedName name="Movement_in_other_debtors___control___nominal.ADDN1" localSheetId="0">#REF!</definedName>
    <definedName name="Movement_in_other_debtors___control___nominal.ADDN1">#REF!</definedName>
    <definedName name="Movement_in_other_debtors___control___nominal.ADDN2" localSheetId="0">#REF!</definedName>
    <definedName name="Movement_in_other_debtors___control___nominal.ADDN2">#REF!</definedName>
    <definedName name="Movement_in_other_debtors___control___nominal.BR" localSheetId="0">#REF!</definedName>
    <definedName name="Movement_in_other_debtors___control___nominal.BR">#REF!</definedName>
    <definedName name="Movement_in_other_debtors___control___nominal.WN" localSheetId="0">#REF!</definedName>
    <definedName name="Movement_in_other_debtors___control___nominal.WN">#REF!</definedName>
    <definedName name="Movement_in_other_debtors___control___nominal.WR" localSheetId="0">#REF!</definedName>
    <definedName name="Movement_in_other_debtors___control___nominal.WR">#REF!</definedName>
    <definedName name="Movement_in_other_debtors___control___nominal.WWN" localSheetId="0">#REF!</definedName>
    <definedName name="Movement_in_other_debtors___control___nominal.WWN">#REF!</definedName>
    <definedName name="Movement_in_other_liabilities___Wholesale___nominal" localSheetId="0">#REF!</definedName>
    <definedName name="Movement_in_other_liabilities___Wholesale___nominal">#REF!</definedName>
    <definedName name="Movement_in_Pensions___control___nominal.ADDN1" localSheetId="0">#REF!</definedName>
    <definedName name="Movement_in_Pensions___control___nominal.ADDN1">#REF!</definedName>
    <definedName name="Movement_in_Pensions___control___nominal.ADDN1.NEG" localSheetId="0">#REF!</definedName>
    <definedName name="Movement_in_Pensions___control___nominal.ADDN1.NEG">#REF!</definedName>
    <definedName name="Movement_in_Pensions___control___nominal.ADDN2" localSheetId="0">#REF!</definedName>
    <definedName name="Movement_in_Pensions___control___nominal.ADDN2">#REF!</definedName>
    <definedName name="Movement_in_Pensions___control___nominal.ADDN2.NEG" localSheetId="0">#REF!</definedName>
    <definedName name="Movement_in_Pensions___control___nominal.ADDN2.NEG">#REF!</definedName>
    <definedName name="Movement_in_Pensions___control___nominal.BR" localSheetId="0">#REF!</definedName>
    <definedName name="Movement_in_Pensions___control___nominal.BR">#REF!</definedName>
    <definedName name="Movement_in_Pensions___control___nominal.BR.NEG" localSheetId="0">#REF!</definedName>
    <definedName name="Movement_in_Pensions___control___nominal.BR.NEG">#REF!</definedName>
    <definedName name="Movement_in_Pensions___control___nominal.WN" localSheetId="0">#REF!</definedName>
    <definedName name="Movement_in_Pensions___control___nominal.WN">#REF!</definedName>
    <definedName name="Movement_in_Pensions___control___nominal.WN.NEG" localSheetId="0">#REF!</definedName>
    <definedName name="Movement_in_Pensions___control___nominal.WN.NEG">#REF!</definedName>
    <definedName name="Movement_in_Pensions___control___nominal.WR" localSheetId="0">#REF!</definedName>
    <definedName name="Movement_in_Pensions___control___nominal.WR">#REF!</definedName>
    <definedName name="Movement_in_Pensions___control___nominal.WR.NEG" localSheetId="0">#REF!</definedName>
    <definedName name="Movement_in_Pensions___control___nominal.WR.NEG">#REF!</definedName>
    <definedName name="Movement_in_Pensions___control___nominal.WWN" localSheetId="0">#REF!</definedName>
    <definedName name="Movement_in_Pensions___control___nominal.WWN">#REF!</definedName>
    <definedName name="Movement_in_Pensions___control___nominal.WWN.NEG" localSheetId="0">#REF!</definedName>
    <definedName name="Movement_in_Pensions___control___nominal.WWN.NEG">#REF!</definedName>
    <definedName name="Movement_in_Pensions___Wholesale___nominal" localSheetId="0">#REF!</definedName>
    <definedName name="Movement_in_Pensions___Wholesale___nominal">#REF!</definedName>
    <definedName name="Movement_in_Pensions___Wholesale___nominal.NEG" localSheetId="0">#REF!</definedName>
    <definedName name="Movement_in_Pensions___Wholesale___nominal.NEG">#REF!</definedName>
    <definedName name="Movement_in_provisions___Wholesale___nominal" localSheetId="0">#REF!</definedName>
    <definedName name="Movement_in_provisions___Wholesale___nominal">#REF!</definedName>
    <definedName name="Movement_in_retirement_benefit_asset____liability__balance___Business___nominal" localSheetId="0">#REF!</definedName>
    <definedName name="Movement_in_retirement_benefit_asset____liability__balance___Business___nominal">#REF!</definedName>
    <definedName name="Movement_in_retirement_benefit_asset____liability__balance___Residential___nominal" localSheetId="0">#REF!</definedName>
    <definedName name="Movement_in_retirement_benefit_asset____liability__balance___Residential___nominal">#REF!</definedName>
    <definedName name="Movement_in_retirement_benefit_asset____liability__balance___Retail___nominal" localSheetId="0">#REF!</definedName>
    <definedName name="Movement_in_retirement_benefit_asset____liability__balance___Retail___nominal">#REF!</definedName>
    <definedName name="Movement_in_trade__capex_creditors_and_other_payables___Appointee___nominal" localSheetId="0">#REF!</definedName>
    <definedName name="Movement_in_trade__capex_creditors_and_other_payables___Appointee___nominal">#REF!</definedName>
    <definedName name="Movement_in_trade_and_other_creditors___Business___nominal" localSheetId="0">#REF!</definedName>
    <definedName name="Movement_in_trade_and_other_creditors___Business___nominal">#REF!</definedName>
    <definedName name="Movement_in_trade_and_other_creditors___Residential___nominal" localSheetId="0">#REF!</definedName>
    <definedName name="Movement_in_trade_and_other_creditors___Residential___nominal">#REF!</definedName>
    <definedName name="Movement_in_trade_and_other_receivables___Appointee___nominal" localSheetId="0">#REF!</definedName>
    <definedName name="Movement_in_trade_and_other_receivables___Appointee___nominal">#REF!</definedName>
    <definedName name="Movement_in_trade_creditor___Retail___nominal" localSheetId="0">#REF!</definedName>
    <definedName name="Movement_in_trade_creditor___Retail___nominal">#REF!</definedName>
    <definedName name="Movement_in_trade_creditors___control___nominal.ADDN1" localSheetId="0">#REF!</definedName>
    <definedName name="Movement_in_trade_creditors___control___nominal.ADDN1">#REF!</definedName>
    <definedName name="Movement_in_trade_creditors___control___nominal.ADDN2" localSheetId="0">#REF!</definedName>
    <definedName name="Movement_in_trade_creditors___control___nominal.ADDN2">#REF!</definedName>
    <definedName name="Movement_in_trade_creditors___control___nominal.BR" localSheetId="0">#REF!</definedName>
    <definedName name="Movement_in_trade_creditors___control___nominal.BR">#REF!</definedName>
    <definedName name="Movement_in_trade_creditors___control___nominal.WN" localSheetId="0">#REF!</definedName>
    <definedName name="Movement_in_trade_creditors___control___nominal.WN">#REF!</definedName>
    <definedName name="Movement_in_trade_creditors___control___nominal.WR" localSheetId="0">#REF!</definedName>
    <definedName name="Movement_in_trade_creditors___control___nominal.WR">#REF!</definedName>
    <definedName name="Movement_in_trade_creditors___control___nominal.WWN" localSheetId="0">#REF!</definedName>
    <definedName name="Movement_in_trade_creditors___control___nominal.WWN">#REF!</definedName>
    <definedName name="Movement_in_trade_debtor___Business___nominal" localSheetId="0">#REF!</definedName>
    <definedName name="Movement_in_trade_debtor___Business___nominal">#REF!</definedName>
    <definedName name="Movement_in_trade_debtor___Residential___nominal" localSheetId="0">#REF!</definedName>
    <definedName name="Movement_in_trade_debtor___Residential___nominal">#REF!</definedName>
    <definedName name="Movement_in_trade_debtor___Retail___nominal" localSheetId="0">#REF!</definedName>
    <definedName name="Movement_in_trade_debtor___Retail___nominal">#REF!</definedName>
    <definedName name="Movement_in_trade_debtors___control___nominal.ADDN1" localSheetId="0">#REF!</definedName>
    <definedName name="Movement_in_trade_debtors___control___nominal.ADDN1">#REF!</definedName>
    <definedName name="Movement_in_trade_debtors___control___nominal.ADDN2" localSheetId="0">#REF!</definedName>
    <definedName name="Movement_in_trade_debtors___control___nominal.ADDN2">#REF!</definedName>
    <definedName name="Movement_in_trade_debtors___control___nominal.BR" localSheetId="0">#REF!</definedName>
    <definedName name="Movement_in_trade_debtors___control___nominal.BR">#REF!</definedName>
    <definedName name="Movement_in_trade_debtors___control___nominal.WN" localSheetId="0">#REF!</definedName>
    <definedName name="Movement_in_trade_debtors___control___nominal.WN">#REF!</definedName>
    <definedName name="Movement_in_trade_debtors___control___nominal.WR" localSheetId="0">#REF!</definedName>
    <definedName name="Movement_in_trade_debtors___control___nominal.WR">#REF!</definedName>
    <definedName name="Movement_in_trade_debtors___control___nominal.WWN" localSheetId="0">#REF!</definedName>
    <definedName name="Movement_in_trade_debtors___control___nominal.WWN">#REF!</definedName>
    <definedName name="Movement_in_trade_debtors_and_other_receivables___control.ADDN1" localSheetId="0">#REF!</definedName>
    <definedName name="Movement_in_trade_debtors_and_other_receivables___control.ADDN1">#REF!</definedName>
    <definedName name="Movement_in_trade_debtors_and_other_receivables___control.ADDN2" localSheetId="0">#REF!</definedName>
    <definedName name="Movement_in_trade_debtors_and_other_receivables___control.ADDN2">#REF!</definedName>
    <definedName name="Movement_in_trade_debtors_and_other_receivables___control.BR" localSheetId="0">#REF!</definedName>
    <definedName name="Movement_in_trade_debtors_and_other_receivables___control.BR">#REF!</definedName>
    <definedName name="Movement_in_trade_debtors_and_other_receivables___control.WN" localSheetId="0">#REF!</definedName>
    <definedName name="Movement_in_trade_debtors_and_other_receivables___control.WN">#REF!</definedName>
    <definedName name="Movement_in_trade_debtors_and_other_receivables___control.WR" localSheetId="0">#REF!</definedName>
    <definedName name="Movement_in_trade_debtors_and_other_receivables___control.WR">#REF!</definedName>
    <definedName name="Movement_in_trade_debtors_and_other_receivables___control.WWN" localSheetId="0">#REF!</definedName>
    <definedName name="Movement_in_trade_debtors_and_other_receivables___control.WWN">#REF!</definedName>
    <definedName name="Movement_in_trade_debtors_and_other_receivables___Wholesale___nominal" localSheetId="0">#REF!</definedName>
    <definedName name="Movement_in_trade_debtors_and_other_receivables___Wholesale___nominal">#REF!</definedName>
    <definedName name="Movement_in_wholesale_creditor___Business___nominal" localSheetId="0">#REF!</definedName>
    <definedName name="Movement_in_wholesale_creditor___Business___nominal">#REF!</definedName>
    <definedName name="Movement_in_wholesale_creditor___Residential___nominal" localSheetId="0">#REF!</definedName>
    <definedName name="Movement_in_wholesale_creditor___Residential___nominal">#REF!</definedName>
    <definedName name="Movement_in_working_capital___control___nominal.ADDN1" localSheetId="0">#REF!</definedName>
    <definedName name="Movement_in_working_capital___control___nominal.ADDN1">#REF!</definedName>
    <definedName name="Movement_in_working_capital___control___nominal.ADDN2" localSheetId="0">#REF!</definedName>
    <definedName name="Movement_in_working_capital___control___nominal.ADDN2">#REF!</definedName>
    <definedName name="Movement_in_working_capital___control___nominal.BR" localSheetId="0">#REF!</definedName>
    <definedName name="Movement_in_working_capital___control___nominal.BR">#REF!</definedName>
    <definedName name="Movement_in_working_capital___control___nominal.WN" localSheetId="0">#REF!</definedName>
    <definedName name="Movement_in_working_capital___control___nominal.WN">#REF!</definedName>
    <definedName name="Movement_in_working_capital___control___nominal.WR" localSheetId="0">#REF!</definedName>
    <definedName name="Movement_in_working_capital___control___nominal.WR">#REF!</definedName>
    <definedName name="Movement_in_working_capital___control___nominal.WWN" localSheetId="0">#REF!</definedName>
    <definedName name="Movement_in_working_capital___control___nominal.WWN">#REF!</definedName>
    <definedName name="Movement_in_working_capital___trade__capex_and_other_creditors___control___nominal.ADDN1" localSheetId="0">#REF!</definedName>
    <definedName name="Movement_in_working_capital___trade__capex_and_other_creditors___control___nominal.ADDN1">#REF!</definedName>
    <definedName name="Movement_in_working_capital___trade__capex_and_other_creditors___control___nominal.ADDN2" localSheetId="0">#REF!</definedName>
    <definedName name="Movement_in_working_capital___trade__capex_and_other_creditors___control___nominal.ADDN2">#REF!</definedName>
    <definedName name="Movement_in_working_capital___trade__capex_and_other_creditors___control___nominal.BR" localSheetId="0">#REF!</definedName>
    <definedName name="Movement_in_working_capital___trade__capex_and_other_creditors___control___nominal.BR">#REF!</definedName>
    <definedName name="Movement_in_working_capital___trade__capex_and_other_creditors___control___nominal.WN" localSheetId="0">#REF!</definedName>
    <definedName name="Movement_in_working_capital___trade__capex_and_other_creditors___control___nominal.WN">#REF!</definedName>
    <definedName name="Movement_in_working_capital___trade__capex_and_other_creditors___control___nominal.WR" localSheetId="0">#REF!</definedName>
    <definedName name="Movement_in_working_capital___trade__capex_and_other_creditors___control___nominal.WR">#REF!</definedName>
    <definedName name="Movement_in_working_capital___trade__capex_and_other_creditors___control___nominal.WWN" localSheetId="0">#REF!</definedName>
    <definedName name="Movement_in_working_capital___trade__capex_and_other_creditors___control___nominal.WWN">#REF!</definedName>
    <definedName name="Movement_in_working_capital___trade__capex_and_other_creditors___Wholesale___nominal" localSheetId="0">#REF!</definedName>
    <definedName name="Movement_in_working_capital___trade__capex_and_other_creditors___Wholesale___nominal">#REF!</definedName>
    <definedName name="mQgBC">OFFSET(#REF!,0,#REF!,1,#REF!)</definedName>
    <definedName name="mQgLabels">OFFSET(#REF!,0,#REF!,2,#REF!)</definedName>
    <definedName name="N">#REF!</definedName>
    <definedName name="N_A_H">#REF!</definedName>
    <definedName name="N_A_M">#REF!</definedName>
    <definedName name="N_AW_H">#REF!</definedName>
    <definedName name="N_AW_L">#REF!</definedName>
    <definedName name="N_AW_M">#REF!</definedName>
    <definedName name="N_DS_AD">#REF!</definedName>
    <definedName name="N_DS_APD">#REF!</definedName>
    <definedName name="N_DS_Comp">#REF!</definedName>
    <definedName name="N_DS_Limed">#REF!</definedName>
    <definedName name="N_DS_Raw">#REF!</definedName>
    <definedName name="N_DS_Sludge">#REF!</definedName>
    <definedName name="N_DS_THP">#REF!</definedName>
    <definedName name="N_E">#REF!</definedName>
    <definedName name="N_G">#REF!</definedName>
    <definedName name="N_YORKS" localSheetId="1">#REF!</definedName>
    <definedName name="N_YORKS" localSheetId="0">#REF!</definedName>
    <definedName name="N_YORKS">#REF!</definedName>
    <definedName name="N2O_CO2eq_GWP">#REF!</definedName>
    <definedName name="N2O_N_N2O_conversion">#REF!</definedName>
    <definedName name="name">#REF!</definedName>
    <definedName name="name_table">#REF!</definedName>
    <definedName name="names">#REF!</definedName>
    <definedName name="Nat_Rail_Pass_CO2">#REF!</definedName>
    <definedName name="Nat_Rail_Pass_km">#REF!</definedName>
    <definedName name="Negative_tax_calculated___nominal.ADDN1" localSheetId="0">#REF!</definedName>
    <definedName name="Negative_tax_calculated___nominal.ADDN1">#REF!</definedName>
    <definedName name="Negative_tax_calculated___nominal.ADDN2" localSheetId="0">#REF!</definedName>
    <definedName name="Negative_tax_calculated___nominal.ADDN2">#REF!</definedName>
    <definedName name="Negative_tax_calculated___nominal.BR" localSheetId="0">#REF!</definedName>
    <definedName name="Negative_tax_calculated___nominal.BR">#REF!</definedName>
    <definedName name="Negative_tax_calculated___nominal.WN" localSheetId="0">#REF!</definedName>
    <definedName name="Negative_tax_calculated___nominal.WN">#REF!</definedName>
    <definedName name="Negative_tax_calculated___nominal.WR" localSheetId="0">#REF!</definedName>
    <definedName name="Negative_tax_calculated___nominal.WR">#REF!</definedName>
    <definedName name="Negative_tax_calculated___nominal.WWN" localSheetId="0">#REF!</definedName>
    <definedName name="Negative_tax_calculated___nominal.WWN">#REF!</definedName>
    <definedName name="Negative_tax_calculated___post_financeability___nominal.ADDN1" localSheetId="0">#REF!</definedName>
    <definedName name="Negative_tax_calculated___post_financeability___nominal.ADDN1">#REF!</definedName>
    <definedName name="Negative_tax_calculated___post_financeability___nominal.ADDN2" localSheetId="0">#REF!</definedName>
    <definedName name="Negative_tax_calculated___post_financeability___nominal.ADDN2">#REF!</definedName>
    <definedName name="Negative_tax_calculated___post_financeability___nominal.BR" localSheetId="0">#REF!</definedName>
    <definedName name="Negative_tax_calculated___post_financeability___nominal.BR">#REF!</definedName>
    <definedName name="Negative_tax_calculated___post_financeability___nominal.WN" localSheetId="0">#REF!</definedName>
    <definedName name="Negative_tax_calculated___post_financeability___nominal.WN">#REF!</definedName>
    <definedName name="Negative_tax_calculated___post_financeability___nominal.WR" localSheetId="0">#REF!</definedName>
    <definedName name="Negative_tax_calculated___post_financeability___nominal.WR">#REF!</definedName>
    <definedName name="Negative_tax_calculated___post_financeability___nominal.WWN" localSheetId="0">#REF!</definedName>
    <definedName name="Negative_tax_calculated___post_financeability___nominal.WWN">#REF!</definedName>
    <definedName name="NESBPinputs" localSheetId="1">#REF!</definedName>
    <definedName name="NESBPinputs" localSheetId="0">#REF!</definedName>
    <definedName name="NESBPinputs">#REF!</definedName>
    <definedName name="NESBPtrans" localSheetId="1">#REF!</definedName>
    <definedName name="NESBPtrans" localSheetId="0">#REF!</definedName>
    <definedName name="NESBPtrans">#REF!</definedName>
    <definedName name="NEStransition" localSheetId="1">#REF!</definedName>
    <definedName name="NEStransition" localSheetId="0">#REF!</definedName>
    <definedName name="NEStransition">#REF!</definedName>
    <definedName name="Net_assets___Appointee___nominal" localSheetId="0">#REF!</definedName>
    <definedName name="Net_assets___Appointee___nominal">#REF!</definedName>
    <definedName name="Net_assets___control___nominal.ADDN1" localSheetId="0">#REF!</definedName>
    <definedName name="Net_assets___control___nominal.ADDN1">#REF!</definedName>
    <definedName name="Net_assets___control___nominal.ADDN2" localSheetId="0">#REF!</definedName>
    <definedName name="Net_assets___control___nominal.ADDN2">#REF!</definedName>
    <definedName name="Net_assets___control___nominal.BR" localSheetId="0">#REF!</definedName>
    <definedName name="Net_assets___control___nominal.BR">#REF!</definedName>
    <definedName name="Net_assets___control___nominal.WN" localSheetId="0">#REF!</definedName>
    <definedName name="Net_assets___control___nominal.WN">#REF!</definedName>
    <definedName name="Net_assets___control___nominal.WR" localSheetId="0">#REF!</definedName>
    <definedName name="Net_assets___control___nominal.WR">#REF!</definedName>
    <definedName name="Net_assets___control___nominal.WWN" localSheetId="0">#REF!</definedName>
    <definedName name="Net_assets___control___nominal.WWN">#REF!</definedName>
    <definedName name="Net_assets___Retail___nominal" localSheetId="0">#REF!</definedName>
    <definedName name="Net_assets___Retail___nominal">#REF!</definedName>
    <definedName name="Net_assets___Wholesale___nominal" localSheetId="0">#REF!</definedName>
    <definedName name="Net_assets___Wholesale___nominal">#REF!</definedName>
    <definedName name="Net_assets_before_deferred_tax___Appointee___nominal" localSheetId="0">#REF!</definedName>
    <definedName name="Net_assets_before_deferred_tax___Appointee___nominal">#REF!</definedName>
    <definedName name="Net_assets_before_deferred_tax___Wholesale___nominal" localSheetId="0">#REF!</definedName>
    <definedName name="Net_assets_before_deferred_tax___Wholesale___nominal">#REF!</definedName>
    <definedName name="Net_assets_before_deferred_tax__control___nominal.ADDN1" localSheetId="0">#REF!</definedName>
    <definedName name="Net_assets_before_deferred_tax__control___nominal.ADDN1">#REF!</definedName>
    <definedName name="Net_assets_before_deferred_tax__control___nominal.ADDN2" localSheetId="0">#REF!</definedName>
    <definedName name="Net_assets_before_deferred_tax__control___nominal.ADDN2">#REF!</definedName>
    <definedName name="Net_assets_before_deferred_tax__control___nominal.BR" localSheetId="0">#REF!</definedName>
    <definedName name="Net_assets_before_deferred_tax__control___nominal.BR">#REF!</definedName>
    <definedName name="Net_assets_before_deferred_tax__control___nominal.WN" localSheetId="0">#REF!</definedName>
    <definedName name="Net_assets_before_deferred_tax__control___nominal.WN">#REF!</definedName>
    <definedName name="Net_assets_before_deferred_tax__control___nominal.WR" localSheetId="0">#REF!</definedName>
    <definedName name="Net_assets_before_deferred_tax__control___nominal.WR">#REF!</definedName>
    <definedName name="Net_assets_before_deferred_tax__control___nominal.WWN" localSheetId="0">#REF!</definedName>
    <definedName name="Net_assets_before_deferred_tax__control___nominal.WWN">#REF!</definedName>
    <definedName name="Net_cash_flow___Business___nominal" localSheetId="0">#REF!</definedName>
    <definedName name="Net_cash_flow___Business___nominal">#REF!</definedName>
    <definedName name="Net_cash_flow___Residential___nominal" localSheetId="0">#REF!</definedName>
    <definedName name="Net_cash_flow___Residential___nominal">#REF!</definedName>
    <definedName name="Net_cash_flow__excl._interest_received____cost_____Business___nominal" localSheetId="0">#REF!</definedName>
    <definedName name="Net_cash_flow__excl._interest_received____cost_____Business___nominal">#REF!</definedName>
    <definedName name="Net_cash_flow__excl._interest_received____cost_____Residential___nominal" localSheetId="0">#REF!</definedName>
    <definedName name="Net_cash_flow__excl._interest_received____cost_____Residential___nominal">#REF!</definedName>
    <definedName name="Net_cash_generated____used__in_financing_activities___Appointee___nominal" localSheetId="0">#REF!</definedName>
    <definedName name="Net_cash_generated____used__in_financing_activities___Appointee___nominal">#REF!</definedName>
    <definedName name="Net_cash_generated____used__in_financing_activities___control___nominal.ADDN1" localSheetId="0">#REF!</definedName>
    <definedName name="Net_cash_generated____used__in_financing_activities___control___nominal.ADDN1">#REF!</definedName>
    <definedName name="Net_cash_generated____used__in_financing_activities___control___nominal.ADDN2" localSheetId="0">#REF!</definedName>
    <definedName name="Net_cash_generated____used__in_financing_activities___control___nominal.ADDN2">#REF!</definedName>
    <definedName name="Net_cash_generated____used__in_financing_activities___control___nominal.BR" localSheetId="0">#REF!</definedName>
    <definedName name="Net_cash_generated____used__in_financing_activities___control___nominal.BR">#REF!</definedName>
    <definedName name="Net_cash_generated____used__in_financing_activities___control___nominal.WN" localSheetId="0">#REF!</definedName>
    <definedName name="Net_cash_generated____used__in_financing_activities___control___nominal.WN">#REF!</definedName>
    <definedName name="Net_cash_generated____used__in_financing_activities___control___nominal.WR" localSheetId="0">#REF!</definedName>
    <definedName name="Net_cash_generated____used__in_financing_activities___control___nominal.WR">#REF!</definedName>
    <definedName name="Net_cash_generated____used__in_financing_activities___control___nominal.WWN" localSheetId="0">#REF!</definedName>
    <definedName name="Net_cash_generated____used__in_financing_activities___control___nominal.WWN">#REF!</definedName>
    <definedName name="Net_cash_generated____used__in_financing_activities___Retail___nominal" localSheetId="0">#REF!</definedName>
    <definedName name="Net_cash_generated____used__in_financing_activities___Retail___nominal">#REF!</definedName>
    <definedName name="Net_cash_generated____used__in_financing_activities___Wholesale___nominal" localSheetId="0">#REF!</definedName>
    <definedName name="Net_cash_generated____used__in_financing_activities___Wholesale___nominal">#REF!</definedName>
    <definedName name="Net_cash_generated____used__in_investing_activities___Appointee___nominal" localSheetId="0">#REF!</definedName>
    <definedName name="Net_cash_generated____used__in_investing_activities___Appointee___nominal">#REF!</definedName>
    <definedName name="Net_cash_generated____used__in_investing_activities___control___nominal.ADDN1" localSheetId="0">#REF!</definedName>
    <definedName name="Net_cash_generated____used__in_investing_activities___control___nominal.ADDN1">#REF!</definedName>
    <definedName name="Net_cash_generated____used__in_investing_activities___control___nominal.ADDN2" localSheetId="0">#REF!</definedName>
    <definedName name="Net_cash_generated____used__in_investing_activities___control___nominal.ADDN2">#REF!</definedName>
    <definedName name="Net_cash_generated____used__in_investing_activities___control___nominal.BR" localSheetId="0">#REF!</definedName>
    <definedName name="Net_cash_generated____used__in_investing_activities___control___nominal.BR">#REF!</definedName>
    <definedName name="Net_cash_generated____used__in_investing_activities___control___nominal.WN" localSheetId="0">#REF!</definedName>
    <definedName name="Net_cash_generated____used__in_investing_activities___control___nominal.WN">#REF!</definedName>
    <definedName name="Net_cash_generated____used__in_investing_activities___control___nominal.WR" localSheetId="0">#REF!</definedName>
    <definedName name="Net_cash_generated____used__in_investing_activities___control___nominal.WR">#REF!</definedName>
    <definedName name="Net_cash_generated____used__in_investing_activities___control___nominal.WWN" localSheetId="0">#REF!</definedName>
    <definedName name="Net_cash_generated____used__in_investing_activities___control___nominal.WWN">#REF!</definedName>
    <definedName name="Net_cash_generated____used__in_investing_activities___Retail___nominal" localSheetId="0">#REF!</definedName>
    <definedName name="Net_cash_generated____used__in_investing_activities___Retail___nominal">#REF!</definedName>
    <definedName name="Net_cash_generated____used__in_investing_activities___Wholesale___nominal" localSheetId="0">#REF!</definedName>
    <definedName name="Net_cash_generated____used__in_investing_activities___Wholesale___nominal">#REF!</definedName>
    <definedName name="Net_cash_generated____used__in_operating_activities___Appointee___nominal" localSheetId="0">#REF!</definedName>
    <definedName name="Net_cash_generated____used__in_operating_activities___Appointee___nominal">#REF!</definedName>
    <definedName name="Net_cash_generated____used__in_operating_activities___control___nominal.ADDN1" localSheetId="0">#REF!</definedName>
    <definedName name="Net_cash_generated____used__in_operating_activities___control___nominal.ADDN1">#REF!</definedName>
    <definedName name="Net_cash_generated____used__in_operating_activities___control___nominal.ADDN2" localSheetId="0">#REF!</definedName>
    <definedName name="Net_cash_generated____used__in_operating_activities___control___nominal.ADDN2">#REF!</definedName>
    <definedName name="Net_cash_generated____used__in_operating_activities___control___nominal.BR" localSheetId="0">#REF!</definedName>
    <definedName name="Net_cash_generated____used__in_operating_activities___control___nominal.BR">#REF!</definedName>
    <definedName name="Net_cash_generated____used__in_operating_activities___control___nominal.WN" localSheetId="0">#REF!</definedName>
    <definedName name="Net_cash_generated____used__in_operating_activities___control___nominal.WN">#REF!</definedName>
    <definedName name="Net_cash_generated____used__in_operating_activities___control___nominal.WR" localSheetId="0">#REF!</definedName>
    <definedName name="Net_cash_generated____used__in_operating_activities___control___nominal.WR">#REF!</definedName>
    <definedName name="Net_cash_generated____used__in_operating_activities___control___nominal.WWN" localSheetId="0">#REF!</definedName>
    <definedName name="Net_cash_generated____used__in_operating_activities___control___nominal.WWN">#REF!</definedName>
    <definedName name="Net_cash_generated____used__in_operating_activities___Retail___nominal" localSheetId="0">#REF!</definedName>
    <definedName name="Net_cash_generated____used__in_operating_activities___Retail___nominal">#REF!</definedName>
    <definedName name="Net_cash_generated____used__in_operating_activities___Wholesale___nominal" localSheetId="0">#REF!</definedName>
    <definedName name="Net_cash_generated____used__in_operating_activities___Wholesale___nominal">#REF!</definedName>
    <definedName name="Net_cash_generated____used__in_operations___Appointee___nominal" localSheetId="0">#REF!</definedName>
    <definedName name="Net_cash_generated____used__in_operations___Appointee___nominal">#REF!</definedName>
    <definedName name="Net_cash_generated____used__in_operations___control___nominal.ADDN1" localSheetId="0">#REF!</definedName>
    <definedName name="Net_cash_generated____used__in_operations___control___nominal.ADDN1">#REF!</definedName>
    <definedName name="Net_cash_generated____used__in_operations___control___nominal.ADDN2" localSheetId="0">#REF!</definedName>
    <definedName name="Net_cash_generated____used__in_operations___control___nominal.ADDN2">#REF!</definedName>
    <definedName name="Net_cash_generated____used__in_operations___control___nominal.BR" localSheetId="0">#REF!</definedName>
    <definedName name="Net_cash_generated____used__in_operations___control___nominal.BR">#REF!</definedName>
    <definedName name="Net_cash_generated____used__in_operations___control___nominal.WN" localSheetId="0">#REF!</definedName>
    <definedName name="Net_cash_generated____used__in_operations___control___nominal.WN">#REF!</definedName>
    <definedName name="Net_cash_generated____used__in_operations___control___nominal.WR" localSheetId="0">#REF!</definedName>
    <definedName name="Net_cash_generated____used__in_operations___control___nominal.WR">#REF!</definedName>
    <definedName name="Net_cash_generated____used__in_operations___control___nominal.WWN" localSheetId="0">#REF!</definedName>
    <definedName name="Net_cash_generated____used__in_operations___control___nominal.WWN">#REF!</definedName>
    <definedName name="Net_cash_generated____used__in_operations___Retail___nominal" localSheetId="0">#REF!</definedName>
    <definedName name="Net_cash_generated____used__in_operations___Retail___nominal">#REF!</definedName>
    <definedName name="Net_cash_generated____used__in_operations___Wholesale___nominal" localSheetId="0">#REF!</definedName>
    <definedName name="Net_cash_generated____used__in_operations___Wholesale___nominal">#REF!</definedName>
    <definedName name="Net_cash_generated_before_financing_activities___Appointee___nominal" localSheetId="0">#REF!</definedName>
    <definedName name="Net_cash_generated_before_financing_activities___Appointee___nominal">#REF!</definedName>
    <definedName name="Net_debt___Appointee___nominal" localSheetId="0">#REF!</definedName>
    <definedName name="Net_debt___Appointee___nominal">#REF!</definedName>
    <definedName name="Net_debt___control___nominal.ADDN1" localSheetId="0">#REF!</definedName>
    <definedName name="Net_debt___control___nominal.ADDN1">#REF!</definedName>
    <definedName name="Net_debt___control___nominal.ADDN2" localSheetId="0">#REF!</definedName>
    <definedName name="Net_debt___control___nominal.ADDN2">#REF!</definedName>
    <definedName name="Net_debt___control___nominal.BR" localSheetId="0">#REF!</definedName>
    <definedName name="Net_debt___control___nominal.BR">#REF!</definedName>
    <definedName name="Net_debt___control___nominal.WN" localSheetId="0">#REF!</definedName>
    <definedName name="Net_debt___control___nominal.WN">#REF!</definedName>
    <definedName name="Net_debt___control___nominal.WR" localSheetId="0">#REF!</definedName>
    <definedName name="Net_debt___control___nominal.WR">#REF!</definedName>
    <definedName name="Net_debt___control___nominal.WWN" localSheetId="0">#REF!</definedName>
    <definedName name="Net_debt___control___nominal.WWN">#REF!</definedName>
    <definedName name="Net_debt___forecast___Appointee___nominal" localSheetId="0">#REF!</definedName>
    <definedName name="Net_debt___forecast___Appointee___nominal">#REF!</definedName>
    <definedName name="Net_debt___Wholesale___nominal" localSheetId="0">#REF!</definedName>
    <definedName name="Net_debt___Wholesale___nominal">#REF!</definedName>
    <definedName name="Net_debt_opening_balance___Wholesale___nominal" localSheetId="0">#REF!</definedName>
    <definedName name="Net_debt_opening_balance___Wholesale___nominal">#REF!</definedName>
    <definedName name="Net_debt_post_financeability_adjustment___Appointee___nominal" localSheetId="0">#REF!</definedName>
    <definedName name="Net_debt_post_financeability_adjustment___Appointee___nominal">#REF!</definedName>
    <definedName name="Net_increase____decrease__in_cash___Retail___nominal" localSheetId="0">#REF!</definedName>
    <definedName name="Net_increase____decrease__in_cash___Retail___nominal">#REF!</definedName>
    <definedName name="Net_increase____decrease__in_cash___Wholesale___nominal" localSheetId="0">#REF!</definedName>
    <definedName name="Net_increase____decrease__in_cash___Wholesale___nominal">#REF!</definedName>
    <definedName name="Net_increase____decrease__in_cash__control___nominal.ADDN1" localSheetId="0">#REF!</definedName>
    <definedName name="Net_increase____decrease__in_cash__control___nominal.ADDN1">#REF!</definedName>
    <definedName name="Net_increase____decrease__in_cash__control___nominal.ADDN2" localSheetId="0">#REF!</definedName>
    <definedName name="Net_increase____decrease__in_cash__control___nominal.ADDN2">#REF!</definedName>
    <definedName name="Net_increase____decrease__in_cash__control___nominal.BR" localSheetId="0">#REF!</definedName>
    <definedName name="Net_increase____decrease__in_cash__control___nominal.BR">#REF!</definedName>
    <definedName name="Net_increase____decrease__in_cash__control___nominal.WN" localSheetId="0">#REF!</definedName>
    <definedName name="Net_increase____decrease__in_cash__control___nominal.WN">#REF!</definedName>
    <definedName name="Net_increase____decrease__in_cash__control___nominal.WR" localSheetId="0">#REF!</definedName>
    <definedName name="Net_increase____decrease__in_cash__control___nominal.WR">#REF!</definedName>
    <definedName name="Net_increase____decrease__in_cash__control___nominal.WWN" localSheetId="0">#REF!</definedName>
    <definedName name="Net_increase____decrease__in_cash__control___nominal.WWN">#REF!</definedName>
    <definedName name="Net_increase____decrease__in_cash_Appointee_total_check" localSheetId="0">#REF!</definedName>
    <definedName name="Net_increase____decrease__in_cash_Appointee_total_check">#REF!</definedName>
    <definedName name="Net_increase____decrease__in_cash_Appointee_total_check_overall" localSheetId="0">#REF!</definedName>
    <definedName name="Net_increase____decrease__in_cash_Appointee_total_check_overall">#REF!</definedName>
    <definedName name="Net_interest_income____paid____Retail___nominal" localSheetId="0">#REF!</definedName>
    <definedName name="Net_interest_income____paid____Retail___nominal">#REF!</definedName>
    <definedName name="Net_margin_by_tariff_band_check" localSheetId="0">#REF!</definedName>
    <definedName name="Net_margin_by_tariff_band_check">#REF!</definedName>
    <definedName name="Net_margin_by_tariff_band_check_calc" localSheetId="0">#REF!</definedName>
    <definedName name="Net_margin_by_tariff_band_check_calc">#REF!</definedName>
    <definedName name="Net_margin_by_tariff_band_check_overall" localSheetId="0">#REF!</definedName>
    <definedName name="Net_margin_by_tariff_band_check_overall">#REF!</definedName>
    <definedName name="Net_margin_incl._interest_received___Business___nominal" localSheetId="0">#REF!</definedName>
    <definedName name="Net_margin_incl._interest_received___Business___nominal">#REF!</definedName>
    <definedName name="Net_margin_incl._interest_received___Residential___nominal" localSheetId="0">#REF!</definedName>
    <definedName name="Net_margin_incl._interest_received___Residential___nominal">#REF!</definedName>
    <definedName name="Net_operating_expenditure___Wholesale___nominal" localSheetId="0">#REF!</definedName>
    <definedName name="Net_operating_expenditure___Wholesale___nominal">#REF!</definedName>
    <definedName name="Net_operating_expenditure___Wholesale___nominal.NEG" localSheetId="0">#REF!</definedName>
    <definedName name="Net_operating_expenditure___Wholesale___nominal.NEG">#REF!</definedName>
    <definedName name="Net_operating_expenditure_allowable_for_tax_deductions___nominal.ADDN1" localSheetId="0">#REF!</definedName>
    <definedName name="Net_operating_expenditure_allowable_for_tax_deductions___nominal.ADDN1">#REF!</definedName>
    <definedName name="Net_operating_expenditure_allowable_for_tax_deductions___nominal.ADDN2" localSheetId="0">#REF!</definedName>
    <definedName name="Net_operating_expenditure_allowable_for_tax_deductions___nominal.ADDN2">#REF!</definedName>
    <definedName name="Net_operating_expenditure_allowable_for_tax_deductions___nominal.BR" localSheetId="0">#REF!</definedName>
    <definedName name="Net_operating_expenditure_allowable_for_tax_deductions___nominal.BR">#REF!</definedName>
    <definedName name="Net_operating_expenditure_allowable_for_tax_deductions___nominal.WN" localSheetId="0">#REF!</definedName>
    <definedName name="Net_operating_expenditure_allowable_for_tax_deductions___nominal.WN">#REF!</definedName>
    <definedName name="Net_operating_expenditure_allowable_for_tax_deductions___nominal.WR" localSheetId="0">#REF!</definedName>
    <definedName name="Net_operating_expenditure_allowable_for_tax_deductions___nominal.WR">#REF!</definedName>
    <definedName name="Net_operating_expenditure_allowable_for_tax_deductions___nominal.WWN" localSheetId="0">#REF!</definedName>
    <definedName name="Net_operating_expenditure_allowable_for_tax_deductions___nominal.WWN">#REF!</definedName>
    <definedName name="Net_operating_expenditure_allowable_for_tax_deductions___wholesale___nominal" localSheetId="0">#REF!</definedName>
    <definedName name="Net_operating_expenditure_allowable_for_tax_deductions___wholesale___nominal">#REF!</definedName>
    <definedName name="Net_profit___Appointee___nominal" localSheetId="0">#REF!</definedName>
    <definedName name="Net_profit___Appointee___nominal">#REF!</definedName>
    <definedName name="Net_Totex___nominal.ADDN1" localSheetId="0">#REF!</definedName>
    <definedName name="Net_Totex___nominal.ADDN1">#REF!</definedName>
    <definedName name="Net_Totex___nominal.ADDN2" localSheetId="0">#REF!</definedName>
    <definedName name="Net_Totex___nominal.ADDN2">#REF!</definedName>
    <definedName name="Net_Totex___nominal.BR" localSheetId="0">#REF!</definedName>
    <definedName name="Net_Totex___nominal.BR">#REF!</definedName>
    <definedName name="Net_Totex___nominal.WN" localSheetId="0">#REF!</definedName>
    <definedName name="Net_Totex___nominal.WN">#REF!</definedName>
    <definedName name="Net_Totex___nominal.WR" localSheetId="0">#REF!</definedName>
    <definedName name="Net_Totex___nominal.WR">#REF!</definedName>
    <definedName name="Net_Totex___nominal.WWN" localSheetId="0">#REF!</definedName>
    <definedName name="Net_Totex___nominal.WWN">#REF!</definedName>
    <definedName name="Net_Totex___real.ADDN1" localSheetId="0">#REF!</definedName>
    <definedName name="Net_Totex___real.ADDN1">#REF!</definedName>
    <definedName name="Net_Totex___real.ADDN2" localSheetId="0">#REF!</definedName>
    <definedName name="Net_Totex___real.ADDN2">#REF!</definedName>
    <definedName name="Net_Totex___real.BR" localSheetId="0">#REF!</definedName>
    <definedName name="Net_Totex___real.BR">#REF!</definedName>
    <definedName name="Net_Totex___real.WN" localSheetId="0">#REF!</definedName>
    <definedName name="Net_Totex___real.WN">#REF!</definedName>
    <definedName name="Net_Totex___real.WR" localSheetId="0">#REF!</definedName>
    <definedName name="Net_Totex___real.WR">#REF!</definedName>
    <definedName name="Net_Totex___real.WWN" localSheetId="0">#REF!</definedName>
    <definedName name="Net_Totex___real.WWN">#REF!</definedName>
    <definedName name="Net_Totex_for_PAYG___nominal.ADDN1" localSheetId="0">#REF!</definedName>
    <definedName name="Net_Totex_for_PAYG___nominal.ADDN1">#REF!</definedName>
    <definedName name="Net_Totex_for_PAYG___nominal.ADDN2" localSheetId="0">#REF!</definedName>
    <definedName name="Net_Totex_for_PAYG___nominal.ADDN2">#REF!</definedName>
    <definedName name="Net_Totex_for_PAYG___nominal.BR" localSheetId="0">#REF!</definedName>
    <definedName name="Net_Totex_for_PAYG___nominal.BR">#REF!</definedName>
    <definedName name="Net_Totex_for_PAYG___nominal.WN" localSheetId="0">#REF!</definedName>
    <definedName name="Net_Totex_for_PAYG___nominal.WN">#REF!</definedName>
    <definedName name="Net_Totex_for_PAYG___nominal.WR" localSheetId="0">#REF!</definedName>
    <definedName name="Net_Totex_for_PAYG___nominal.WR">#REF!</definedName>
    <definedName name="Net_Totex_for_PAYG___nominal.WWN" localSheetId="0">#REF!</definedName>
    <definedName name="Net_Totex_for_PAYG___nominal.WWN">#REF!</definedName>
    <definedName name="Net_Totex_for_PAYG___real.ADDN1" localSheetId="0">#REF!</definedName>
    <definedName name="Net_Totex_for_PAYG___real.ADDN1">#REF!</definedName>
    <definedName name="Net_Totex_for_PAYG___real.ADDN2" localSheetId="0">#REF!</definedName>
    <definedName name="Net_Totex_for_PAYG___real.ADDN2">#REF!</definedName>
    <definedName name="Net_Totex_for_PAYG___real.BR" localSheetId="0">#REF!</definedName>
    <definedName name="Net_Totex_for_PAYG___real.BR">#REF!</definedName>
    <definedName name="Net_Totex_for_PAYG___real.WN" localSheetId="0">#REF!</definedName>
    <definedName name="Net_Totex_for_PAYG___real.WN">#REF!</definedName>
    <definedName name="Net_Totex_for_PAYG___real.WR" localSheetId="0">#REF!</definedName>
    <definedName name="Net_Totex_for_PAYG___real.WR">#REF!</definedName>
    <definedName name="Net_Totex_for_PAYG___real.WWN" localSheetId="0">#REF!</definedName>
    <definedName name="Net_Totex_for_PAYG___real.WWN">#REF!</definedName>
    <definedName name="Net_Totex_for_PAYG___Wholesale___real" localSheetId="0">#REF!</definedName>
    <definedName name="Net_Totex_for_PAYG___Wholesale___real">#REF!</definedName>
    <definedName name="New" localSheetId="1" hidden="1">#REF!</definedName>
    <definedName name="New" localSheetId="0" hidden="1">#REF!</definedName>
    <definedName name="New" localSheetId="18" hidden="1">#REF!</definedName>
    <definedName name="New" hidden="1">#REF!</definedName>
    <definedName name="NEWAREA">#REF!</definedName>
    <definedName name="NGas_Admin">#REF!</definedName>
    <definedName name="Ngas_Admin_Exp">#REF!</definedName>
    <definedName name="NGas_CHP_Admin">#REF!</definedName>
    <definedName name="NGas_CHP_Drink">#REF!</definedName>
    <definedName name="NGas_CHP_Sewage">#REF!</definedName>
    <definedName name="NGas_Drink">#REF!</definedName>
    <definedName name="Ngas_Drink_Exp">#REF!</definedName>
    <definedName name="NGas_EF_CO2">#REF!</definedName>
    <definedName name="NGas_NGQCHP1">#REF!</definedName>
    <definedName name="NGas_NGQCHP2">#REF!</definedName>
    <definedName name="NGas_Sewage">#REF!</definedName>
    <definedName name="Ngas_Sewage_Exp">#REF!</definedName>
    <definedName name="NGas_Sludge">#REF!</definedName>
    <definedName name="Ngas_Sludge_Exp">#REF!</definedName>
    <definedName name="Nload_Secondary">#REF!</definedName>
    <definedName name="No_Biogas_Data">#REF!</definedName>
    <definedName name="Nominal_dividend_growth___adjusted" localSheetId="0">#REF!</definedName>
    <definedName name="Nominal_dividend_growth___adjusted">#REF!</definedName>
    <definedName name="Non_current_assets___Appointee___nominal" localSheetId="0">#REF!</definedName>
    <definedName name="Non_current_assets___Appointee___nominal">#REF!</definedName>
    <definedName name="Non_distributable_reserves_balance___Appointee___nominal" localSheetId="0">#REF!</definedName>
    <definedName name="Non_distributable_reserves_balance___Appointee___nominal">#REF!</definedName>
    <definedName name="Non_distributable_reserves_balance___control___nominal.ADDN1" localSheetId="0">#REF!</definedName>
    <definedName name="Non_distributable_reserves_balance___control___nominal.ADDN1">#REF!</definedName>
    <definedName name="Non_distributable_reserves_balance___control___nominal.ADDN1.BEG" localSheetId="0">#REF!</definedName>
    <definedName name="Non_distributable_reserves_balance___control___nominal.ADDN1.BEG">#REF!</definedName>
    <definedName name="Non_distributable_reserves_balance___control___nominal.ADDN2" localSheetId="0">#REF!</definedName>
    <definedName name="Non_distributable_reserves_balance___control___nominal.ADDN2">#REF!</definedName>
    <definedName name="Non_distributable_reserves_balance___control___nominal.ADDN2.BEG" localSheetId="0">#REF!</definedName>
    <definedName name="Non_distributable_reserves_balance___control___nominal.ADDN2.BEG">#REF!</definedName>
    <definedName name="Non_distributable_reserves_balance___control___nominal.BR" localSheetId="0">#REF!</definedName>
    <definedName name="Non_distributable_reserves_balance___control___nominal.BR">#REF!</definedName>
    <definedName name="Non_distributable_reserves_balance___control___nominal.BR.BEG" localSheetId="0">#REF!</definedName>
    <definedName name="Non_distributable_reserves_balance___control___nominal.BR.BEG">#REF!</definedName>
    <definedName name="Non_distributable_reserves_balance___control___nominal.WN" localSheetId="0">#REF!</definedName>
    <definedName name="Non_distributable_reserves_balance___control___nominal.WN">#REF!</definedName>
    <definedName name="Non_distributable_reserves_balance___control___nominal.WN.BEG" localSheetId="0">#REF!</definedName>
    <definedName name="Non_distributable_reserves_balance___control___nominal.WN.BEG">#REF!</definedName>
    <definedName name="Non_distributable_reserves_balance___control___nominal.WR" localSheetId="0">#REF!</definedName>
    <definedName name="Non_distributable_reserves_balance___control___nominal.WR">#REF!</definedName>
    <definedName name="Non_distributable_reserves_balance___control___nominal.WR.BEG" localSheetId="0">#REF!</definedName>
    <definedName name="Non_distributable_reserves_balance___control___nominal.WR.BEG">#REF!</definedName>
    <definedName name="Non_distributable_reserves_balance___control___nominal.WWN" localSheetId="0">#REF!</definedName>
    <definedName name="Non_distributable_reserves_balance___control___nominal.WWN">#REF!</definedName>
    <definedName name="Non_distributable_reserves_balance___control___nominal.WWN.BEG" localSheetId="0">#REF!</definedName>
    <definedName name="Non_distributable_reserves_balance___control___nominal.WWN.BEG">#REF!</definedName>
    <definedName name="Non_distributable_reserves_balance___Wholesale___nominal" localSheetId="0">#REF!</definedName>
    <definedName name="Non_distributable_reserves_balance___Wholesale___nominal">#REF!</definedName>
    <definedName name="Non_PAYG_Totex___nominal.ADDN1" localSheetId="0">#REF!</definedName>
    <definedName name="Non_PAYG_Totex___nominal.ADDN1">#REF!</definedName>
    <definedName name="Non_PAYG_Totex___nominal.ADDN2" localSheetId="0">#REF!</definedName>
    <definedName name="Non_PAYG_Totex___nominal.ADDN2">#REF!</definedName>
    <definedName name="Non_PAYG_Totex___nominal.BR" localSheetId="0">#REF!</definedName>
    <definedName name="Non_PAYG_Totex___nominal.BR">#REF!</definedName>
    <definedName name="Non_PAYG_Totex___nominal.WN" localSheetId="0">#REF!</definedName>
    <definedName name="Non_PAYG_Totex___nominal.WN">#REF!</definedName>
    <definedName name="Non_PAYG_Totex___nominal.WR" localSheetId="0">#REF!</definedName>
    <definedName name="Non_PAYG_Totex___nominal.WR">#REF!</definedName>
    <definedName name="Non_PAYG_Totex___nominal.WWN" localSheetId="0">#REF!</definedName>
    <definedName name="Non_PAYG_Totex___nominal.WWN">#REF!</definedName>
    <definedName name="Non_price_control_income___third_party_services___Bulk_supplies___Combined___real.ADDN1" localSheetId="0">#REF!</definedName>
    <definedName name="Non_price_control_income___third_party_services___Bulk_supplies___Combined___real.ADDN1">#REF!</definedName>
    <definedName name="Non_price_control_income___third_party_services___Bulk_supplies___Combined___real.ADDN2" localSheetId="0">#REF!</definedName>
    <definedName name="Non_price_control_income___third_party_services___Bulk_supplies___Combined___real.ADDN2">#REF!</definedName>
    <definedName name="Non_price_control_income___third_party_services___Bulk_supplies___Combined___real.BR" localSheetId="0">#REF!</definedName>
    <definedName name="Non_price_control_income___third_party_services___Bulk_supplies___Combined___real.BR">#REF!</definedName>
    <definedName name="Non_price_control_income___third_party_services___Bulk_supplies___Combined___real.WN" localSheetId="0">#REF!</definedName>
    <definedName name="Non_price_control_income___third_party_services___Bulk_supplies___Combined___real.WN">#REF!</definedName>
    <definedName name="Non_price_control_income___third_party_services___Bulk_supplies___Combined___real.WR" localSheetId="0">#REF!</definedName>
    <definedName name="Non_price_control_income___third_party_services___Bulk_supplies___Combined___real.WR">#REF!</definedName>
    <definedName name="Non_price_control_income___third_party_services___Bulk_supplies___Combined___real.WWN" localSheetId="0">#REF!</definedName>
    <definedName name="Non_price_control_income___third_party_services___Bulk_supplies___Combined___real.WWN">#REF!</definedName>
    <definedName name="NonAppointed">#REF!</definedName>
    <definedName name="NORFOLK" localSheetId="1">#REF!</definedName>
    <definedName name="NORFOLK" localSheetId="0">#REF!</definedName>
    <definedName name="NORFOLK">#REF!</definedName>
    <definedName name="NORTHANTS" localSheetId="1">#REF!</definedName>
    <definedName name="NORTHANTS" localSheetId="0">#REF!</definedName>
    <definedName name="NORTHANTS">#REF!</definedName>
    <definedName name="NORTHUMBERLAND" localSheetId="1">#REF!</definedName>
    <definedName name="NORTHUMBERLAND" localSheetId="0">#REF!</definedName>
    <definedName name="NORTHUMBERLAND">#REF!</definedName>
    <definedName name="Notional">#REF!</definedName>
    <definedName name="Notional_target_gearing___wholesale" localSheetId="0">#REF!</definedName>
    <definedName name="Notional_target_gearing___wholesale">#REF!</definedName>
    <definedName name="NOTTS" localSheetId="1">#REF!</definedName>
    <definedName name="NOTTS" localSheetId="0">#REF!</definedName>
    <definedName name="NOTTS">#REF!</definedName>
    <definedName name="NPV_check.ADDN1" localSheetId="0">#REF!</definedName>
    <definedName name="NPV_check.ADDN1">#REF!</definedName>
    <definedName name="NPV_check.ADDN2" localSheetId="0">#REF!</definedName>
    <definedName name="NPV_check.ADDN2">#REF!</definedName>
    <definedName name="NPV_check.BR" localSheetId="0">#REF!</definedName>
    <definedName name="NPV_check.BR">#REF!</definedName>
    <definedName name="NPV_check.WN" localSheetId="0">#REF!</definedName>
    <definedName name="NPV_check.WN">#REF!</definedName>
    <definedName name="NPV_check.WR" localSheetId="0">#REF!</definedName>
    <definedName name="NPV_check.WR">#REF!</definedName>
    <definedName name="NPV_check.WWN" localSheetId="0">#REF!</definedName>
    <definedName name="NPV_check.WWN">#REF!</definedName>
    <definedName name="NPV_check_overall.ADDN1" localSheetId="0">#REF!</definedName>
    <definedName name="NPV_check_overall.ADDN1">#REF!</definedName>
    <definedName name="NPV_check_overall.ADDN2" localSheetId="0">#REF!</definedName>
    <definedName name="NPV_check_overall.ADDN2">#REF!</definedName>
    <definedName name="NPV_check_overall.BR" localSheetId="0">#REF!</definedName>
    <definedName name="NPV_check_overall.BR">#REF!</definedName>
    <definedName name="NPV_check_overall.WN" localSheetId="0">#REF!</definedName>
    <definedName name="NPV_check_overall.WN">#REF!</definedName>
    <definedName name="NPV_check_overall.WR" localSheetId="0">#REF!</definedName>
    <definedName name="NPV_check_overall.WR">#REF!</definedName>
    <definedName name="NPV_check_overall.WWN" localSheetId="0">#REF!</definedName>
    <definedName name="NPV_check_overall.WWN">#REF!</definedName>
    <definedName name="NPV_difference___real.ADDN1" localSheetId="0">#REF!</definedName>
    <definedName name="NPV_difference___real.ADDN1">#REF!</definedName>
    <definedName name="NPV_difference___real.ADDN2" localSheetId="0">#REF!</definedName>
    <definedName name="NPV_difference___real.ADDN2">#REF!</definedName>
    <definedName name="NPV_difference___real.BR" localSheetId="0">#REF!</definedName>
    <definedName name="NPV_difference___real.BR">#REF!</definedName>
    <definedName name="NPV_difference___real.WN" localSheetId="0">#REF!</definedName>
    <definedName name="NPV_difference___real.WN">#REF!</definedName>
    <definedName name="NPV_difference___real.WR" localSheetId="0">#REF!</definedName>
    <definedName name="NPV_difference___real.WR">#REF!</definedName>
    <definedName name="NPV_difference___real.WWN" localSheetId="0">#REF!</definedName>
    <definedName name="NPV_difference___real.WWN">#REF!</definedName>
    <definedName name="NPV_for_revenue_as_per_TDS___BR___real" localSheetId="0">#REF!</definedName>
    <definedName name="NPV_for_revenue_as_per_TDS___BR___real">#REF!</definedName>
    <definedName name="NPV_of_re_profiled_allowed_revenue___active___real.ADDN1" localSheetId="0">#REF!</definedName>
    <definedName name="NPV_of_re_profiled_allowed_revenue___active___real.ADDN1">#REF!</definedName>
    <definedName name="NPV_of_re_profiled_allowed_revenue___active___real.ADDN2" localSheetId="0">#REF!</definedName>
    <definedName name="NPV_of_re_profiled_allowed_revenue___active___real.ADDN2">#REF!</definedName>
    <definedName name="NPV_of_re_profiled_allowed_revenue___active___real.BR" localSheetId="0">#REF!</definedName>
    <definedName name="NPV_of_re_profiled_allowed_revenue___active___real.BR">#REF!</definedName>
    <definedName name="NPV_of_re_profiled_allowed_revenue___active___real.WN" localSheetId="0">#REF!</definedName>
    <definedName name="NPV_of_re_profiled_allowed_revenue___active___real.WN">#REF!</definedName>
    <definedName name="NPV_of_re_profiled_allowed_revenue___active___real.WR" localSheetId="0">#REF!</definedName>
    <definedName name="NPV_of_re_profiled_allowed_revenue___active___real.WR">#REF!</definedName>
    <definedName name="NPV_of_re_profiled_allowed_revenue___active___real.WWN" localSheetId="0">#REF!</definedName>
    <definedName name="NPV_of_re_profiled_allowed_revenue___active___real.WWN">#REF!</definedName>
    <definedName name="NPV_of_revenue_requirement_excl_tax_charge___real.ADDN1" localSheetId="0">#REF!</definedName>
    <definedName name="NPV_of_revenue_requirement_excl_tax_charge___real.ADDN1">#REF!</definedName>
    <definedName name="NPV_of_revenue_requirement_excl_tax_charge___real.ADDN2" localSheetId="0">#REF!</definedName>
    <definedName name="NPV_of_revenue_requirement_excl_tax_charge___real.ADDN2">#REF!</definedName>
    <definedName name="NPV_of_revenue_requirement_excl_tax_charge___real.BR" localSheetId="0">#REF!</definedName>
    <definedName name="NPV_of_revenue_requirement_excl_tax_charge___real.BR">#REF!</definedName>
    <definedName name="NPV_of_revenue_requirement_excl_tax_charge___real.WN" localSheetId="0">#REF!</definedName>
    <definedName name="NPV_of_revenue_requirement_excl_tax_charge___real.WN">#REF!</definedName>
    <definedName name="NPV_of_revenue_requirement_excl_tax_charge___real.WR" localSheetId="0">#REF!</definedName>
    <definedName name="NPV_of_revenue_requirement_excl_tax_charge___real.WR">#REF!</definedName>
    <definedName name="NPV_of_revenue_requirement_excl_tax_charge___real.WWN" localSheetId="0">#REF!</definedName>
    <definedName name="NPV_of_revenue_requirement_excl_tax_charge___real.WWN">#REF!</definedName>
    <definedName name="NvsASD">"V2006-03-22"</definedName>
    <definedName name="NvsAutoDrillOk">"VN"</definedName>
    <definedName name="NvsElapsedTime">0.0345248842568253</definedName>
    <definedName name="NvsEndTime">38812.6159520833</definedName>
    <definedName name="NvsInstSpec">"%,FTW_CC,TCOSTCENTRE_ROLLUP,NALL VALUES"</definedName>
    <definedName name="NvsLayoutType">"M3"</definedName>
    <definedName name="NvsPanelEffdt">"V2003-06-20"</definedName>
    <definedName name="NvsPanelSetid">"VTWA"</definedName>
    <definedName name="NvsParentRef">#REF!</definedName>
    <definedName name="NvsReqBU">"VGL002"</definedName>
    <definedName name="NvsReqBUOnly">"VY"</definedName>
    <definedName name="NvsTransLed">"VN"</definedName>
    <definedName name="NvsTreeASD">"V2006-03-22"</definedName>
    <definedName name="NvsValTbl.BUSINESS_UNIT">"BUS_UNIT_TBL_GL"</definedName>
    <definedName name="NW_A_H">#REF!</definedName>
    <definedName name="NW_A_L">#REF!</definedName>
    <definedName name="NW_A_M">#REF!</definedName>
    <definedName name="NW_A_N">#REF!</definedName>
    <definedName name="NW_AW_H">#REF!</definedName>
    <definedName name="NW_AW_L">#REF!</definedName>
    <definedName name="NW_AW_M">#REF!</definedName>
    <definedName name="NW_AW_N">#REF!</definedName>
    <definedName name="NW_E">#REF!</definedName>
    <definedName name="NW_G">#REF!</definedName>
    <definedName name="NW_halfpreston">#REF!</definedName>
    <definedName name="NW_W">#REF!</definedName>
    <definedName name="NWTBPinputs" localSheetId="1">#REF!</definedName>
    <definedName name="NWTBPinputs" localSheetId="0">#REF!</definedName>
    <definedName name="NWTBPinputs">#REF!</definedName>
    <definedName name="NWTBPtrans" localSheetId="1">#REF!</definedName>
    <definedName name="NWTBPtrans" localSheetId="0">#REF!</definedName>
    <definedName name="NWTBPtrans">#REF!</definedName>
    <definedName name="NWTtransition" localSheetId="1">#REF!</definedName>
    <definedName name="NWTtransition" localSheetId="0">#REF!</definedName>
    <definedName name="NWTtransition">#REF!</definedName>
    <definedName name="O">#REF!</definedName>
    <definedName name="obxIssuesLog">#REF!</definedName>
    <definedName name="OCF_Sites_List">#REF!</definedName>
    <definedName name="ODLookUp">#REF!</definedName>
    <definedName name="ODS_Care_Trust_List" localSheetId="18">#REF!</definedName>
    <definedName name="ODS_Care_Trust_List">#REF!</definedName>
    <definedName name="ODS_List" localSheetId="18">#REF!</definedName>
    <definedName name="ODS_List">#REF!</definedName>
    <definedName name="Ofwat_____of_dividends_issued_as_scrip_shares" localSheetId="0">#REF!</definedName>
    <definedName name="Ofwat_____of_dividends_issued_as_scrip_shares">#REF!</definedName>
    <definedName name="Ofwat_____of_ILD" localSheetId="0">#REF!</definedName>
    <definedName name="Ofwat_____of_ILD">#REF!</definedName>
    <definedName name="Ofwat_____of_ordinary_dividends_paid_as_interim_dividend" localSheetId="0">#REF!</definedName>
    <definedName name="Ofwat_____of_ordinary_dividends_paid_as_interim_dividend">#REF!</definedName>
    <definedName name="Ofwat___2020_25_RCV_opening_balance___real.ADDN1" localSheetId="0">#REF!</definedName>
    <definedName name="Ofwat___2020_25_RCV_opening_balance___real.ADDN1">#REF!</definedName>
    <definedName name="Ofwat___2020_25_RCV_opening_balance___real.ADDN2" localSheetId="0">#REF!</definedName>
    <definedName name="Ofwat___2020_25_RCV_opening_balance___real.ADDN2">#REF!</definedName>
    <definedName name="Ofwat___2020_25_RCV_opening_balance___real.BR" localSheetId="0">#REF!</definedName>
    <definedName name="Ofwat___2020_25_RCV_opening_balance___real.BR">#REF!</definedName>
    <definedName name="Ofwat___2020_25_RCV_opening_balance___real.WN" localSheetId="0">#REF!</definedName>
    <definedName name="Ofwat___2020_25_RCV_opening_balance___real.WN">#REF!</definedName>
    <definedName name="Ofwat___2020_25_RCV_opening_balance___real.WR" localSheetId="0">#REF!</definedName>
    <definedName name="Ofwat___2020_25_RCV_opening_balance___real.WR">#REF!</definedName>
    <definedName name="Ofwat___2020_25_RCV_opening_balance___real.WWN" localSheetId="0">#REF!</definedName>
    <definedName name="Ofwat___2020_25_RCV_opening_balance___real.WWN">#REF!</definedName>
    <definedName name="Ofwat___accounting_charge_included_in_regulatory_accounts_for_Defined_Contribution_schemes___charge_for_DC_schemes___control___real.ADDN1" localSheetId="0">#REF!</definedName>
    <definedName name="Ofwat___accounting_charge_included_in_regulatory_accounts_for_Defined_Contribution_schemes___charge_for_DC_schemes___control___real.ADDN1">#REF!</definedName>
    <definedName name="Ofwat___accounting_charge_included_in_regulatory_accounts_for_Defined_Contribution_schemes___charge_for_DC_schemes___control___real.ADDN2" localSheetId="0">#REF!</definedName>
    <definedName name="Ofwat___accounting_charge_included_in_regulatory_accounts_for_Defined_Contribution_schemes___charge_for_DC_schemes___control___real.ADDN2">#REF!</definedName>
    <definedName name="Ofwat___accounting_charge_included_in_regulatory_accounts_for_Defined_Contribution_schemes___charge_for_DC_schemes___control___real.BR" localSheetId="0">#REF!</definedName>
    <definedName name="Ofwat___accounting_charge_included_in_regulatory_accounts_for_Defined_Contribution_schemes___charge_for_DC_schemes___control___real.BR">#REF!</definedName>
    <definedName name="Ofwat___accounting_charge_included_in_regulatory_accounts_for_Defined_Contribution_schemes___charge_for_DC_schemes___control___real.WN" localSheetId="0">#REF!</definedName>
    <definedName name="Ofwat___accounting_charge_included_in_regulatory_accounts_for_Defined_Contribution_schemes___charge_for_DC_schemes___control___real.WN">#REF!</definedName>
    <definedName name="Ofwat___accounting_charge_included_in_regulatory_accounts_for_Defined_Contribution_schemes___charge_for_DC_schemes___control___real.WR" localSheetId="0">#REF!</definedName>
    <definedName name="Ofwat___accounting_charge_included_in_regulatory_accounts_for_Defined_Contribution_schemes___charge_for_DC_schemes___control___real.WR">#REF!</definedName>
    <definedName name="Ofwat___accounting_charge_included_in_regulatory_accounts_for_Defined_Contribution_schemes___charge_for_DC_schemes___control___real.WWN" localSheetId="0">#REF!</definedName>
    <definedName name="Ofwat___accounting_charge_included_in_regulatory_accounts_for_Defined_Contribution_schemes___charge_for_DC_schemes___control___real.WWN">#REF!</definedName>
    <definedName name="Ofwat___actual_opening_Fixed_rate_debt___nominal.ADDN1" localSheetId="0">#REF!</definedName>
    <definedName name="Ofwat___actual_opening_Fixed_rate_debt___nominal.ADDN1">#REF!</definedName>
    <definedName name="Ofwat___actual_opening_Fixed_rate_debt___nominal.ADDN2" localSheetId="0">#REF!</definedName>
    <definedName name="Ofwat___actual_opening_Fixed_rate_debt___nominal.ADDN2">#REF!</definedName>
    <definedName name="Ofwat___actual_opening_Fixed_rate_debt___nominal.BR" localSheetId="0">#REF!</definedName>
    <definedName name="Ofwat___actual_opening_Fixed_rate_debt___nominal.BR">#REF!</definedName>
    <definedName name="Ofwat___actual_opening_Fixed_rate_debt___nominal.WN" localSheetId="0">#REF!</definedName>
    <definedName name="Ofwat___actual_opening_Fixed_rate_debt___nominal.WN">#REF!</definedName>
    <definedName name="Ofwat___actual_opening_Fixed_rate_debt___nominal.WR" localSheetId="0">#REF!</definedName>
    <definedName name="Ofwat___actual_opening_Fixed_rate_debt___nominal.WR">#REF!</definedName>
    <definedName name="Ofwat___actual_opening_Fixed_rate_debt___nominal.WWN" localSheetId="0">#REF!</definedName>
    <definedName name="Ofwat___actual_opening_Fixed_rate_debt___nominal.WWN">#REF!</definedName>
    <definedName name="Ofwat___actual_opening_Floating_rate_debt___nominal.ADDN1" localSheetId="0">#REF!</definedName>
    <definedName name="Ofwat___actual_opening_Floating_rate_debt___nominal.ADDN1">#REF!</definedName>
    <definedName name="Ofwat___actual_opening_Floating_rate_debt___nominal.ADDN2" localSheetId="0">#REF!</definedName>
    <definedName name="Ofwat___actual_opening_Floating_rate_debt___nominal.ADDN2">#REF!</definedName>
    <definedName name="Ofwat___actual_opening_Floating_rate_debt___nominal.BR" localSheetId="0">#REF!</definedName>
    <definedName name="Ofwat___actual_opening_Floating_rate_debt___nominal.BR">#REF!</definedName>
    <definedName name="Ofwat___actual_opening_Floating_rate_debt___nominal.WN" localSheetId="0">#REF!</definedName>
    <definedName name="Ofwat___actual_opening_Floating_rate_debt___nominal.WN">#REF!</definedName>
    <definedName name="Ofwat___actual_opening_Floating_rate_debt___nominal.WR" localSheetId="0">#REF!</definedName>
    <definedName name="Ofwat___actual_opening_Floating_rate_debt___nominal.WR">#REF!</definedName>
    <definedName name="Ofwat___actual_opening_Floating_rate_debt___nominal.WWN" localSheetId="0">#REF!</definedName>
    <definedName name="Ofwat___actual_opening_Floating_rate_debt___nominal.WWN">#REF!</definedName>
    <definedName name="Ofwat___actual_opening_index_linked_debt___nominal.ADDN1" localSheetId="0">#REF!</definedName>
    <definedName name="Ofwat___actual_opening_index_linked_debt___nominal.ADDN1">#REF!</definedName>
    <definedName name="Ofwat___actual_opening_index_linked_debt___nominal.ADDN2" localSheetId="0">#REF!</definedName>
    <definedName name="Ofwat___actual_opening_index_linked_debt___nominal.ADDN2">#REF!</definedName>
    <definedName name="Ofwat___actual_opening_index_linked_debt___nominal.BR" localSheetId="0">#REF!</definedName>
    <definedName name="Ofwat___actual_opening_index_linked_debt___nominal.BR">#REF!</definedName>
    <definedName name="Ofwat___actual_opening_index_linked_debt___nominal.WN" localSheetId="0">#REF!</definedName>
    <definedName name="Ofwat___actual_opening_index_linked_debt___nominal.WN">#REF!</definedName>
    <definedName name="Ofwat___actual_opening_index_linked_debt___nominal.WR" localSheetId="0">#REF!</definedName>
    <definedName name="Ofwat___actual_opening_index_linked_debt___nominal.WR">#REF!</definedName>
    <definedName name="Ofwat___actual_opening_index_linked_debt___nominal.WWN" localSheetId="0">#REF!</definedName>
    <definedName name="Ofwat___actual_opening_index_linked_debt___nominal.WWN">#REF!</definedName>
    <definedName name="Ofwat___adjustment_to_tax_payment.ADDN1" localSheetId="0">#REF!</definedName>
    <definedName name="Ofwat___adjustment_to_tax_payment.ADDN1">#REF!</definedName>
    <definedName name="Ofwat___adjustment_to_tax_payment.ADDN2" localSheetId="0">#REF!</definedName>
    <definedName name="Ofwat___adjustment_to_tax_payment.ADDN2">#REF!</definedName>
    <definedName name="Ofwat___adjustment_to_tax_payment.BR" localSheetId="0">#REF!</definedName>
    <definedName name="Ofwat___adjustment_to_tax_payment.BR">#REF!</definedName>
    <definedName name="Ofwat___adjustment_to_tax_payment.WN" localSheetId="0">#REF!</definedName>
    <definedName name="Ofwat___adjustment_to_tax_payment.WN">#REF!</definedName>
    <definedName name="Ofwat___adjustment_to_tax_payment.WR" localSheetId="0">#REF!</definedName>
    <definedName name="Ofwat___adjustment_to_tax_payment.WR">#REF!</definedName>
    <definedName name="Ofwat___adjustment_to_tax_payment.WWN" localSheetId="0">#REF!</definedName>
    <definedName name="Ofwat___adjustment_to_tax_payment.WWN">#REF!</definedName>
    <definedName name="Ofwat___Adjustment_to_Wholesale_revenue_requirement___real.ADDN1" localSheetId="0">#REF!</definedName>
    <definedName name="Ofwat___Adjustment_to_Wholesale_revenue_requirement___real.ADDN1">#REF!</definedName>
    <definedName name="Ofwat___Adjustment_to_Wholesale_revenue_requirement___real.ADDN2" localSheetId="0">#REF!</definedName>
    <definedName name="Ofwat___Adjustment_to_Wholesale_revenue_requirement___real.ADDN2">#REF!</definedName>
    <definedName name="Ofwat___Adjustment_to_Wholesale_revenue_requirement___real.BR" localSheetId="0">#REF!</definedName>
    <definedName name="Ofwat___Adjustment_to_Wholesale_revenue_requirement___real.BR">#REF!</definedName>
    <definedName name="Ofwat___Adjustment_to_Wholesale_revenue_requirement___real.WN" localSheetId="0">#REF!</definedName>
    <definedName name="Ofwat___Adjustment_to_Wholesale_revenue_requirement___real.WN">#REF!</definedName>
    <definedName name="Ofwat___Adjustment_to_Wholesale_revenue_requirement___real.WR" localSheetId="0">#REF!</definedName>
    <definedName name="Ofwat___Adjustment_to_Wholesale_revenue_requirement___real.WR">#REF!</definedName>
    <definedName name="Ofwat___Adjustment_to_Wholesale_revenue_requirement___real.WWN" localSheetId="0">#REF!</definedName>
    <definedName name="Ofwat___Adjustment_to_Wholesale_revenue_requirement___real.WWN">#REF!</definedName>
    <definedName name="Ofwat___allowable_depreciation_on_capitalised_revenue___control.ADDN1" localSheetId="0">#REF!</definedName>
    <definedName name="Ofwat___allowable_depreciation_on_capitalised_revenue___control.ADDN1">#REF!</definedName>
    <definedName name="Ofwat___allowable_depreciation_on_capitalised_revenue___control.ADDN2" localSheetId="0">#REF!</definedName>
    <definedName name="Ofwat___allowable_depreciation_on_capitalised_revenue___control.ADDN2">#REF!</definedName>
    <definedName name="Ofwat___allowable_depreciation_on_capitalised_revenue___control.BR" localSheetId="0">#REF!</definedName>
    <definedName name="Ofwat___allowable_depreciation_on_capitalised_revenue___control.BR">#REF!</definedName>
    <definedName name="Ofwat___allowable_depreciation_on_capitalised_revenue___control.WN" localSheetId="0">#REF!</definedName>
    <definedName name="Ofwat___allowable_depreciation_on_capitalised_revenue___control.WN">#REF!</definedName>
    <definedName name="Ofwat___allowable_depreciation_on_capitalised_revenue___control.WR" localSheetId="0">#REF!</definedName>
    <definedName name="Ofwat___allowable_depreciation_on_capitalised_revenue___control.WR">#REF!</definedName>
    <definedName name="Ofwat___allowable_depreciation_on_capitalised_revenue___control.WWN" localSheetId="0">#REF!</definedName>
    <definedName name="Ofwat___allowable_depreciation_on_capitalised_revenue___control.WWN">#REF!</definedName>
    <definedName name="Ofwat___Alternative_revenue_value___real.ADDN1" localSheetId="0">#REF!</definedName>
    <definedName name="Ofwat___Alternative_revenue_value___real.ADDN1">#REF!</definedName>
    <definedName name="Ofwat___Alternative_revenue_value___real.ADDN2" localSheetId="0">#REF!</definedName>
    <definedName name="Ofwat___Alternative_revenue_value___real.ADDN2">#REF!</definedName>
    <definedName name="Ofwat___Alternative_revenue_value___real.BR" localSheetId="0">#REF!</definedName>
    <definedName name="Ofwat___Alternative_revenue_value___real.BR">#REF!</definedName>
    <definedName name="Ofwat___Alternative_revenue_value___real.WN" localSheetId="0">#REF!</definedName>
    <definedName name="Ofwat___Alternative_revenue_value___real.WN">#REF!</definedName>
    <definedName name="Ofwat___Alternative_revenue_value___real.WR" localSheetId="0">#REF!</definedName>
    <definedName name="Ofwat___Alternative_revenue_value___real.WR">#REF!</definedName>
    <definedName name="Ofwat___Alternative_revenue_value___real.WWN" localSheetId="0">#REF!</definedName>
    <definedName name="Ofwat___Alternative_revenue_value___real.WWN">#REF!</definedName>
    <definedName name="Ofwat___Base_revenue_for_2024_25___real.ADDN1" localSheetId="0">#REF!</definedName>
    <definedName name="Ofwat___Base_revenue_for_2024_25___real.ADDN1">#REF!</definedName>
    <definedName name="Ofwat___Base_revenue_for_2024_25___real.ADDN2" localSheetId="0">#REF!</definedName>
    <definedName name="Ofwat___Base_revenue_for_2024_25___real.ADDN2">#REF!</definedName>
    <definedName name="Ofwat___Base_revenue_for_2024_25___real.BR" localSheetId="0">#REF!</definedName>
    <definedName name="Ofwat___Base_revenue_for_2024_25___real.BR">#REF!</definedName>
    <definedName name="Ofwat___Base_revenue_for_2024_25___real.WN" localSheetId="0">#REF!</definedName>
    <definedName name="Ofwat___Base_revenue_for_2024_25___real.WN">#REF!</definedName>
    <definedName name="Ofwat___Base_revenue_for_2024_25___real.WR" localSheetId="0">#REF!</definedName>
    <definedName name="Ofwat___Base_revenue_for_2024_25___real.WR">#REF!</definedName>
    <definedName name="Ofwat___Base_revenue_for_2024_25___real.WWN" localSheetId="0">#REF!</definedName>
    <definedName name="Ofwat___Base_revenue_for_2024_25___real.WWN">#REF!</definedName>
    <definedName name="Ofwat___blended_interest_rate_on_change_in_borrowings" localSheetId="0">#REF!</definedName>
    <definedName name="Ofwat___blended_interest_rate_on_change_in_borrowings">#REF!</definedName>
    <definedName name="Ofwat___Business__retail_total_allowed_depreciation___real" localSheetId="0">#REF!</definedName>
    <definedName name="Ofwat___Business__retail_total_allowed_depreciation___real">#REF!</definedName>
    <definedName name="Ofwat___Business_Advance_Receipts_Weighting___Unmeasured" localSheetId="0">#REF!</definedName>
    <definedName name="Ofwat___Business_Advance_Receipts_Weighting___Unmeasured">#REF!</definedName>
    <definedName name="Ofwat___Business_Measured_income_accrual_Opening_balance___nominal" localSheetId="0">#REF!</definedName>
    <definedName name="Ofwat___Business_Measured_income_accrual_Opening_balance___nominal">#REF!</definedName>
    <definedName name="Ofwat___Business_measured_income_proportion_of_total_Business_income" localSheetId="0">#REF!</definedName>
    <definedName name="Ofwat___Business_measured_income_proportion_of_total_Business_income">#REF!</definedName>
    <definedName name="Ofwat___Business_retail_advance_receipts_creditor_days_measured" localSheetId="0">#REF!</definedName>
    <definedName name="Ofwat___Business_retail_advance_receipts_creditor_days_measured">#REF!</definedName>
    <definedName name="Ofwat___Business_retail_advance_receipts_creditor_days_unmeasured" localSheetId="0">#REF!</definedName>
    <definedName name="Ofwat___Business_retail_advance_receipts_creditor_days_unmeasured">#REF!</definedName>
    <definedName name="Ofwat___Business_retail_average_cost_per_customer_in_Tariff_Band__Welsh_companies____real.1" localSheetId="0">#REF!</definedName>
    <definedName name="Ofwat___Business_retail_average_cost_per_customer_in_Tariff_Band__Welsh_companies____real.1">#REF!</definedName>
    <definedName name="Ofwat___Business_retail_average_cost_per_customer_in_Tariff_Band__Welsh_companies____real.2" localSheetId="0">#REF!</definedName>
    <definedName name="Ofwat___Business_retail_average_cost_per_customer_in_Tariff_Band__Welsh_companies____real.2">#REF!</definedName>
    <definedName name="Ofwat___Business_retail_average_cost_per_customer_in_Tariff_Band__Welsh_companies____real.3" localSheetId="0">#REF!</definedName>
    <definedName name="Ofwat___Business_retail_average_cost_per_customer_in_Tariff_Band__Welsh_companies____real.3">#REF!</definedName>
    <definedName name="Ofwat___Business_retail_margin___Override" localSheetId="0">#REF!</definedName>
    <definedName name="Ofwat___Business_retail_margin___Override">#REF!</definedName>
    <definedName name="Ofwat___Business_retail_Measured_income_accrual_rate" localSheetId="0">#REF!</definedName>
    <definedName name="Ofwat___Business_retail_Measured_income_accrual_rate">#REF!</definedName>
    <definedName name="Ofwat___Business_retail_revenue_adjustment___real" localSheetId="0">#REF!</definedName>
    <definedName name="Ofwat___Business_retail_revenue_adjustment___real">#REF!</definedName>
    <definedName name="Ofwat___Business_retail_revenue_override___nominal" localSheetId="0">#REF!</definedName>
    <definedName name="Ofwat___Business_retail_revenue_override___nominal">#REF!</definedName>
    <definedName name="Ofwat___business_weighted_average_debtor_days" localSheetId="0">#REF!</definedName>
    <definedName name="Ofwat___business_weighted_average_debtor_days">#REF!</definedName>
    <definedName name="Ofwat___Capex_creditor_days" localSheetId="0">#REF!</definedName>
    <definedName name="Ofwat___Capex_creditor_days">#REF!</definedName>
    <definedName name="Ofwat___Capital_expenditure___proportion_of_new_capital_expenditure_qualifying_for_the_main_rate_pool___control.ADDN1" localSheetId="0">#REF!</definedName>
    <definedName name="Ofwat___Capital_expenditure___proportion_of_new_capital_expenditure_qualifying_for_the_main_rate_pool___control.ADDN1">#REF!</definedName>
    <definedName name="Ofwat___Capital_expenditure___proportion_of_new_capital_expenditure_qualifying_for_the_main_rate_pool___control.ADDN2" localSheetId="0">#REF!</definedName>
    <definedName name="Ofwat___Capital_expenditure___proportion_of_new_capital_expenditure_qualifying_for_the_main_rate_pool___control.ADDN2">#REF!</definedName>
    <definedName name="Ofwat___Capital_expenditure___proportion_of_new_capital_expenditure_qualifying_for_the_main_rate_pool___control.BR" localSheetId="0">#REF!</definedName>
    <definedName name="Ofwat___Capital_expenditure___proportion_of_new_capital_expenditure_qualifying_for_the_main_rate_pool___control.BR">#REF!</definedName>
    <definedName name="Ofwat___Capital_expenditure___proportion_of_new_capital_expenditure_qualifying_for_the_main_rate_pool___control.WN" localSheetId="0">#REF!</definedName>
    <definedName name="Ofwat___Capital_expenditure___proportion_of_new_capital_expenditure_qualifying_for_the_main_rate_pool___control.WN">#REF!</definedName>
    <definedName name="Ofwat___Capital_expenditure___proportion_of_new_capital_expenditure_qualifying_for_the_main_rate_pool___control.WR" localSheetId="0">#REF!</definedName>
    <definedName name="Ofwat___Capital_expenditure___proportion_of_new_capital_expenditure_qualifying_for_the_main_rate_pool___control.WR">#REF!</definedName>
    <definedName name="Ofwat___Capital_expenditure___proportion_of_new_capital_expenditure_qualifying_for_the_main_rate_pool___control.WWN" localSheetId="0">#REF!</definedName>
    <definedName name="Ofwat___Capital_expenditure___proportion_of_new_capital_expenditure_qualifying_for_the_main_rate_pool___control.WWN">#REF!</definedName>
    <definedName name="Ofwat___Capital_expenditure___proportion_of_new_capital_expenditure_qualifying_for_the_special_rate_pool___control.ADDN1" localSheetId="0">#REF!</definedName>
    <definedName name="Ofwat___Capital_expenditure___proportion_of_new_capital_expenditure_qualifying_for_the_special_rate_pool___control.ADDN1">#REF!</definedName>
    <definedName name="Ofwat___Capital_expenditure___proportion_of_new_capital_expenditure_qualifying_for_the_special_rate_pool___control.ADDN2" localSheetId="0">#REF!</definedName>
    <definedName name="Ofwat___Capital_expenditure___proportion_of_new_capital_expenditure_qualifying_for_the_special_rate_pool___control.ADDN2">#REF!</definedName>
    <definedName name="Ofwat___Capital_expenditure___proportion_of_new_capital_expenditure_qualifying_for_the_special_rate_pool___control.BR" localSheetId="0">#REF!</definedName>
    <definedName name="Ofwat___Capital_expenditure___proportion_of_new_capital_expenditure_qualifying_for_the_special_rate_pool___control.BR">#REF!</definedName>
    <definedName name="Ofwat___Capital_expenditure___proportion_of_new_capital_expenditure_qualifying_for_the_special_rate_pool___control.WN" localSheetId="0">#REF!</definedName>
    <definedName name="Ofwat___Capital_expenditure___proportion_of_new_capital_expenditure_qualifying_for_the_special_rate_pool___control.WN">#REF!</definedName>
    <definedName name="Ofwat___Capital_expenditure___proportion_of_new_capital_expenditure_qualifying_for_the_special_rate_pool___control.WR" localSheetId="0">#REF!</definedName>
    <definedName name="Ofwat___Capital_expenditure___proportion_of_new_capital_expenditure_qualifying_for_the_special_rate_pool___control.WR">#REF!</definedName>
    <definedName name="Ofwat___Capital_expenditure___proportion_of_new_capital_expenditure_qualifying_for_the_special_rate_pool___control.WWN" localSheetId="0">#REF!</definedName>
    <definedName name="Ofwat___Capital_expenditure___proportion_of_new_capital_expenditure_qualifying_for_the_special_rate_pool___control.WWN">#REF!</definedName>
    <definedName name="Ofwat___Capital_expenditure___proportion_of_new_capital_expenditure_qualifying_for_the_structures_and_buildings_pool___control.ADDN1" localSheetId="0">#REF!</definedName>
    <definedName name="Ofwat___Capital_expenditure___proportion_of_new_capital_expenditure_qualifying_for_the_structures_and_buildings_pool___control.ADDN1">#REF!</definedName>
    <definedName name="Ofwat___Capital_expenditure___proportion_of_new_capital_expenditure_qualifying_for_the_structures_and_buildings_pool___control.ADDN2" localSheetId="0">#REF!</definedName>
    <definedName name="Ofwat___Capital_expenditure___proportion_of_new_capital_expenditure_qualifying_for_the_structures_and_buildings_pool___control.ADDN2">#REF!</definedName>
    <definedName name="Ofwat___Capital_expenditure___proportion_of_new_capital_expenditure_qualifying_for_the_structures_and_buildings_pool___control.BR" localSheetId="0">#REF!</definedName>
    <definedName name="Ofwat___Capital_expenditure___proportion_of_new_capital_expenditure_qualifying_for_the_structures_and_buildings_pool___control.BR">#REF!</definedName>
    <definedName name="Ofwat___Capital_expenditure___proportion_of_new_capital_expenditure_qualifying_for_the_structures_and_buildings_pool___control.WN" localSheetId="0">#REF!</definedName>
    <definedName name="Ofwat___Capital_expenditure___proportion_of_new_capital_expenditure_qualifying_for_the_structures_and_buildings_pool___control.WN">#REF!</definedName>
    <definedName name="Ofwat___Capital_expenditure___proportion_of_new_capital_expenditure_qualifying_for_the_structures_and_buildings_pool___control.WR" localSheetId="0">#REF!</definedName>
    <definedName name="Ofwat___Capital_expenditure___proportion_of_new_capital_expenditure_qualifying_for_the_structures_and_buildings_pool___control.WR">#REF!</definedName>
    <definedName name="Ofwat___Capital_expenditure___proportion_of_new_capital_expenditure_qualifying_for_the_structures_and_buildings_pool___control.WWN" localSheetId="0">#REF!</definedName>
    <definedName name="Ofwat___Capital_expenditure___proportion_of_new_capital_expenditure_qualifying_for_the_structures_and_buildings_pool___control.WWN">#REF!</definedName>
    <definedName name="Ofwat___Capital_expenditure_on_assets_principally_used_by_business_retail___real" localSheetId="0">#REF!</definedName>
    <definedName name="Ofwat___Capital_expenditure_on_assets_principally_used_by_business_retail___real">#REF!</definedName>
    <definedName name="Ofwat___Capital_expenditure_on_assets_principally_used_by_residential_retail___real" localSheetId="0">#REF!</definedName>
    <definedName name="Ofwat___Capital_expenditure_on_assets_principally_used_by_residential_retail___real">#REF!</definedName>
    <definedName name="Ofwat___Capital_expenditure_writing_down_allowance_main_rate_pool" localSheetId="0">#REF!</definedName>
    <definedName name="Ofwat___Capital_expenditure_writing_down_allowance_main_rate_pool">#REF!</definedName>
    <definedName name="Ofwat___Capital_expenditure_writing_down_allowance_main_rate_pool___first_year_rate" localSheetId="0">#REF!</definedName>
    <definedName name="Ofwat___Capital_expenditure_writing_down_allowance_main_rate_pool___first_year_rate">#REF!</definedName>
    <definedName name="Ofwat___Capital_expenditure_writing_down_allowance_special_rate_pool" localSheetId="0">#REF!</definedName>
    <definedName name="Ofwat___Capital_expenditure_writing_down_allowance_special_rate_pool">#REF!</definedName>
    <definedName name="Ofwat___Capital_expenditure_writing_down_allowance_special_rate_pool___first_year_rate" localSheetId="0">#REF!</definedName>
    <definedName name="Ofwat___Capital_expenditure_writing_down_allowance_special_rate_pool___first_year_rate">#REF!</definedName>
    <definedName name="Ofwat___Capital_expenditure_writing_down_allowance_structures_and_buildings_pool" localSheetId="0">#REF!</definedName>
    <definedName name="Ofwat___Capital_expenditure_writing_down_allowance_structures_and_buildings_pool">#REF!</definedName>
    <definedName name="Ofwat___Capital_expenditure_writing_down_allowance_structures_and_buildings_pool___first_year_rate" localSheetId="0">#REF!</definedName>
    <definedName name="Ofwat___Capital_expenditure_writing_down_allowance_structures_and_buildings_pool___first_year_rate">#REF!</definedName>
    <definedName name="Ofwat___Cash_and_cash_equivalents_actual_initial_balance___control___nominal.ADDN1" localSheetId="0">#REF!</definedName>
    <definedName name="Ofwat___Cash_and_cash_equivalents_actual_initial_balance___control___nominal.ADDN1">#REF!</definedName>
    <definedName name="Ofwat___Cash_and_cash_equivalents_actual_initial_balance___control___nominal.ADDN2" localSheetId="0">#REF!</definedName>
    <definedName name="Ofwat___Cash_and_cash_equivalents_actual_initial_balance___control___nominal.ADDN2">#REF!</definedName>
    <definedName name="Ofwat___Cash_and_cash_equivalents_actual_initial_balance___control___nominal.BR" localSheetId="0">#REF!</definedName>
    <definedName name="Ofwat___Cash_and_cash_equivalents_actual_initial_balance___control___nominal.BR">#REF!</definedName>
    <definedName name="Ofwat___Cash_and_cash_equivalents_actual_initial_balance___control___nominal.WN" localSheetId="0">#REF!</definedName>
    <definedName name="Ofwat___Cash_and_cash_equivalents_actual_initial_balance___control___nominal.WN">#REF!</definedName>
    <definedName name="Ofwat___Cash_and_cash_equivalents_actual_initial_balance___control___nominal.WR" localSheetId="0">#REF!</definedName>
    <definedName name="Ofwat___Cash_and_cash_equivalents_actual_initial_balance___control___nominal.WR">#REF!</definedName>
    <definedName name="Ofwat___Cash_and_cash_equivalents_actual_initial_balance___control___nominal.WWN" localSheetId="0">#REF!</definedName>
    <definedName name="Ofwat___Cash_and_cash_equivalents_actual_initial_balance___control___nominal.WWN">#REF!</definedName>
    <definedName name="Ofwat___cash_contributions__DB_schemes__ongoing____actual_and_forecast___control___real.ADDN1" localSheetId="0">#REF!</definedName>
    <definedName name="Ofwat___cash_contributions__DB_schemes__ongoing____actual_and_forecast___control___real.ADDN1">#REF!</definedName>
    <definedName name="Ofwat___cash_contributions__DB_schemes__ongoing____actual_and_forecast___control___real.ADDN2" localSheetId="0">#REF!</definedName>
    <definedName name="Ofwat___cash_contributions__DB_schemes__ongoing____actual_and_forecast___control___real.ADDN2">#REF!</definedName>
    <definedName name="Ofwat___cash_contributions__DB_schemes__ongoing____actual_and_forecast___control___real.BR" localSheetId="0">#REF!</definedName>
    <definedName name="Ofwat___cash_contributions__DB_schemes__ongoing____actual_and_forecast___control___real.BR">#REF!</definedName>
    <definedName name="Ofwat___cash_contributions__DB_schemes__ongoing____actual_and_forecast___control___real.WN" localSheetId="0">#REF!</definedName>
    <definedName name="Ofwat___cash_contributions__DB_schemes__ongoing____actual_and_forecast___control___real.WN">#REF!</definedName>
    <definedName name="Ofwat___cash_contributions__DB_schemes__ongoing____actual_and_forecast___control___real.WR" localSheetId="0">#REF!</definedName>
    <definedName name="Ofwat___cash_contributions__DB_schemes__ongoing____actual_and_forecast___control___real.WR">#REF!</definedName>
    <definedName name="Ofwat___cash_contributions__DB_schemes__ongoing____actual_and_forecast___control___real.WWN" localSheetId="0">#REF!</definedName>
    <definedName name="Ofwat___cash_contributions__DB_schemes__ongoing____actual_and_forecast___control___real.WWN">#REF!</definedName>
    <definedName name="Ofwat___cash_interest_rate.ADDN1" localSheetId="0">#REF!</definedName>
    <definedName name="Ofwat___cash_interest_rate.ADDN1">#REF!</definedName>
    <definedName name="Ofwat___cash_interest_rate.ADDN2" localSheetId="0">#REF!</definedName>
    <definedName name="Ofwat___cash_interest_rate.ADDN2">#REF!</definedName>
    <definedName name="Ofwat___cash_interest_rate.BR" localSheetId="0">#REF!</definedName>
    <definedName name="Ofwat___cash_interest_rate.BR">#REF!</definedName>
    <definedName name="Ofwat___cash_interest_rate.WN" localSheetId="0">#REF!</definedName>
    <definedName name="Ofwat___cash_interest_rate.WN">#REF!</definedName>
    <definedName name="Ofwat___cash_interest_rate.WR" localSheetId="0">#REF!</definedName>
    <definedName name="Ofwat___cash_interest_rate.WR">#REF!</definedName>
    <definedName name="Ofwat___cash_interest_rate.WWN" localSheetId="0">#REF!</definedName>
    <definedName name="Ofwat___cash_interest_rate.WWN">#REF!</definedName>
    <definedName name="Ofwat___Charge_for_DB_schemes___residential_retail___charge_for_DB_schemes___control___real.ADDN1" localSheetId="0">#REF!</definedName>
    <definedName name="Ofwat___Charge_for_DB_schemes___residential_retail___charge_for_DB_schemes___control___real.ADDN1">#REF!</definedName>
    <definedName name="Ofwat___Charge_for_DB_schemes___residential_retail___charge_for_DB_schemes___control___real.ADDN2" localSheetId="0">#REF!</definedName>
    <definedName name="Ofwat___Charge_for_DB_schemes___residential_retail___charge_for_DB_schemes___control___real.ADDN2">#REF!</definedName>
    <definedName name="Ofwat___Charge_for_DB_schemes___residential_retail___charge_for_DB_schemes___control___real.BR" localSheetId="0">#REF!</definedName>
    <definedName name="Ofwat___Charge_for_DB_schemes___residential_retail___charge_for_DB_schemes___control___real.BR">#REF!</definedName>
    <definedName name="Ofwat___Charge_for_DB_schemes___residential_retail___charge_for_DB_schemes___control___real.WN" localSheetId="0">#REF!</definedName>
    <definedName name="Ofwat___Charge_for_DB_schemes___residential_retail___charge_for_DB_schemes___control___real.WN">#REF!</definedName>
    <definedName name="Ofwat___Charge_for_DB_schemes___residential_retail___charge_for_DB_schemes___control___real.WR" localSheetId="0">#REF!</definedName>
    <definedName name="Ofwat___Charge_for_DB_schemes___residential_retail___charge_for_DB_schemes___control___real.WR">#REF!</definedName>
    <definedName name="Ofwat___Charge_for_DB_schemes___residential_retail___charge_for_DB_schemes___control___real.WWN" localSheetId="0">#REF!</definedName>
    <definedName name="Ofwat___Charge_for_DB_schemes___residential_retail___charge_for_DB_schemes___control___real.WWN">#REF!</definedName>
    <definedName name="Ofwat___Consumer_price_index__including_housing_costs____Consumer_Price_Index__with_housing__for_April" localSheetId="0">#REF!</definedName>
    <definedName name="Ofwat___Consumer_price_index__including_housing_costs____Consumer_Price_Index__with_housing__for_April">#REF!</definedName>
    <definedName name="Ofwat___Consumer_price_index__including_housing_costs____Consumer_Price_Index__with_housing__for_August" localSheetId="0">#REF!</definedName>
    <definedName name="Ofwat___Consumer_price_index__including_housing_costs____Consumer_Price_Index__with_housing__for_August">#REF!</definedName>
    <definedName name="Ofwat___Consumer_price_index__including_housing_costs____Consumer_Price_Index__with_housing__for_December" localSheetId="0">#REF!</definedName>
    <definedName name="Ofwat___Consumer_price_index__including_housing_costs____Consumer_Price_Index__with_housing__for_December">#REF!</definedName>
    <definedName name="Ofwat___Consumer_price_index__including_housing_costs____Consumer_Price_Index__with_housing__for_February" localSheetId="0">#REF!</definedName>
    <definedName name="Ofwat___Consumer_price_index__including_housing_costs____Consumer_Price_Index__with_housing__for_February">#REF!</definedName>
    <definedName name="Ofwat___Consumer_price_index__including_housing_costs____Consumer_Price_Index__with_housing__for_January" localSheetId="0">#REF!</definedName>
    <definedName name="Ofwat___Consumer_price_index__including_housing_costs____Consumer_Price_Index__with_housing__for_January">#REF!</definedName>
    <definedName name="Ofwat___Consumer_price_index__including_housing_costs____Consumer_Price_Index__with_housing__for_July" localSheetId="0">#REF!</definedName>
    <definedName name="Ofwat___Consumer_price_index__including_housing_costs____Consumer_Price_Index__with_housing__for_July">#REF!</definedName>
    <definedName name="Ofwat___Consumer_price_index__including_housing_costs____Consumer_Price_Index__with_housing__for_June" localSheetId="0">#REF!</definedName>
    <definedName name="Ofwat___Consumer_price_index__including_housing_costs____Consumer_Price_Index__with_housing__for_June">#REF!</definedName>
    <definedName name="Ofwat___Consumer_price_index__including_housing_costs____Consumer_Price_Index__with_housing__for_March" localSheetId="0">#REF!</definedName>
    <definedName name="Ofwat___Consumer_price_index__including_housing_costs____Consumer_Price_Index__with_housing__for_March">#REF!</definedName>
    <definedName name="Ofwat___Consumer_price_index__including_housing_costs____Consumer_Price_Index__with_housing__for_May" localSheetId="0">#REF!</definedName>
    <definedName name="Ofwat___Consumer_price_index__including_housing_costs____Consumer_Price_Index__with_housing__for_May">#REF!</definedName>
    <definedName name="Ofwat___Consumer_price_index__including_housing_costs____Consumer_Price_Index__with_housing__for_November" localSheetId="0">#REF!</definedName>
    <definedName name="Ofwat___Consumer_price_index__including_housing_costs____Consumer_Price_Index__with_housing__for_November">#REF!</definedName>
    <definedName name="Ofwat___Consumer_price_index__including_housing_costs____Consumer_Price_Index__with_housing__for_November___Constant" localSheetId="0">#REF!</definedName>
    <definedName name="Ofwat___Consumer_price_index__including_housing_costs____Consumer_Price_Index__with_housing__for_November___Constant">#REF!</definedName>
    <definedName name="Ofwat___Consumer_price_index__including_housing_costs____Consumer_Price_Index__with_housing__for_October" localSheetId="0">#REF!</definedName>
    <definedName name="Ofwat___Consumer_price_index__including_housing_costs____Consumer_Price_Index__with_housing__for_October">#REF!</definedName>
    <definedName name="Ofwat___Consumer_price_index__including_housing_costs____Consumer_Price_Index__with_housing__for_September" localSheetId="0">#REF!</definedName>
    <definedName name="Ofwat___Consumer_price_index__including_housing_costs____Consumer_Price_Index__with_housing__for_September">#REF!</definedName>
    <definedName name="Ofwat___Cost_to_serve_metered_dual_customers___real" localSheetId="0">#REF!</definedName>
    <definedName name="Ofwat___Cost_to_serve_metered_dual_customers___real">#REF!</definedName>
    <definedName name="Ofwat___Cost_to_serve_metered_sewerage_customers___real" localSheetId="0">#REF!</definedName>
    <definedName name="Ofwat___Cost_to_serve_metered_sewerage_customers___real">#REF!</definedName>
    <definedName name="Ofwat___Cost_to_serve_metered_water_customers___real" localSheetId="0">#REF!</definedName>
    <definedName name="Ofwat___Cost_to_serve_metered_water_customers___real">#REF!</definedName>
    <definedName name="Ofwat___Cost_to_serve_per_unmetered_water_customers___real" localSheetId="0">#REF!</definedName>
    <definedName name="Ofwat___Cost_to_serve_per_unmetered_water_customers___real">#REF!</definedName>
    <definedName name="Ofwat___Cost_to_serve_unmetered_dual_customers___real" localSheetId="0">#REF!</definedName>
    <definedName name="Ofwat___Cost_to_serve_unmetered_dual_customers___real">#REF!</definedName>
    <definedName name="Ofwat___Cost_to_serve_unmetered_sewerage_customers___real" localSheetId="0">#REF!</definedName>
    <definedName name="Ofwat___Cost_to_serve_unmetered_sewerage_customers___real">#REF!</definedName>
    <definedName name="Ofwat___CPI_H____2022_23___April" localSheetId="0">#REF!</definedName>
    <definedName name="Ofwat___CPI_H____2022_23___April">#REF!</definedName>
    <definedName name="Ofwat___CPI_H____2022_23___August" localSheetId="0">#REF!</definedName>
    <definedName name="Ofwat___CPI_H____2022_23___August">#REF!</definedName>
    <definedName name="Ofwat___CPI_H____2022_23___December" localSheetId="0">#REF!</definedName>
    <definedName name="Ofwat___CPI_H____2022_23___December">#REF!</definedName>
    <definedName name="Ofwat___CPI_H____2022_23___February" localSheetId="0">#REF!</definedName>
    <definedName name="Ofwat___CPI_H____2022_23___February">#REF!</definedName>
    <definedName name="Ofwat___CPI_H____2022_23___January" localSheetId="0">#REF!</definedName>
    <definedName name="Ofwat___CPI_H____2022_23___January">#REF!</definedName>
    <definedName name="Ofwat___CPI_H____2022_23___July" localSheetId="0">#REF!</definedName>
    <definedName name="Ofwat___CPI_H____2022_23___July">#REF!</definedName>
    <definedName name="Ofwat___CPI_H____2022_23___June" localSheetId="0">#REF!</definedName>
    <definedName name="Ofwat___CPI_H____2022_23___June">#REF!</definedName>
    <definedName name="Ofwat___CPI_H____2022_23___March" localSheetId="0">#REF!</definedName>
    <definedName name="Ofwat___CPI_H____2022_23___March">#REF!</definedName>
    <definedName name="Ofwat___CPI_H____2022_23___May" localSheetId="0">#REF!</definedName>
    <definedName name="Ofwat___CPI_H____2022_23___May">#REF!</definedName>
    <definedName name="Ofwat___CPI_H____2022_23___November" localSheetId="0">#REF!</definedName>
    <definedName name="Ofwat___CPI_H____2022_23___November">#REF!</definedName>
    <definedName name="Ofwat___CPI_H____2022_23___October" localSheetId="0">#REF!</definedName>
    <definedName name="Ofwat___CPI_H____2022_23___October">#REF!</definedName>
    <definedName name="Ofwat___CPI_H____2022_23___September" localSheetId="0">#REF!</definedName>
    <definedName name="Ofwat___CPI_H____2022_23___September">#REF!</definedName>
    <definedName name="Ofwat___Current_tax_liabilities___Appointee_b_f___nominal" localSheetId="0">#REF!</definedName>
    <definedName name="Ofwat___Current_tax_liabilities___Appointee_b_f___nominal">#REF!</definedName>
    <definedName name="Ofwat___Debtors_other___nominal" localSheetId="0">#REF!</definedName>
    <definedName name="Ofwat___Debtors_other___nominal">#REF!</definedName>
    <definedName name="Ofwat___Defined_benefit_pension_deficit_recovery_per_IN13_17___real.ADDN1" localSheetId="0">#REF!</definedName>
    <definedName name="Ofwat___Defined_benefit_pension_deficit_recovery_per_IN13_17___real.ADDN1">#REF!</definedName>
    <definedName name="Ofwat___Defined_benefit_pension_deficit_recovery_per_IN13_17___real.ADDN2" localSheetId="0">#REF!</definedName>
    <definedName name="Ofwat___Defined_benefit_pension_deficit_recovery_per_IN13_17___real.ADDN2">#REF!</definedName>
    <definedName name="Ofwat___Defined_benefit_pension_deficit_recovery_per_IN13_17___real.BR" localSheetId="0">#REF!</definedName>
    <definedName name="Ofwat___Defined_benefit_pension_deficit_recovery_per_IN13_17___real.BR">#REF!</definedName>
    <definedName name="Ofwat___Defined_benefit_pension_deficit_recovery_per_IN13_17___real.WN" localSheetId="0">#REF!</definedName>
    <definedName name="Ofwat___Defined_benefit_pension_deficit_recovery_per_IN13_17___real.WN">#REF!</definedName>
    <definedName name="Ofwat___Defined_benefit_pension_deficit_recovery_per_IN13_17___real.WR" localSheetId="0">#REF!</definedName>
    <definedName name="Ofwat___Defined_benefit_pension_deficit_recovery_per_IN13_17___real.WR">#REF!</definedName>
    <definedName name="Ofwat___Defined_benefit_pension_deficit_recovery_per_IN13_17___real.WWN" localSheetId="0">#REF!</definedName>
    <definedName name="Ofwat___Defined_benefit_pension_deficit_recovery_per_IN13_17___real.WWN">#REF!</definedName>
    <definedName name="Ofwat___Depreciation_b_f___control___active___nominal.ADDN1" localSheetId="0">#REF!</definedName>
    <definedName name="Ofwat___Depreciation_b_f___control___active___nominal.ADDN1">#REF!</definedName>
    <definedName name="Ofwat___Depreciation_b_f___control___active___nominal.ADDN2" localSheetId="0">#REF!</definedName>
    <definedName name="Ofwat___Depreciation_b_f___control___active___nominal.ADDN2">#REF!</definedName>
    <definedName name="Ofwat___Depreciation_b_f___control___active___nominal.BR" localSheetId="0">#REF!</definedName>
    <definedName name="Ofwat___Depreciation_b_f___control___active___nominal.BR">#REF!</definedName>
    <definedName name="Ofwat___Depreciation_b_f___control___active___nominal.WN" localSheetId="0">#REF!</definedName>
    <definedName name="Ofwat___Depreciation_b_f___control___active___nominal.WN">#REF!</definedName>
    <definedName name="Ofwat___Depreciation_b_f___control___active___nominal.WR" localSheetId="0">#REF!</definedName>
    <definedName name="Ofwat___Depreciation_b_f___control___active___nominal.WR">#REF!</definedName>
    <definedName name="Ofwat___Depreciation_b_f___control___active___nominal.WWN" localSheetId="0">#REF!</definedName>
    <definedName name="Ofwat___Depreciation_b_f___control___active___nominal.WWN">#REF!</definedName>
    <definedName name="Ofwat___Disallowable_expenditure___Change_in_general_provisions___control___nominal.ADDN1" localSheetId="0">#REF!</definedName>
    <definedName name="Ofwat___Disallowable_expenditure___Change_in_general_provisions___control___nominal.ADDN1">#REF!</definedName>
    <definedName name="Ofwat___Disallowable_expenditure___Change_in_general_provisions___control___nominal.ADDN2" localSheetId="0">#REF!</definedName>
    <definedName name="Ofwat___Disallowable_expenditure___Change_in_general_provisions___control___nominal.ADDN2">#REF!</definedName>
    <definedName name="Ofwat___Disallowable_expenditure___Change_in_general_provisions___control___nominal.BR" localSheetId="0">#REF!</definedName>
    <definedName name="Ofwat___Disallowable_expenditure___Change_in_general_provisions___control___nominal.BR">#REF!</definedName>
    <definedName name="Ofwat___Disallowable_expenditure___Change_in_general_provisions___control___nominal.WN" localSheetId="0">#REF!</definedName>
    <definedName name="Ofwat___Disallowable_expenditure___Change_in_general_provisions___control___nominal.WN">#REF!</definedName>
    <definedName name="Ofwat___Disallowable_expenditure___Change_in_general_provisions___control___nominal.WR" localSheetId="0">#REF!</definedName>
    <definedName name="Ofwat___Disallowable_expenditure___Change_in_general_provisions___control___nominal.WR">#REF!</definedName>
    <definedName name="Ofwat___Disallowable_expenditure___Change_in_general_provisions___control___nominal.WWN" localSheetId="0">#REF!</definedName>
    <definedName name="Ofwat___Disallowable_expenditure___Change_in_general_provisions___control___nominal.WWN">#REF!</definedName>
    <definedName name="Ofwat___Discount_rate_for_reprofiling_allowed_revenue.ADDN1" localSheetId="0">#REF!</definedName>
    <definedName name="Ofwat___Discount_rate_for_reprofiling_allowed_revenue.ADDN1">#REF!</definedName>
    <definedName name="Ofwat___Discount_rate_for_reprofiling_allowed_revenue.ADDN2" localSheetId="0">#REF!</definedName>
    <definedName name="Ofwat___Discount_rate_for_reprofiling_allowed_revenue.ADDN2">#REF!</definedName>
    <definedName name="Ofwat___Discount_rate_for_reprofiling_allowed_revenue.BR" localSheetId="0">#REF!</definedName>
    <definedName name="Ofwat___Discount_rate_for_reprofiling_allowed_revenue.BR">#REF!</definedName>
    <definedName name="Ofwat___Discount_rate_for_reprofiling_allowed_revenue.WN" localSheetId="0">#REF!</definedName>
    <definedName name="Ofwat___Discount_rate_for_reprofiling_allowed_revenue.WN">#REF!</definedName>
    <definedName name="Ofwat___Discount_rate_for_reprofiling_allowed_revenue.WR" localSheetId="0">#REF!</definedName>
    <definedName name="Ofwat___Discount_rate_for_reprofiling_allowed_revenue.WR">#REF!</definedName>
    <definedName name="Ofwat___Discount_rate_for_reprofiling_allowed_revenue.WWN" localSheetId="0">#REF!</definedName>
    <definedName name="Ofwat___Discount_rate_for_reprofiling_allowed_revenue.WWN">#REF!</definedName>
    <definedName name="Ofwat___Dividend_creditors_wholesale_retail_split___business_retail___nominal" localSheetId="0">#REF!</definedName>
    <definedName name="Ofwat___Dividend_creditors_wholesale_retail_split___business_retail___nominal">#REF!</definedName>
    <definedName name="Ofwat___Dividend_creditors_wholesale_retail_split___Dividend_creditors___residential_retail___nominal" localSheetId="0">#REF!</definedName>
    <definedName name="Ofwat___Dividend_creditors_wholesale_retail_split___Dividend_creditors___residential_retail___nominal">#REF!</definedName>
    <definedName name="Ofwat___dividend_yield" localSheetId="0">#REF!</definedName>
    <definedName name="Ofwat___dividend_yield">#REF!</definedName>
    <definedName name="Ofwat___Expenditure___Total_residential_retail_costs___Residential_measured___Water_and_Wastewater___nominal" localSheetId="0">#REF!</definedName>
    <definedName name="Ofwat___Expenditure___Total_residential_retail_costs___Residential_measured___Water_and_Wastewater___nominal">#REF!</definedName>
    <definedName name="Ofwat___Expenditure___Total_residential_retail_costs___Residential_unmeasured___Water_and_Wastewater___nominal" localSheetId="0">#REF!</definedName>
    <definedName name="Ofwat___Expenditure___Total_residential_retail_costs___Residential_unmeasured___Water_and_Wastewater___nominal">#REF!</definedName>
    <definedName name="Ofwat___Finance_lease_depreciation___control___nominal.ADDN1" localSheetId="0">#REF!</definedName>
    <definedName name="Ofwat___Finance_lease_depreciation___control___nominal.ADDN1">#REF!</definedName>
    <definedName name="Ofwat___Finance_lease_depreciation___control___nominal.ADDN2" localSheetId="0">#REF!</definedName>
    <definedName name="Ofwat___Finance_lease_depreciation___control___nominal.ADDN2">#REF!</definedName>
    <definedName name="Ofwat___Finance_lease_depreciation___control___nominal.BR" localSheetId="0">#REF!</definedName>
    <definedName name="Ofwat___Finance_lease_depreciation___control___nominal.BR">#REF!</definedName>
    <definedName name="Ofwat___Finance_lease_depreciation___control___nominal.WN" localSheetId="0">#REF!</definedName>
    <definedName name="Ofwat___Finance_lease_depreciation___control___nominal.WN">#REF!</definedName>
    <definedName name="Ofwat___Finance_lease_depreciation___control___nominal.WR" localSheetId="0">#REF!</definedName>
    <definedName name="Ofwat___Finance_lease_depreciation___control___nominal.WR">#REF!</definedName>
    <definedName name="Ofwat___Finance_lease_depreciation___control___nominal.WWN" localSheetId="0">#REF!</definedName>
    <definedName name="Ofwat___Finance_lease_depreciation___control___nominal.WWN">#REF!</definedName>
    <definedName name="Ofwat___Fixed_asset_net_book_value_at_31_March___business_retail___nominal" localSheetId="0">#REF!</definedName>
    <definedName name="Ofwat___Fixed_asset_net_book_value_at_31_March___business_retail___nominal">#REF!</definedName>
    <definedName name="Ofwat___fixed_asset_net_book_value_at_31_March___residential_retail___nominal" localSheetId="0">#REF!</definedName>
    <definedName name="Ofwat___fixed_asset_net_book_value_at_31_March___residential_retail___nominal">#REF!</definedName>
    <definedName name="Ofwat___Fixed_assets_b_f___control___active___nominal.ADDN1" localSheetId="0">#REF!</definedName>
    <definedName name="Ofwat___Fixed_assets_b_f___control___active___nominal.ADDN1">#REF!</definedName>
    <definedName name="Ofwat___Fixed_assets_b_f___control___active___nominal.ADDN2" localSheetId="0">#REF!</definedName>
    <definedName name="Ofwat___Fixed_assets_b_f___control___active___nominal.ADDN2">#REF!</definedName>
    <definedName name="Ofwat___Fixed_assets_b_f___control___active___nominal.BR" localSheetId="0">#REF!</definedName>
    <definedName name="Ofwat___Fixed_assets_b_f___control___active___nominal.BR">#REF!</definedName>
    <definedName name="Ofwat___Fixed_assets_b_f___control___active___nominal.WN" localSheetId="0">#REF!</definedName>
    <definedName name="Ofwat___Fixed_assets_b_f___control___active___nominal.WN">#REF!</definedName>
    <definedName name="Ofwat___Fixed_assets_b_f___control___active___nominal.WR" localSheetId="0">#REF!</definedName>
    <definedName name="Ofwat___Fixed_assets_b_f___control___active___nominal.WR">#REF!</definedName>
    <definedName name="Ofwat___Fixed_assets_b_f___control___active___nominal.WWN" localSheetId="0">#REF!</definedName>
    <definedName name="Ofwat___Fixed_assets_b_f___control___active___nominal.WWN">#REF!</definedName>
    <definedName name="Ofwat___Grants_and_contributions___capital_expenditure___non_price_control___real.ADDN1" localSheetId="0">#REF!</definedName>
    <definedName name="Ofwat___Grants_and_contributions___capital_expenditure___non_price_control___real.ADDN1">#REF!</definedName>
    <definedName name="Ofwat___Grants_and_contributions___capital_expenditure___non_price_control___real.ADDN2" localSheetId="0">#REF!</definedName>
    <definedName name="Ofwat___Grants_and_contributions___capital_expenditure___non_price_control___real.ADDN2">#REF!</definedName>
    <definedName name="Ofwat___Grants_and_contributions___capital_expenditure___non_price_control___real.BR" localSheetId="0">#REF!</definedName>
    <definedName name="Ofwat___Grants_and_contributions___capital_expenditure___non_price_control___real.BR">#REF!</definedName>
    <definedName name="Ofwat___Grants_and_contributions___capital_expenditure___non_price_control___real.WN" localSheetId="0">#REF!</definedName>
    <definedName name="Ofwat___Grants_and_contributions___capital_expenditure___non_price_control___real.WN">#REF!</definedName>
    <definedName name="Ofwat___Grants_and_contributions___capital_expenditure___non_price_control___real.WR" localSheetId="0">#REF!</definedName>
    <definedName name="Ofwat___Grants_and_contributions___capital_expenditure___non_price_control___real.WR">#REF!</definedName>
    <definedName name="Ofwat___Grants_and_contributions___capital_expenditure___non_price_control___real.WWN" localSheetId="0">#REF!</definedName>
    <definedName name="Ofwat___Grants_and_contributions___capital_expenditure___non_price_control___real.WWN">#REF!</definedName>
    <definedName name="Ofwat___Grants_and_contributions___operational_expenditure___non_price_control___real.ADDN1" localSheetId="0">#REF!</definedName>
    <definedName name="Ofwat___Grants_and_contributions___operational_expenditure___non_price_control___real.ADDN1">#REF!</definedName>
    <definedName name="Ofwat___Grants_and_contributions___operational_expenditure___non_price_control___real.ADDN2" localSheetId="0">#REF!</definedName>
    <definedName name="Ofwat___Grants_and_contributions___operational_expenditure___non_price_control___real.ADDN2">#REF!</definedName>
    <definedName name="Ofwat___Grants_and_contributions___operational_expenditure___non_price_control___real.BR" localSheetId="0">#REF!</definedName>
    <definedName name="Ofwat___Grants_and_contributions___operational_expenditure___non_price_control___real.BR">#REF!</definedName>
    <definedName name="Ofwat___Grants_and_contributions___operational_expenditure___non_price_control___real.WN" localSheetId="0">#REF!</definedName>
    <definedName name="Ofwat___Grants_and_contributions___operational_expenditure___non_price_control___real.WN">#REF!</definedName>
    <definedName name="Ofwat___Grants_and_contributions___operational_expenditure___non_price_control___real.WR" localSheetId="0">#REF!</definedName>
    <definedName name="Ofwat___Grants_and_contributions___operational_expenditure___non_price_control___real.WR">#REF!</definedName>
    <definedName name="Ofwat___Grants_and_contributions___operational_expenditure___non_price_control___real.WWN" localSheetId="0">#REF!</definedName>
    <definedName name="Ofwat___Grants_and_contributions___operational_expenditure___non_price_control___real.WWN">#REF!</definedName>
    <definedName name="Ofwat___Grants_and_contributions_net_of_income_offset___capital_expenditure___price_control___real.ADDN1" localSheetId="0">#REF!</definedName>
    <definedName name="Ofwat___Grants_and_contributions_net_of_income_offset___capital_expenditure___price_control___real.ADDN1">#REF!</definedName>
    <definedName name="Ofwat___Grants_and_contributions_net_of_income_offset___capital_expenditure___price_control___real.ADDN2" localSheetId="0">#REF!</definedName>
    <definedName name="Ofwat___Grants_and_contributions_net_of_income_offset___capital_expenditure___price_control___real.ADDN2">#REF!</definedName>
    <definedName name="Ofwat___Grants_and_contributions_net_of_income_offset___capital_expenditure___price_control___real.BR" localSheetId="0">#REF!</definedName>
    <definedName name="Ofwat___Grants_and_contributions_net_of_income_offset___capital_expenditure___price_control___real.BR">#REF!</definedName>
    <definedName name="Ofwat___Grants_and_contributions_net_of_income_offset___capital_expenditure___price_control___real.WN" localSheetId="0">#REF!</definedName>
    <definedName name="Ofwat___Grants_and_contributions_net_of_income_offset___capital_expenditure___price_control___real.WN">#REF!</definedName>
    <definedName name="Ofwat___Grants_and_contributions_net_of_income_offset___capital_expenditure___price_control___real.WR" localSheetId="0">#REF!</definedName>
    <definedName name="Ofwat___Grants_and_contributions_net_of_income_offset___capital_expenditure___price_control___real.WR">#REF!</definedName>
    <definedName name="Ofwat___Grants_and_contributions_net_of_income_offset___capital_expenditure___price_control___real.WWN" localSheetId="0">#REF!</definedName>
    <definedName name="Ofwat___Grants_and_contributions_net_of_income_offset___capital_expenditure___price_control___real.WWN">#REF!</definedName>
    <definedName name="Ofwat___Grants_and_contributions_net_of_income_offset___operational_expenditure___price_control___real.ADDN1" localSheetId="0">#REF!</definedName>
    <definedName name="Ofwat___Grants_and_contributions_net_of_income_offset___operational_expenditure___price_control___real.ADDN1">#REF!</definedName>
    <definedName name="Ofwat___Grants_and_contributions_net_of_income_offset___operational_expenditure___price_control___real.ADDN2" localSheetId="0">#REF!</definedName>
    <definedName name="Ofwat___Grants_and_contributions_net_of_income_offset___operational_expenditure___price_control___real.ADDN2">#REF!</definedName>
    <definedName name="Ofwat___Grants_and_contributions_net_of_income_offset___operational_expenditure___price_control___real.BR" localSheetId="0">#REF!</definedName>
    <definedName name="Ofwat___Grants_and_contributions_net_of_income_offset___operational_expenditure___price_control___real.BR">#REF!</definedName>
    <definedName name="Ofwat___Grants_and_contributions_net_of_income_offset___operational_expenditure___price_control___real.WN" localSheetId="0">#REF!</definedName>
    <definedName name="Ofwat___Grants_and_contributions_net_of_income_offset___operational_expenditure___price_control___real.WN">#REF!</definedName>
    <definedName name="Ofwat___Grants_and_contributions_net_of_income_offset___operational_expenditure___price_control___real.WR" localSheetId="0">#REF!</definedName>
    <definedName name="Ofwat___Grants_and_contributions_net_of_income_offset___operational_expenditure___price_control___real.WR">#REF!</definedName>
    <definedName name="Ofwat___Grants_and_contributions_net_of_income_offset___operational_expenditure___price_control___real.WWN" localSheetId="0">#REF!</definedName>
    <definedName name="Ofwat___Grants_and_contributions_net_of_income_offset___operational_expenditure___price_control___real.WWN">#REF!</definedName>
    <definedName name="Ofwat___Gross_capital_expenditure___including_g_c_and_cost_sharing___real.ADDN1" localSheetId="0">#REF!</definedName>
    <definedName name="Ofwat___Gross_capital_expenditure___including_g_c_and_cost_sharing___real.ADDN1">#REF!</definedName>
    <definedName name="Ofwat___Gross_capital_expenditure___including_g_c_and_cost_sharing___real.ADDN2" localSheetId="0">#REF!</definedName>
    <definedName name="Ofwat___Gross_capital_expenditure___including_g_c_and_cost_sharing___real.ADDN2">#REF!</definedName>
    <definedName name="Ofwat___Gross_capital_expenditure___including_g_c_and_cost_sharing___real.BR" localSheetId="0">#REF!</definedName>
    <definedName name="Ofwat___Gross_capital_expenditure___including_g_c_and_cost_sharing___real.BR">#REF!</definedName>
    <definedName name="Ofwat___Gross_capital_expenditure___including_g_c_and_cost_sharing___real.WN" localSheetId="0">#REF!</definedName>
    <definedName name="Ofwat___Gross_capital_expenditure___including_g_c_and_cost_sharing___real.WN">#REF!</definedName>
    <definedName name="Ofwat___Gross_capital_expenditure___including_g_c_and_cost_sharing___real.WR" localSheetId="0">#REF!</definedName>
    <definedName name="Ofwat___Gross_capital_expenditure___including_g_c_and_cost_sharing___real.WR">#REF!</definedName>
    <definedName name="Ofwat___Gross_capital_expenditure___including_g_c_and_cost_sharing___real.WWN" localSheetId="0">#REF!</definedName>
    <definedName name="Ofwat___Gross_capital_expenditure___including_g_c_and_cost_sharing___real.WWN">#REF!</definedName>
    <definedName name="Ofwat___HH_Advance_receipts_creditor_days_measured" localSheetId="0">#REF!</definedName>
    <definedName name="Ofwat___HH_Advance_receipts_creditor_days_measured">#REF!</definedName>
    <definedName name="Ofwat___HH_Advance_receipts_creditor_days_unmeasured" localSheetId="0">#REF!</definedName>
    <definedName name="Ofwat___HH_Advance_receipts_creditor_days_unmeasured">#REF!</definedName>
    <definedName name="Ofwat___HH_Measured_income_accrual___nominal" localSheetId="0">#REF!</definedName>
    <definedName name="Ofwat___HH_Measured_income_accrual___nominal">#REF!</definedName>
    <definedName name="Ofwat___HH_Measured_income_accrual_rate" localSheetId="0">#REF!</definedName>
    <definedName name="Ofwat___HH_Measured_income_accrual_rate">#REF!</definedName>
    <definedName name="Ofwat___HH_measured_trade_debtors" localSheetId="0">#REF!</definedName>
    <definedName name="Ofwat___HH_measured_trade_debtors">#REF!</definedName>
    <definedName name="Ofwat___HH_measured_trade_receivables___net___nominal" localSheetId="0">#REF!</definedName>
    <definedName name="Ofwat___HH_measured_trade_receivables___net___nominal">#REF!</definedName>
    <definedName name="Ofwat___HH_unmeasured_trade_debtors" localSheetId="0">#REF!</definedName>
    <definedName name="Ofwat___HH_unmeasured_trade_debtors">#REF!</definedName>
    <definedName name="Ofwat___HH_unmeasured_trade_receivables___nominal" localSheetId="0">#REF!</definedName>
    <definedName name="Ofwat___HH_unmeasured_trade_receivables___nominal">#REF!</definedName>
    <definedName name="Ofwat___Households_connected_for_sewerage_only___metered" localSheetId="0">#REF!</definedName>
    <definedName name="Ofwat___Households_connected_for_sewerage_only___metered">#REF!</definedName>
    <definedName name="Ofwat___Households_connected_for_sewerage_only___unmetered" localSheetId="0">#REF!</definedName>
    <definedName name="Ofwat___Households_connected_for_sewerage_only___unmetered">#REF!</definedName>
    <definedName name="Ofwat___Households_connected_for_water_and_sewerage___metered" localSheetId="0">#REF!</definedName>
    <definedName name="Ofwat___Households_connected_for_water_and_sewerage___metered">#REF!</definedName>
    <definedName name="Ofwat___Households_connected_for_water_and_sewerage___unmetered" localSheetId="0">#REF!</definedName>
    <definedName name="Ofwat___Households_connected_for_water_and_sewerage___unmetered">#REF!</definedName>
    <definedName name="Ofwat___Households_connected_for_water_only___metered" localSheetId="0">#REF!</definedName>
    <definedName name="Ofwat___Households_connected_for_water_only___metered">#REF!</definedName>
    <definedName name="Ofwat___Households_connected_for_water_only___unmetered" localSheetId="0">#REF!</definedName>
    <definedName name="Ofwat___Households_connected_for_water_only___unmetered">#REF!</definedName>
    <definedName name="Ofwat___Innovation_funding___real.ADDN1" localSheetId="0">#REF!</definedName>
    <definedName name="Ofwat___Innovation_funding___real.ADDN1">#REF!</definedName>
    <definedName name="Ofwat___Innovation_funding___real.ADDN2" localSheetId="0">#REF!</definedName>
    <definedName name="Ofwat___Innovation_funding___real.ADDN2">#REF!</definedName>
    <definedName name="Ofwat___Innovation_funding___real.BR" localSheetId="0">#REF!</definedName>
    <definedName name="Ofwat___Innovation_funding___real.BR">#REF!</definedName>
    <definedName name="Ofwat___Innovation_funding___real.WN" localSheetId="0">#REF!</definedName>
    <definedName name="Ofwat___Innovation_funding___real.WN">#REF!</definedName>
    <definedName name="Ofwat___Innovation_funding___real.WR" localSheetId="0">#REF!</definedName>
    <definedName name="Ofwat___Innovation_funding___real.WR">#REF!</definedName>
    <definedName name="Ofwat___Innovation_funding___real.WWN" localSheetId="0">#REF!</definedName>
    <definedName name="Ofwat___Innovation_funding___real.WWN">#REF!</definedName>
    <definedName name="Ofwat___Interest_rate___Business___Active" localSheetId="0">#REF!</definedName>
    <definedName name="Ofwat___Interest_rate___Business___Active">#REF!</definedName>
    <definedName name="Ofwat___interest_rate___residential" localSheetId="0">#REF!</definedName>
    <definedName name="Ofwat___interest_rate___residential">#REF!</definedName>
    <definedName name="Ofwat___interest_rate_on_CPIH_index_linked_debt.ADDN1" localSheetId="0">#REF!</definedName>
    <definedName name="Ofwat___interest_rate_on_CPIH_index_linked_debt.ADDN1">#REF!</definedName>
    <definedName name="Ofwat___interest_rate_on_CPIH_index_linked_debt.ADDN2" localSheetId="0">#REF!</definedName>
    <definedName name="Ofwat___interest_rate_on_CPIH_index_linked_debt.ADDN2">#REF!</definedName>
    <definedName name="Ofwat___interest_rate_on_CPIH_index_linked_debt.BR" localSheetId="0">#REF!</definedName>
    <definedName name="Ofwat___interest_rate_on_CPIH_index_linked_debt.BR">#REF!</definedName>
    <definedName name="Ofwat___interest_rate_on_CPIH_index_linked_debt.WN" localSheetId="0">#REF!</definedName>
    <definedName name="Ofwat___interest_rate_on_CPIH_index_linked_debt.WN">#REF!</definedName>
    <definedName name="Ofwat___interest_rate_on_CPIH_index_linked_debt.WR" localSheetId="0">#REF!</definedName>
    <definedName name="Ofwat___interest_rate_on_CPIH_index_linked_debt.WR">#REF!</definedName>
    <definedName name="Ofwat___interest_rate_on_CPIH_index_linked_debt.WWN" localSheetId="0">#REF!</definedName>
    <definedName name="Ofwat___interest_rate_on_CPIH_index_linked_debt.WWN">#REF!</definedName>
    <definedName name="Ofwat___interest_rate_on_fixed_rate_debt.ADDN1" localSheetId="0">#REF!</definedName>
    <definedName name="Ofwat___interest_rate_on_fixed_rate_debt.ADDN1">#REF!</definedName>
    <definedName name="Ofwat___interest_rate_on_fixed_rate_debt.ADDN2" localSheetId="0">#REF!</definedName>
    <definedName name="Ofwat___interest_rate_on_fixed_rate_debt.ADDN2">#REF!</definedName>
    <definedName name="Ofwat___interest_rate_on_fixed_rate_debt.BR" localSheetId="0">#REF!</definedName>
    <definedName name="Ofwat___interest_rate_on_fixed_rate_debt.BR">#REF!</definedName>
    <definedName name="Ofwat___interest_rate_on_fixed_rate_debt.WN" localSheetId="0">#REF!</definedName>
    <definedName name="Ofwat___interest_rate_on_fixed_rate_debt.WN">#REF!</definedName>
    <definedName name="Ofwat___interest_rate_on_fixed_rate_debt.WR" localSheetId="0">#REF!</definedName>
    <definedName name="Ofwat___interest_rate_on_fixed_rate_debt.WR">#REF!</definedName>
    <definedName name="Ofwat___interest_rate_on_fixed_rate_debt.WWN" localSheetId="0">#REF!</definedName>
    <definedName name="Ofwat___interest_rate_on_fixed_rate_debt.WWN">#REF!</definedName>
    <definedName name="Ofwat___interest_rate_on_RPI_index_linked_debt.ADDN1" localSheetId="0">#REF!</definedName>
    <definedName name="Ofwat___interest_rate_on_RPI_index_linked_debt.ADDN1">#REF!</definedName>
    <definedName name="Ofwat___interest_rate_on_RPI_index_linked_debt.ADDN2" localSheetId="0">#REF!</definedName>
    <definedName name="Ofwat___interest_rate_on_RPI_index_linked_debt.ADDN2">#REF!</definedName>
    <definedName name="Ofwat___interest_rate_on_RPI_index_linked_debt.BR" localSheetId="0">#REF!</definedName>
    <definedName name="Ofwat___interest_rate_on_RPI_index_linked_debt.BR">#REF!</definedName>
    <definedName name="Ofwat___interest_rate_on_RPI_index_linked_debt.WN" localSheetId="0">#REF!</definedName>
    <definedName name="Ofwat___interest_rate_on_RPI_index_linked_debt.WN">#REF!</definedName>
    <definedName name="Ofwat___interest_rate_on_RPI_index_linked_debt.WR" localSheetId="0">#REF!</definedName>
    <definedName name="Ofwat___interest_rate_on_RPI_index_linked_debt.WR">#REF!</definedName>
    <definedName name="Ofwat___interest_rate_on_RPI_index_linked_debt.WWN" localSheetId="0">#REF!</definedName>
    <definedName name="Ofwat___interest_rate_on_RPI_index_linked_debt.WWN">#REF!</definedName>
    <definedName name="Ofwat___Inventories_balance___control___nominal.ADDN1" localSheetId="0">#REF!</definedName>
    <definedName name="Ofwat___Inventories_balance___control___nominal.ADDN1">#REF!</definedName>
    <definedName name="Ofwat___Inventories_balance___control___nominal.ADDN2" localSheetId="0">#REF!</definedName>
    <definedName name="Ofwat___Inventories_balance___control___nominal.ADDN2">#REF!</definedName>
    <definedName name="Ofwat___Inventories_balance___control___nominal.BR" localSheetId="0">#REF!</definedName>
    <definedName name="Ofwat___Inventories_balance___control___nominal.BR">#REF!</definedName>
    <definedName name="Ofwat___Inventories_balance___control___nominal.WN" localSheetId="0">#REF!</definedName>
    <definedName name="Ofwat___Inventories_balance___control___nominal.WN">#REF!</definedName>
    <definedName name="Ofwat___Inventories_balance___control___nominal.WR" localSheetId="0">#REF!</definedName>
    <definedName name="Ofwat___Inventories_balance___control___nominal.WR">#REF!</definedName>
    <definedName name="Ofwat___Inventories_balance___control___nominal.WWN" localSheetId="0">#REF!</definedName>
    <definedName name="Ofwat___Inventories_balance___control___nominal.WWN">#REF!</definedName>
    <definedName name="Ofwat___IRE_totex_adjustment_for_ACICR__Ofwat____real.ADDN1" localSheetId="0">#REF!</definedName>
    <definedName name="Ofwat___IRE_totex_adjustment_for_ACICR__Ofwat____real.ADDN1">#REF!</definedName>
    <definedName name="Ofwat___IRE_totex_adjustment_for_ACICR__Ofwat____real.ADDN2" localSheetId="0">#REF!</definedName>
    <definedName name="Ofwat___IRE_totex_adjustment_for_ACICR__Ofwat____real.ADDN2">#REF!</definedName>
    <definedName name="Ofwat___IRE_totex_adjustment_for_ACICR__Ofwat____real.BR" localSheetId="0">#REF!</definedName>
    <definedName name="Ofwat___IRE_totex_adjustment_for_ACICR__Ofwat____real.BR">#REF!</definedName>
    <definedName name="Ofwat___IRE_totex_adjustment_for_ACICR__Ofwat____real.WN" localSheetId="0">#REF!</definedName>
    <definedName name="Ofwat___IRE_totex_adjustment_for_ACICR__Ofwat____real.WN">#REF!</definedName>
    <definedName name="Ofwat___IRE_totex_adjustment_for_ACICR__Ofwat____real.WR" localSheetId="0">#REF!</definedName>
    <definedName name="Ofwat___IRE_totex_adjustment_for_ACICR__Ofwat____real.WR">#REF!</definedName>
    <definedName name="Ofwat___IRE_totex_adjustment_for_ACICR__Ofwat____real.WWN" localSheetId="0">#REF!</definedName>
    <definedName name="Ofwat___IRE_totex_adjustment_for_ACICR__Ofwat____real.WWN">#REF!</definedName>
    <definedName name="Ofwat___Long_term_CPI_H__assumed_percentage_increase" localSheetId="0">#REF!</definedName>
    <definedName name="Ofwat___Long_term_CPI_H__assumed_percentage_increase">#REF!</definedName>
    <definedName name="Ofwat___Measured_charge___business.ADDN1" localSheetId="0">#REF!</definedName>
    <definedName name="Ofwat___Measured_charge___business.ADDN1">#REF!</definedName>
    <definedName name="Ofwat___Measured_charge___business.ADDN2" localSheetId="0">#REF!</definedName>
    <definedName name="Ofwat___Measured_charge___business.ADDN2">#REF!</definedName>
    <definedName name="Ofwat___Measured_charge___business.BR" localSheetId="0">#REF!</definedName>
    <definedName name="Ofwat___Measured_charge___business.BR">#REF!</definedName>
    <definedName name="Ofwat___Measured_charge___business.WN" localSheetId="0">#REF!</definedName>
    <definedName name="Ofwat___Measured_charge___business.WN">#REF!</definedName>
    <definedName name="Ofwat___Measured_charge___business.WR" localSheetId="0">#REF!</definedName>
    <definedName name="Ofwat___Measured_charge___business.WR">#REF!</definedName>
    <definedName name="Ofwat___Measured_charge___business.WWN" localSheetId="0">#REF!</definedName>
    <definedName name="Ofwat___Measured_charge___business.WWN">#REF!</definedName>
    <definedName name="Ofwat___Measured_charge___residential.ADDN1" localSheetId="0">#REF!</definedName>
    <definedName name="Ofwat___Measured_charge___residential.ADDN1">#REF!</definedName>
    <definedName name="Ofwat___Measured_charge___residential.ADDN2" localSheetId="0">#REF!</definedName>
    <definedName name="Ofwat___Measured_charge___residential.ADDN2">#REF!</definedName>
    <definedName name="Ofwat___Measured_charge___residential.BR" localSheetId="0">#REF!</definedName>
    <definedName name="Ofwat___Measured_charge___residential.BR">#REF!</definedName>
    <definedName name="Ofwat___Measured_charge___residential.WN" localSheetId="0">#REF!</definedName>
    <definedName name="Ofwat___Measured_charge___residential.WN">#REF!</definedName>
    <definedName name="Ofwat___Measured_charge___residential.WR" localSheetId="0">#REF!</definedName>
    <definedName name="Ofwat___Measured_charge___residential.WR">#REF!</definedName>
    <definedName name="Ofwat___Measured_charge___residential.WWN" localSheetId="0">#REF!</definedName>
    <definedName name="Ofwat___Measured_charge___residential.WWN">#REF!</definedName>
    <definedName name="Ofwat___Movement_in_intangible_asset_and_investments_balance___control___nominal.ADDN1" localSheetId="0">#REF!</definedName>
    <definedName name="Ofwat___Movement_in_intangible_asset_and_investments_balance___control___nominal.ADDN1">#REF!</definedName>
    <definedName name="Ofwat___Movement_in_intangible_asset_and_investments_balance___control___nominal.ADDN2" localSheetId="0">#REF!</definedName>
    <definedName name="Ofwat___Movement_in_intangible_asset_and_investments_balance___control___nominal.ADDN2">#REF!</definedName>
    <definedName name="Ofwat___Movement_in_intangible_asset_and_investments_balance___control___nominal.BR" localSheetId="0">#REF!</definedName>
    <definedName name="Ofwat___Movement_in_intangible_asset_and_investments_balance___control___nominal.BR">#REF!</definedName>
    <definedName name="Ofwat___Movement_in_intangible_asset_and_investments_balance___control___nominal.WN" localSheetId="0">#REF!</definedName>
    <definedName name="Ofwat___Movement_in_intangible_asset_and_investments_balance___control___nominal.WN">#REF!</definedName>
    <definedName name="Ofwat___Movement_in_intangible_asset_and_investments_balance___control___nominal.WR" localSheetId="0">#REF!</definedName>
    <definedName name="Ofwat___Movement_in_intangible_asset_and_investments_balance___control___nominal.WR">#REF!</definedName>
    <definedName name="Ofwat___Movement_in_intangible_asset_and_investments_balance___control___nominal.WWN" localSheetId="0">#REF!</definedName>
    <definedName name="Ofwat___Movement_in_intangible_asset_and_investments_balance___control___nominal.WWN">#REF!</definedName>
    <definedName name="Ofwat___Movement_in_other_liabilities___control___nominal.ADDN1" localSheetId="0">#REF!</definedName>
    <definedName name="Ofwat___Movement_in_other_liabilities___control___nominal.ADDN1">#REF!</definedName>
    <definedName name="Ofwat___Movement_in_other_liabilities___control___nominal.ADDN2" localSheetId="0">#REF!</definedName>
    <definedName name="Ofwat___Movement_in_other_liabilities___control___nominal.ADDN2">#REF!</definedName>
    <definedName name="Ofwat___Movement_in_other_liabilities___control___nominal.BR" localSheetId="0">#REF!</definedName>
    <definedName name="Ofwat___Movement_in_other_liabilities___control___nominal.BR">#REF!</definedName>
    <definedName name="Ofwat___Movement_in_other_liabilities___control___nominal.WN" localSheetId="0">#REF!</definedName>
    <definedName name="Ofwat___Movement_in_other_liabilities___control___nominal.WN">#REF!</definedName>
    <definedName name="Ofwat___Movement_in_other_liabilities___control___nominal.WR" localSheetId="0">#REF!</definedName>
    <definedName name="Ofwat___Movement_in_other_liabilities___control___nominal.WR">#REF!</definedName>
    <definedName name="Ofwat___Movement_in_other_liabilities___control___nominal.WWN" localSheetId="0">#REF!</definedName>
    <definedName name="Ofwat___Movement_in_other_liabilities___control___nominal.WWN">#REF!</definedName>
    <definedName name="Ofwat___Movement_in_provisions___control___nominal.ADDN1" localSheetId="0">#REF!</definedName>
    <definedName name="Ofwat___Movement_in_provisions___control___nominal.ADDN1">#REF!</definedName>
    <definedName name="Ofwat___Movement_in_provisions___control___nominal.ADDN2" localSheetId="0">#REF!</definedName>
    <definedName name="Ofwat___Movement_in_provisions___control___nominal.ADDN2">#REF!</definedName>
    <definedName name="Ofwat___Movement_in_provisions___control___nominal.BR" localSheetId="0">#REF!</definedName>
    <definedName name="Ofwat___Movement_in_provisions___control___nominal.BR">#REF!</definedName>
    <definedName name="Ofwat___Movement_in_provisions___control___nominal.WN" localSheetId="0">#REF!</definedName>
    <definedName name="Ofwat___Movement_in_provisions___control___nominal.WN">#REF!</definedName>
    <definedName name="Ofwat___Movement_in_provisions___control___nominal.WR" localSheetId="0">#REF!</definedName>
    <definedName name="Ofwat___Movement_in_provisions___control___nominal.WR">#REF!</definedName>
    <definedName name="Ofwat___Movement_in_provisions___control___nominal.WWN" localSheetId="0">#REF!</definedName>
    <definedName name="Ofwat___Movement_in_provisions___control___nominal.WWN">#REF!</definedName>
    <definedName name="Ofwat___movement_in_trade_debtor___business___nominal" localSheetId="0">#REF!</definedName>
    <definedName name="Ofwat___movement_in_trade_debtor___business___nominal">#REF!</definedName>
    <definedName name="Ofwat___Non_price_control_income___principal_services___real.ADDN1" localSheetId="0">#REF!</definedName>
    <definedName name="Ofwat___Non_price_control_income___principal_services___real.ADDN1">#REF!</definedName>
    <definedName name="Ofwat___Non_price_control_income___principal_services___real.ADDN2" localSheetId="0">#REF!</definedName>
    <definedName name="Ofwat___Non_price_control_income___principal_services___real.ADDN2">#REF!</definedName>
    <definedName name="Ofwat___Non_price_control_income___principal_services___real.BR" localSheetId="0">#REF!</definedName>
    <definedName name="Ofwat___Non_price_control_income___principal_services___real.BR">#REF!</definedName>
    <definedName name="Ofwat___Non_price_control_income___principal_services___real.WN" localSheetId="0">#REF!</definedName>
    <definedName name="Ofwat___Non_price_control_income___principal_services___real.WN">#REF!</definedName>
    <definedName name="Ofwat___Non_price_control_income___principal_services___real.WR" localSheetId="0">#REF!</definedName>
    <definedName name="Ofwat___Non_price_control_income___principal_services___real.WR">#REF!</definedName>
    <definedName name="Ofwat___Non_price_control_income___principal_services___real.WWN" localSheetId="0">#REF!</definedName>
    <definedName name="Ofwat___Non_price_control_income___principal_services___real.WWN">#REF!</definedName>
    <definedName name="Ofwat___Non_price_control_income___third_party_services___Bulk_supplies___contract_not_qualifying_for_water_trading_incentives___signed_before_1_April_2020___real.ADDN1" localSheetId="0">#REF!</definedName>
    <definedName name="Ofwat___Non_price_control_income___third_party_services___Bulk_supplies___contract_not_qualifying_for_water_trading_incentives___signed_before_1_April_2020___real.ADDN1">#REF!</definedName>
    <definedName name="Ofwat___Non_price_control_income___third_party_services___Bulk_supplies___contract_not_qualifying_for_water_trading_incentives___signed_before_1_April_2020___real.ADDN2" localSheetId="0">#REF!</definedName>
    <definedName name="Ofwat___Non_price_control_income___third_party_services___Bulk_supplies___contract_not_qualifying_for_water_trading_incentives___signed_before_1_April_2020___real.ADDN2">#REF!</definedName>
    <definedName name="Ofwat___Non_price_control_income___third_party_services___Bulk_supplies___contract_not_qualifying_for_water_trading_incentives___signed_before_1_April_2020___real.BR" localSheetId="0">#REF!</definedName>
    <definedName name="Ofwat___Non_price_control_income___third_party_services___Bulk_supplies___contract_not_qualifying_for_water_trading_incentives___signed_before_1_April_2020___real.BR">#REF!</definedName>
    <definedName name="Ofwat___Non_price_control_income___third_party_services___Bulk_supplies___contract_not_qualifying_for_water_trading_incentives___signed_before_1_April_2020___real.WN" localSheetId="0">#REF!</definedName>
    <definedName name="Ofwat___Non_price_control_income___third_party_services___Bulk_supplies___contract_not_qualifying_for_water_trading_incentives___signed_before_1_April_2020___real.WN">#REF!</definedName>
    <definedName name="Ofwat___Non_price_control_income___third_party_services___Bulk_supplies___contract_not_qualifying_for_water_trading_incentives___signed_before_1_April_2020___real.WR" localSheetId="0">#REF!</definedName>
    <definedName name="Ofwat___Non_price_control_income___third_party_services___Bulk_supplies___contract_not_qualifying_for_water_trading_incentives___signed_before_1_April_2020___real.WR">#REF!</definedName>
    <definedName name="Ofwat___Non_price_control_income___third_party_services___Bulk_supplies___contract_not_qualifying_for_water_trading_incentives___signed_before_1_April_2020___real.WWN" localSheetId="0">#REF!</definedName>
    <definedName name="Ofwat___Non_price_control_income___third_party_services___Bulk_supplies___contract_not_qualifying_for_water_trading_incentives___signed_before_1_April_2020___real.WWN">#REF!</definedName>
    <definedName name="Ofwat___Non_price_control_income___third_party_services___Bulk_supplies___contract_qualifying_for_water_trading_incentives___on_or_after_1_April_2020___real.ADDN1" localSheetId="0">#REF!</definedName>
    <definedName name="Ofwat___Non_price_control_income___third_party_services___Bulk_supplies___contract_qualifying_for_water_trading_incentives___on_or_after_1_April_2020___real.ADDN1">#REF!</definedName>
    <definedName name="Ofwat___Non_price_control_income___third_party_services___Bulk_supplies___contract_qualifying_for_water_trading_incentives___on_or_after_1_April_2020___real.ADDN2" localSheetId="0">#REF!</definedName>
    <definedName name="Ofwat___Non_price_control_income___third_party_services___Bulk_supplies___contract_qualifying_for_water_trading_incentives___on_or_after_1_April_2020___real.ADDN2">#REF!</definedName>
    <definedName name="Ofwat___Non_price_control_income___third_party_services___Bulk_supplies___contract_qualifying_for_water_trading_incentives___on_or_after_1_April_2020___real.BR" localSheetId="0">#REF!</definedName>
    <definedName name="Ofwat___Non_price_control_income___third_party_services___Bulk_supplies___contract_qualifying_for_water_trading_incentives___on_or_after_1_April_2020___real.BR">#REF!</definedName>
    <definedName name="Ofwat___Non_price_control_income___third_party_services___Bulk_supplies___contract_qualifying_for_water_trading_incentives___on_or_after_1_April_2020___real.WN" localSheetId="0">#REF!</definedName>
    <definedName name="Ofwat___Non_price_control_income___third_party_services___Bulk_supplies___contract_qualifying_for_water_trading_incentives___on_or_after_1_April_2020___real.WN">#REF!</definedName>
    <definedName name="Ofwat___Non_price_control_income___third_party_services___Bulk_supplies___contract_qualifying_for_water_trading_incentives___on_or_after_1_April_2020___real.WR" localSheetId="0">#REF!</definedName>
    <definedName name="Ofwat___Non_price_control_income___third_party_services___Bulk_supplies___contract_qualifying_for_water_trading_incentives___on_or_after_1_April_2020___real.WR">#REF!</definedName>
    <definedName name="Ofwat___Non_price_control_income___third_party_services___Bulk_supplies___contract_qualifying_for_water_trading_incentives___on_or_after_1_April_2020___real.WWN" localSheetId="0">#REF!</definedName>
    <definedName name="Ofwat___Non_price_control_income___third_party_services___Bulk_supplies___contract_qualifying_for_water_trading_incentives___on_or_after_1_April_2020___real.WWN">#REF!</definedName>
    <definedName name="Ofwat___Non_price_control_income___third_party_services___Bulk_supplies___General___real.ADDN1" localSheetId="0">#REF!</definedName>
    <definedName name="Ofwat___Non_price_control_income___third_party_services___Bulk_supplies___General___real.ADDN1">#REF!</definedName>
    <definedName name="Ofwat___Non_price_control_income___third_party_services___Bulk_supplies___General___real.ADDN2" localSheetId="0">#REF!</definedName>
    <definedName name="Ofwat___Non_price_control_income___third_party_services___Bulk_supplies___General___real.ADDN2">#REF!</definedName>
    <definedName name="Ofwat___Non_price_control_income___third_party_services___Bulk_supplies___General___real.BR" localSheetId="0">#REF!</definedName>
    <definedName name="Ofwat___Non_price_control_income___third_party_services___Bulk_supplies___General___real.BR">#REF!</definedName>
    <definedName name="Ofwat___Non_price_control_income___third_party_services___Bulk_supplies___General___real.WN" localSheetId="0">#REF!</definedName>
    <definedName name="Ofwat___Non_price_control_income___third_party_services___Bulk_supplies___General___real.WN">#REF!</definedName>
    <definedName name="Ofwat___Non_price_control_income___third_party_services___Bulk_supplies___General___real.WR" localSheetId="0">#REF!</definedName>
    <definedName name="Ofwat___Non_price_control_income___third_party_services___Bulk_supplies___General___real.WR">#REF!</definedName>
    <definedName name="Ofwat___Non_price_control_income___third_party_services___Bulk_supplies___General___real.WWN" localSheetId="0">#REF!</definedName>
    <definedName name="Ofwat___Non_price_control_income___third_party_services___Bulk_supplies___General___real.WWN">#REF!</definedName>
    <definedName name="Ofwat___Non_price_control_income___third_party_services___other___real.ADDN1" localSheetId="0">#REF!</definedName>
    <definedName name="Ofwat___Non_price_control_income___third_party_services___other___real.ADDN1">#REF!</definedName>
    <definedName name="Ofwat___Non_price_control_income___third_party_services___other___real.ADDN2" localSheetId="0">#REF!</definedName>
    <definedName name="Ofwat___Non_price_control_income___third_party_services___other___real.ADDN2">#REF!</definedName>
    <definedName name="Ofwat___Non_price_control_income___third_party_services___other___real.BR" localSheetId="0">#REF!</definedName>
    <definedName name="Ofwat___Non_price_control_income___third_party_services___other___real.BR">#REF!</definedName>
    <definedName name="Ofwat___Non_price_control_income___third_party_services___other___real.WN" localSheetId="0">#REF!</definedName>
    <definedName name="Ofwat___Non_price_control_income___third_party_services___other___real.WN">#REF!</definedName>
    <definedName name="Ofwat___Non_price_control_income___third_party_services___other___real.WR" localSheetId="0">#REF!</definedName>
    <definedName name="Ofwat___Non_price_control_income___third_party_services___other___real.WR">#REF!</definedName>
    <definedName name="Ofwat___Non_price_control_income___third_party_services___other___real.WWN" localSheetId="0">#REF!</definedName>
    <definedName name="Ofwat___Non_price_control_income___third_party_services___other___real.WWN">#REF!</definedName>
    <definedName name="Ofwat___Notional_target_gearing___control.ADDN1" localSheetId="0">#REF!</definedName>
    <definedName name="Ofwat___Notional_target_gearing___control.ADDN1">#REF!</definedName>
    <definedName name="Ofwat___Notional_target_gearing___control.ADDN2" localSheetId="0">#REF!</definedName>
    <definedName name="Ofwat___Notional_target_gearing___control.ADDN2">#REF!</definedName>
    <definedName name="Ofwat___Notional_target_gearing___control.BR" localSheetId="0">#REF!</definedName>
    <definedName name="Ofwat___Notional_target_gearing___control.BR">#REF!</definedName>
    <definedName name="Ofwat___Notional_target_gearing___control.WN" localSheetId="0">#REF!</definedName>
    <definedName name="Ofwat___Notional_target_gearing___control.WN">#REF!</definedName>
    <definedName name="Ofwat___Notional_target_gearing___control.WR" localSheetId="0">#REF!</definedName>
    <definedName name="Ofwat___Notional_target_gearing___control.WR">#REF!</definedName>
    <definedName name="Ofwat___Notional_target_gearing___control.WWN" localSheetId="0">#REF!</definedName>
    <definedName name="Ofwat___Notional_target_gearing___control.WWN">#REF!</definedName>
    <definedName name="Ofwat___opening_business_debtors_measured___nominal" localSheetId="0">#REF!</definedName>
    <definedName name="Ofwat___opening_business_debtors_measured___nominal">#REF!</definedName>
    <definedName name="Ofwat___opening_business_debtors_unmeasured_nominal" localSheetId="0">#REF!</definedName>
    <definedName name="Ofwat___opening_business_debtors_unmeasured_nominal">#REF!</definedName>
    <definedName name="Ofwat___Opening_business_retail_measured_advance_receipts___nominal" localSheetId="0">#REF!</definedName>
    <definedName name="Ofwat___Opening_business_retail_measured_advance_receipts___nominal">#REF!</definedName>
    <definedName name="Ofwat___Opening_business_retail_unmeasured_advance_receipts___nominal" localSheetId="0">#REF!</definedName>
    <definedName name="Ofwat___Opening_business_retail_unmeasured_advance_receipts___nominal">#REF!</definedName>
    <definedName name="Ofwat___Opening_Called_up_share_capital_balance___control___nominal.ADDN1" localSheetId="0">#REF!</definedName>
    <definedName name="Ofwat___Opening_Called_up_share_capital_balance___control___nominal.ADDN1">#REF!</definedName>
    <definedName name="Ofwat___Opening_Called_up_share_capital_balance___control___nominal.ADDN2" localSheetId="0">#REF!</definedName>
    <definedName name="Ofwat___Opening_Called_up_share_capital_balance___control___nominal.ADDN2">#REF!</definedName>
    <definedName name="Ofwat___Opening_Called_up_share_capital_balance___control___nominal.BR" localSheetId="0">#REF!</definedName>
    <definedName name="Ofwat___Opening_Called_up_share_capital_balance___control___nominal.BR">#REF!</definedName>
    <definedName name="Ofwat___Opening_Called_up_share_capital_balance___control___nominal.WN" localSheetId="0">#REF!</definedName>
    <definedName name="Ofwat___Opening_Called_up_share_capital_balance___control___nominal.WN">#REF!</definedName>
    <definedName name="Ofwat___Opening_Called_up_share_capital_balance___control___nominal.WR" localSheetId="0">#REF!</definedName>
    <definedName name="Ofwat___Opening_Called_up_share_capital_balance___control___nominal.WR">#REF!</definedName>
    <definedName name="Ofwat___Opening_Called_up_share_capital_balance___control___nominal.WWN" localSheetId="0">#REF!</definedName>
    <definedName name="Ofwat___Opening_Called_up_share_capital_balance___control___nominal.WWN">#REF!</definedName>
    <definedName name="Ofwat___Opening_Capex_creditors_balance___control___nominal.ADDN1" localSheetId="0">#REF!</definedName>
    <definedName name="Ofwat___Opening_Capex_creditors_balance___control___nominal.ADDN1">#REF!</definedName>
    <definedName name="Ofwat___Opening_Capex_creditors_balance___control___nominal.ADDN2" localSheetId="0">#REF!</definedName>
    <definedName name="Ofwat___Opening_Capex_creditors_balance___control___nominal.ADDN2">#REF!</definedName>
    <definedName name="Ofwat___Opening_Capex_creditors_balance___control___nominal.BR" localSheetId="0">#REF!</definedName>
    <definedName name="Ofwat___Opening_Capex_creditors_balance___control___nominal.BR">#REF!</definedName>
    <definedName name="Ofwat___Opening_Capex_creditors_balance___control___nominal.WN" localSheetId="0">#REF!</definedName>
    <definedName name="Ofwat___Opening_Capex_creditors_balance___control___nominal.WN">#REF!</definedName>
    <definedName name="Ofwat___Opening_Capex_creditors_balance___control___nominal.WR" localSheetId="0">#REF!</definedName>
    <definedName name="Ofwat___Opening_Capex_creditors_balance___control___nominal.WR">#REF!</definedName>
    <definedName name="Ofwat___Opening_Capex_creditors_balance___control___nominal.WWN" localSheetId="0">#REF!</definedName>
    <definedName name="Ofwat___Opening_Capex_creditors_balance___control___nominal.WWN">#REF!</definedName>
    <definedName name="Ofwat___Opening_Capital_allowance_balance___Main_rate_pool___Capital_expenditure___control___nominal.ADDN1" localSheetId="0">#REF!</definedName>
    <definedName name="Ofwat___Opening_Capital_allowance_balance___Main_rate_pool___Capital_expenditure___control___nominal.ADDN1">#REF!</definedName>
    <definedName name="Ofwat___Opening_Capital_allowance_balance___Main_rate_pool___Capital_expenditure___control___nominal.ADDN2" localSheetId="0">#REF!</definedName>
    <definedName name="Ofwat___Opening_Capital_allowance_balance___Main_rate_pool___Capital_expenditure___control___nominal.ADDN2">#REF!</definedName>
    <definedName name="Ofwat___Opening_Capital_allowance_balance___Main_rate_pool___Capital_expenditure___control___nominal.BR" localSheetId="0">#REF!</definedName>
    <definedName name="Ofwat___Opening_Capital_allowance_balance___Main_rate_pool___Capital_expenditure___control___nominal.BR">#REF!</definedName>
    <definedName name="Ofwat___Opening_Capital_allowance_balance___Main_rate_pool___Capital_expenditure___control___nominal.WN" localSheetId="0">#REF!</definedName>
    <definedName name="Ofwat___Opening_Capital_allowance_balance___Main_rate_pool___Capital_expenditure___control___nominal.WN">#REF!</definedName>
    <definedName name="Ofwat___Opening_Capital_allowance_balance___Main_rate_pool___Capital_expenditure___control___nominal.WR" localSheetId="0">#REF!</definedName>
    <definedName name="Ofwat___Opening_Capital_allowance_balance___Main_rate_pool___Capital_expenditure___control___nominal.WR">#REF!</definedName>
    <definedName name="Ofwat___Opening_Capital_allowance_balance___Main_rate_pool___Capital_expenditure___control___nominal.WWN" localSheetId="0">#REF!</definedName>
    <definedName name="Ofwat___Opening_Capital_allowance_balance___Main_rate_pool___Capital_expenditure___control___nominal.WWN">#REF!</definedName>
    <definedName name="Ofwat___Opening_Capital_allowance_balance___special_rate_pool___Capital_expenditure___control___nominal.ADDN1" localSheetId="0">#REF!</definedName>
    <definedName name="Ofwat___Opening_Capital_allowance_balance___special_rate_pool___Capital_expenditure___control___nominal.ADDN1">#REF!</definedName>
    <definedName name="Ofwat___Opening_Capital_allowance_balance___special_rate_pool___Capital_expenditure___control___nominal.ADDN2" localSheetId="0">#REF!</definedName>
    <definedName name="Ofwat___Opening_Capital_allowance_balance___special_rate_pool___Capital_expenditure___control___nominal.ADDN2">#REF!</definedName>
    <definedName name="Ofwat___Opening_Capital_allowance_balance___special_rate_pool___Capital_expenditure___control___nominal.BR" localSheetId="0">#REF!</definedName>
    <definedName name="Ofwat___Opening_Capital_allowance_balance___special_rate_pool___Capital_expenditure___control___nominal.BR">#REF!</definedName>
    <definedName name="Ofwat___Opening_Capital_allowance_balance___special_rate_pool___Capital_expenditure___control___nominal.WN" localSheetId="0">#REF!</definedName>
    <definedName name="Ofwat___Opening_Capital_allowance_balance___special_rate_pool___Capital_expenditure___control___nominal.WN">#REF!</definedName>
    <definedName name="Ofwat___Opening_Capital_allowance_balance___special_rate_pool___Capital_expenditure___control___nominal.WR" localSheetId="0">#REF!</definedName>
    <definedName name="Ofwat___Opening_Capital_allowance_balance___special_rate_pool___Capital_expenditure___control___nominal.WR">#REF!</definedName>
    <definedName name="Ofwat___Opening_Capital_allowance_balance___special_rate_pool___Capital_expenditure___control___nominal.WWN" localSheetId="0">#REF!</definedName>
    <definedName name="Ofwat___Opening_Capital_allowance_balance___special_rate_pool___Capital_expenditure___control___nominal.WWN">#REF!</definedName>
    <definedName name="Ofwat___Opening_Capital_allowance_balance___Structures_and_buildings_pool___Capital_expenditure___control___nominal.ADDN1" localSheetId="0">#REF!</definedName>
    <definedName name="Ofwat___Opening_Capital_allowance_balance___Structures_and_buildings_pool___Capital_expenditure___control___nominal.ADDN1">#REF!</definedName>
    <definedName name="Ofwat___Opening_Capital_allowance_balance___Structures_and_buildings_pool___Capital_expenditure___control___nominal.ADDN2" localSheetId="0">#REF!</definedName>
    <definedName name="Ofwat___Opening_Capital_allowance_balance___Structures_and_buildings_pool___Capital_expenditure___control___nominal.ADDN2">#REF!</definedName>
    <definedName name="Ofwat___Opening_Capital_allowance_balance___Structures_and_buildings_pool___Capital_expenditure___control___nominal.BR" localSheetId="0">#REF!</definedName>
    <definedName name="Ofwat___Opening_Capital_allowance_balance___Structures_and_buildings_pool___Capital_expenditure___control___nominal.BR">#REF!</definedName>
    <definedName name="Ofwat___Opening_Capital_allowance_balance___Structures_and_buildings_pool___Capital_expenditure___control___nominal.WN" localSheetId="0">#REF!</definedName>
    <definedName name="Ofwat___Opening_Capital_allowance_balance___Structures_and_buildings_pool___Capital_expenditure___control___nominal.WN">#REF!</definedName>
    <definedName name="Ofwat___Opening_Capital_allowance_balance___Structures_and_buildings_pool___Capital_expenditure___control___nominal.WR" localSheetId="0">#REF!</definedName>
    <definedName name="Ofwat___Opening_Capital_allowance_balance___Structures_and_buildings_pool___Capital_expenditure___control___nominal.WR">#REF!</definedName>
    <definedName name="Ofwat___Opening_Capital_allowance_balance___Structures_and_buildings_pool___Capital_expenditure___control___nominal.WWN" localSheetId="0">#REF!</definedName>
    <definedName name="Ofwat___Opening_Capital_allowance_balance___Structures_and_buildings_pool___Capital_expenditure___control___nominal.WWN">#REF!</definedName>
    <definedName name="Ofwat___opening_current_tax_liabilities___control___nominal.ADDN1" localSheetId="0">#REF!</definedName>
    <definedName name="Ofwat___opening_current_tax_liabilities___control___nominal.ADDN1">#REF!</definedName>
    <definedName name="Ofwat___opening_current_tax_liabilities___control___nominal.ADDN2" localSheetId="0">#REF!</definedName>
    <definedName name="Ofwat___opening_current_tax_liabilities___control___nominal.ADDN2">#REF!</definedName>
    <definedName name="Ofwat___opening_current_tax_liabilities___control___nominal.BR" localSheetId="0">#REF!</definedName>
    <definedName name="Ofwat___opening_current_tax_liabilities___control___nominal.BR">#REF!</definedName>
    <definedName name="Ofwat___opening_current_tax_liabilities___control___nominal.WN" localSheetId="0">#REF!</definedName>
    <definedName name="Ofwat___opening_current_tax_liabilities___control___nominal.WN">#REF!</definedName>
    <definedName name="Ofwat___opening_current_tax_liabilities___control___nominal.WR" localSheetId="0">#REF!</definedName>
    <definedName name="Ofwat___opening_current_tax_liabilities___control___nominal.WR">#REF!</definedName>
    <definedName name="Ofwat___opening_current_tax_liabilities___control___nominal.WWN" localSheetId="0">#REF!</definedName>
    <definedName name="Ofwat___opening_current_tax_liabilities___control___nominal.WWN">#REF!</definedName>
    <definedName name="Ofwat___opening_deferred_tax_balance___control___nominal.ADDN1" localSheetId="0">#REF!</definedName>
    <definedName name="Ofwat___opening_deferred_tax_balance___control___nominal.ADDN1">#REF!</definedName>
    <definedName name="Ofwat___opening_deferred_tax_balance___control___nominal.ADDN2" localSheetId="0">#REF!</definedName>
    <definedName name="Ofwat___opening_deferred_tax_balance___control___nominal.ADDN2">#REF!</definedName>
    <definedName name="Ofwat___opening_deferred_tax_balance___control___nominal.BR" localSheetId="0">#REF!</definedName>
    <definedName name="Ofwat___opening_deferred_tax_balance___control___nominal.BR">#REF!</definedName>
    <definedName name="Ofwat___opening_deferred_tax_balance___control___nominal.WN" localSheetId="0">#REF!</definedName>
    <definedName name="Ofwat___opening_deferred_tax_balance___control___nominal.WN">#REF!</definedName>
    <definedName name="Ofwat___opening_deferred_tax_balance___control___nominal.WR" localSheetId="0">#REF!</definedName>
    <definedName name="Ofwat___opening_deferred_tax_balance___control___nominal.WR">#REF!</definedName>
    <definedName name="Ofwat___opening_deferred_tax_balance___control___nominal.WWN" localSheetId="0">#REF!</definedName>
    <definedName name="Ofwat___opening_deferred_tax_balance___control___nominal.WWN">#REF!</definedName>
    <definedName name="Ofwat___opening_dividend_cashflow_balance___control___nominal.ADDN1" localSheetId="0">#REF!</definedName>
    <definedName name="Ofwat___opening_dividend_cashflow_balance___control___nominal.ADDN1">#REF!</definedName>
    <definedName name="Ofwat___opening_dividend_cashflow_balance___control___nominal.ADDN2" localSheetId="0">#REF!</definedName>
    <definedName name="Ofwat___opening_dividend_cashflow_balance___control___nominal.ADDN2">#REF!</definedName>
    <definedName name="Ofwat___opening_dividend_cashflow_balance___control___nominal.BR" localSheetId="0">#REF!</definedName>
    <definedName name="Ofwat___opening_dividend_cashflow_balance___control___nominal.BR">#REF!</definedName>
    <definedName name="Ofwat___opening_dividend_cashflow_balance___control___nominal.WN" localSheetId="0">#REF!</definedName>
    <definedName name="Ofwat___opening_dividend_cashflow_balance___control___nominal.WN">#REF!</definedName>
    <definedName name="Ofwat___opening_dividend_cashflow_balance___control___nominal.WR" localSheetId="0">#REF!</definedName>
    <definedName name="Ofwat___opening_dividend_cashflow_balance___control___nominal.WR">#REF!</definedName>
    <definedName name="Ofwat___opening_dividend_cashflow_balance___control___nominal.WWN" localSheetId="0">#REF!</definedName>
    <definedName name="Ofwat___opening_dividend_cashflow_balance___control___nominal.WWN">#REF!</definedName>
    <definedName name="Ofwat___Opening_Dividend_creditors_balance___control___nominal.ADDN1" localSheetId="0">#REF!</definedName>
    <definedName name="Ofwat___Opening_Dividend_creditors_balance___control___nominal.ADDN1">#REF!</definedName>
    <definedName name="Ofwat___Opening_Dividend_creditors_balance___control___nominal.ADDN2" localSheetId="0">#REF!</definedName>
    <definedName name="Ofwat___Opening_Dividend_creditors_balance___control___nominal.ADDN2">#REF!</definedName>
    <definedName name="Ofwat___Opening_Dividend_creditors_balance___control___nominal.BR" localSheetId="0">#REF!</definedName>
    <definedName name="Ofwat___Opening_Dividend_creditors_balance___control___nominal.BR">#REF!</definedName>
    <definedName name="Ofwat___Opening_Dividend_creditors_balance___control___nominal.WN" localSheetId="0">#REF!</definedName>
    <definedName name="Ofwat___Opening_Dividend_creditors_balance___control___nominal.WN">#REF!</definedName>
    <definedName name="Ofwat___Opening_Dividend_creditors_balance___control___nominal.WR" localSheetId="0">#REF!</definedName>
    <definedName name="Ofwat___Opening_Dividend_creditors_balance___control___nominal.WR">#REF!</definedName>
    <definedName name="Ofwat___Opening_Dividend_creditors_balance___control___nominal.WWN" localSheetId="0">#REF!</definedName>
    <definedName name="Ofwat___Opening_Dividend_creditors_balance___control___nominal.WWN">#REF!</definedName>
    <definedName name="Ofwat___Opening_household_measured_advance_receipts___nominal" localSheetId="0">#REF!</definedName>
    <definedName name="Ofwat___Opening_household_measured_advance_receipts___nominal">#REF!</definedName>
    <definedName name="Ofwat___Opening_household_unmeasured_advance_receipts___nominal" localSheetId="0">#REF!</definedName>
    <definedName name="Ofwat___Opening_household_unmeasured_advance_receipts___nominal">#REF!</definedName>
    <definedName name="Ofwat___Opening_Intangible_asset_and_investments_balance___control___nominal.ADDN1" localSheetId="0">#REF!</definedName>
    <definedName name="Ofwat___Opening_Intangible_asset_and_investments_balance___control___nominal.ADDN1">#REF!</definedName>
    <definedName name="Ofwat___Opening_Intangible_asset_and_investments_balance___control___nominal.ADDN2" localSheetId="0">#REF!</definedName>
    <definedName name="Ofwat___Opening_Intangible_asset_and_investments_balance___control___nominal.ADDN2">#REF!</definedName>
    <definedName name="Ofwat___Opening_Intangible_asset_and_investments_balance___control___nominal.BR" localSheetId="0">#REF!</definedName>
    <definedName name="Ofwat___Opening_Intangible_asset_and_investments_balance___control___nominal.BR">#REF!</definedName>
    <definedName name="Ofwat___Opening_Intangible_asset_and_investments_balance___control___nominal.WN" localSheetId="0">#REF!</definedName>
    <definedName name="Ofwat___Opening_Intangible_asset_and_investments_balance___control___nominal.WN">#REF!</definedName>
    <definedName name="Ofwat___Opening_Intangible_asset_and_investments_balance___control___nominal.WR" localSheetId="0">#REF!</definedName>
    <definedName name="Ofwat___Opening_Intangible_asset_and_investments_balance___control___nominal.WR">#REF!</definedName>
    <definedName name="Ofwat___Opening_Intangible_asset_and_investments_balance___control___nominal.WWN" localSheetId="0">#REF!</definedName>
    <definedName name="Ofwat___Opening_Intangible_asset_and_investments_balance___control___nominal.WWN">#REF!</definedName>
    <definedName name="Ofwat___Opening_Non_distributable_reserves_balance___control___nominal.ADDN1" localSheetId="0">#REF!</definedName>
    <definedName name="Ofwat___Opening_Non_distributable_reserves_balance___control___nominal.ADDN1">#REF!</definedName>
    <definedName name="Ofwat___Opening_Non_distributable_reserves_balance___control___nominal.ADDN2" localSheetId="0">#REF!</definedName>
    <definedName name="Ofwat___Opening_Non_distributable_reserves_balance___control___nominal.ADDN2">#REF!</definedName>
    <definedName name="Ofwat___Opening_Non_distributable_reserves_balance___control___nominal.BR" localSheetId="0">#REF!</definedName>
    <definedName name="Ofwat___Opening_Non_distributable_reserves_balance___control___nominal.BR">#REF!</definedName>
    <definedName name="Ofwat___Opening_Non_distributable_reserves_balance___control___nominal.WN" localSheetId="0">#REF!</definedName>
    <definedName name="Ofwat___Opening_Non_distributable_reserves_balance___control___nominal.WN">#REF!</definedName>
    <definedName name="Ofwat___Opening_Non_distributable_reserves_balance___control___nominal.WR" localSheetId="0">#REF!</definedName>
    <definedName name="Ofwat___Opening_Non_distributable_reserves_balance___control___nominal.WR">#REF!</definedName>
    <definedName name="Ofwat___Opening_Non_distributable_reserves_balance___control___nominal.WWN" localSheetId="0">#REF!</definedName>
    <definedName name="Ofwat___Opening_Non_distributable_reserves_balance___control___nominal.WWN">#REF!</definedName>
    <definedName name="Ofwat___Opening_Other_creditors_balance___control___nominal.ADDN1" localSheetId="0">#REF!</definedName>
    <definedName name="Ofwat___Opening_Other_creditors_balance___control___nominal.ADDN1">#REF!</definedName>
    <definedName name="Ofwat___Opening_Other_creditors_balance___control___nominal.ADDN2" localSheetId="0">#REF!</definedName>
    <definedName name="Ofwat___Opening_Other_creditors_balance___control___nominal.ADDN2">#REF!</definedName>
    <definedName name="Ofwat___Opening_Other_creditors_balance___control___nominal.BR" localSheetId="0">#REF!</definedName>
    <definedName name="Ofwat___Opening_Other_creditors_balance___control___nominal.BR">#REF!</definedName>
    <definedName name="Ofwat___Opening_Other_creditors_balance___control___nominal.WN" localSheetId="0">#REF!</definedName>
    <definedName name="Ofwat___Opening_Other_creditors_balance___control___nominal.WN">#REF!</definedName>
    <definedName name="Ofwat___Opening_Other_creditors_balance___control___nominal.WR" localSheetId="0">#REF!</definedName>
    <definedName name="Ofwat___Opening_Other_creditors_balance___control___nominal.WR">#REF!</definedName>
    <definedName name="Ofwat___Opening_Other_creditors_balance___control___nominal.WWN" localSheetId="0">#REF!</definedName>
    <definedName name="Ofwat___Opening_Other_creditors_balance___control___nominal.WWN">#REF!</definedName>
    <definedName name="Ofwat___Opening_Other_debtors_balance___control___nominal.ADDN1" localSheetId="0">#REF!</definedName>
    <definedName name="Ofwat___Opening_Other_debtors_balance___control___nominal.ADDN1">#REF!</definedName>
    <definedName name="Ofwat___Opening_Other_debtors_balance___control___nominal.ADDN2" localSheetId="0">#REF!</definedName>
    <definedName name="Ofwat___Opening_Other_debtors_balance___control___nominal.ADDN2">#REF!</definedName>
    <definedName name="Ofwat___Opening_Other_debtors_balance___control___nominal.BR" localSheetId="0">#REF!</definedName>
    <definedName name="Ofwat___Opening_Other_debtors_balance___control___nominal.BR">#REF!</definedName>
    <definedName name="Ofwat___Opening_Other_debtors_balance___control___nominal.WN" localSheetId="0">#REF!</definedName>
    <definedName name="Ofwat___Opening_Other_debtors_balance___control___nominal.WN">#REF!</definedName>
    <definedName name="Ofwat___Opening_Other_debtors_balance___control___nominal.WR" localSheetId="0">#REF!</definedName>
    <definedName name="Ofwat___Opening_Other_debtors_balance___control___nominal.WR">#REF!</definedName>
    <definedName name="Ofwat___Opening_Other_debtors_balance___control___nominal.WWN" localSheetId="0">#REF!</definedName>
    <definedName name="Ofwat___Opening_Other_debtors_balance___control___nominal.WWN">#REF!</definedName>
    <definedName name="Ofwat___Opening_Other_liabilities_balance___control___nominal.ADDN1" localSheetId="0">#REF!</definedName>
    <definedName name="Ofwat___Opening_Other_liabilities_balance___control___nominal.ADDN1">#REF!</definedName>
    <definedName name="Ofwat___Opening_Other_liabilities_balance___control___nominal.ADDN2" localSheetId="0">#REF!</definedName>
    <definedName name="Ofwat___Opening_Other_liabilities_balance___control___nominal.ADDN2">#REF!</definedName>
    <definedName name="Ofwat___Opening_Other_liabilities_balance___control___nominal.BR" localSheetId="0">#REF!</definedName>
    <definedName name="Ofwat___Opening_Other_liabilities_balance___control___nominal.BR">#REF!</definedName>
    <definedName name="Ofwat___Opening_Other_liabilities_balance___control___nominal.WN" localSheetId="0">#REF!</definedName>
    <definedName name="Ofwat___Opening_Other_liabilities_balance___control___nominal.WN">#REF!</definedName>
    <definedName name="Ofwat___Opening_Other_liabilities_balance___control___nominal.WR" localSheetId="0">#REF!</definedName>
    <definedName name="Ofwat___Opening_Other_liabilities_balance___control___nominal.WR">#REF!</definedName>
    <definedName name="Ofwat___Opening_Other_liabilities_balance___control___nominal.WWN" localSheetId="0">#REF!</definedName>
    <definedName name="Ofwat___Opening_Other_liabilities_balance___control___nominal.WWN">#REF!</definedName>
    <definedName name="Ofwat___Opening_Provisions_balance___control___nominal.ADDN1" localSheetId="0">#REF!</definedName>
    <definedName name="Ofwat___Opening_Provisions_balance___control___nominal.ADDN1">#REF!</definedName>
    <definedName name="Ofwat___Opening_Provisions_balance___control___nominal.ADDN2" localSheetId="0">#REF!</definedName>
    <definedName name="Ofwat___Opening_Provisions_balance___control___nominal.ADDN2">#REF!</definedName>
    <definedName name="Ofwat___Opening_Provisions_balance___control___nominal.BR" localSheetId="0">#REF!</definedName>
    <definedName name="Ofwat___Opening_Provisions_balance___control___nominal.BR">#REF!</definedName>
    <definedName name="Ofwat___Opening_Provisions_balance___control___nominal.WN" localSheetId="0">#REF!</definedName>
    <definedName name="Ofwat___Opening_Provisions_balance___control___nominal.WN">#REF!</definedName>
    <definedName name="Ofwat___Opening_Provisions_balance___control___nominal.WR" localSheetId="0">#REF!</definedName>
    <definedName name="Ofwat___Opening_Provisions_balance___control___nominal.WR">#REF!</definedName>
    <definedName name="Ofwat___Opening_Provisions_balance___control___nominal.WWN" localSheetId="0">#REF!</definedName>
    <definedName name="Ofwat___Opening_Provisions_balance___control___nominal.WWN">#REF!</definedName>
    <definedName name="Ofwat___Opening_retained_cash_balance___Business___nominal" localSheetId="0">#REF!</definedName>
    <definedName name="Ofwat___Opening_retained_cash_balance___Business___nominal">#REF!</definedName>
    <definedName name="Ofwat___Opening_retained_cash_balance___Residential___nominal" localSheetId="0">#REF!</definedName>
    <definedName name="Ofwat___Opening_retained_cash_balance___Residential___nominal">#REF!</definedName>
    <definedName name="Ofwat___Opening_retained_earnings_balance___Business___nominal" localSheetId="0">#REF!</definedName>
    <definedName name="Ofwat___Opening_retained_earnings_balance___Business___nominal">#REF!</definedName>
    <definedName name="Ofwat___opening_retained_earnings_balance___control___nominal.ADDN1" localSheetId="0">#REF!</definedName>
    <definedName name="Ofwat___opening_retained_earnings_balance___control___nominal.ADDN1">#REF!</definedName>
    <definedName name="Ofwat___opening_retained_earnings_balance___control___nominal.ADDN2" localSheetId="0">#REF!</definedName>
    <definedName name="Ofwat___opening_retained_earnings_balance___control___nominal.ADDN2">#REF!</definedName>
    <definedName name="Ofwat___opening_retained_earnings_balance___control___nominal.BR" localSheetId="0">#REF!</definedName>
    <definedName name="Ofwat___opening_retained_earnings_balance___control___nominal.BR">#REF!</definedName>
    <definedName name="Ofwat___opening_retained_earnings_balance___control___nominal.WN" localSheetId="0">#REF!</definedName>
    <definedName name="Ofwat___opening_retained_earnings_balance___control___nominal.WN">#REF!</definedName>
    <definedName name="Ofwat___opening_retained_earnings_balance___control___nominal.WR" localSheetId="0">#REF!</definedName>
    <definedName name="Ofwat___opening_retained_earnings_balance___control___nominal.WR">#REF!</definedName>
    <definedName name="Ofwat___opening_retained_earnings_balance___control___nominal.WWN" localSheetId="0">#REF!</definedName>
    <definedName name="Ofwat___opening_retained_earnings_balance___control___nominal.WWN">#REF!</definedName>
    <definedName name="Ofwat___Opening_Retirement_benefit_asset____liabilities__balance___control___nominal.ADDN1" localSheetId="0">#REF!</definedName>
    <definedName name="Ofwat___Opening_Retirement_benefit_asset____liabilities__balance___control___nominal.ADDN1">#REF!</definedName>
    <definedName name="Ofwat___Opening_Retirement_benefit_asset____liabilities__balance___control___nominal.ADDN2" localSheetId="0">#REF!</definedName>
    <definedName name="Ofwat___Opening_Retirement_benefit_asset____liabilities__balance___control___nominal.ADDN2">#REF!</definedName>
    <definedName name="Ofwat___Opening_Retirement_benefit_asset____liabilities__balance___control___nominal.BR" localSheetId="0">#REF!</definedName>
    <definedName name="Ofwat___Opening_Retirement_benefit_asset____liabilities__balance___control___nominal.BR">#REF!</definedName>
    <definedName name="Ofwat___Opening_Retirement_benefit_asset____liabilities__balance___control___nominal.WN" localSheetId="0">#REF!</definedName>
    <definedName name="Ofwat___Opening_Retirement_benefit_asset____liabilities__balance___control___nominal.WN">#REF!</definedName>
    <definedName name="Ofwat___Opening_Retirement_benefit_asset____liabilities__balance___control___nominal.WR" localSheetId="0">#REF!</definedName>
    <definedName name="Ofwat___Opening_Retirement_benefit_asset____liabilities__balance___control___nominal.WR">#REF!</definedName>
    <definedName name="Ofwat___Opening_Retirement_benefit_asset____liabilities__balance___control___nominal.WWN" localSheetId="0">#REF!</definedName>
    <definedName name="Ofwat___Opening_Retirement_benefit_asset____liabilities__balance___control___nominal.WWN">#REF!</definedName>
    <definedName name="Ofwat___opening_tax_loss_balance___wholesale.ADDN1" localSheetId="0">#REF!</definedName>
    <definedName name="Ofwat___opening_tax_loss_balance___wholesale.ADDN1">#REF!</definedName>
    <definedName name="Ofwat___opening_tax_loss_balance___wholesale.ADDN2" localSheetId="0">#REF!</definedName>
    <definedName name="Ofwat___opening_tax_loss_balance___wholesale.ADDN2">#REF!</definedName>
    <definedName name="Ofwat___opening_tax_loss_balance___wholesale.BR" localSheetId="0">#REF!</definedName>
    <definedName name="Ofwat___opening_tax_loss_balance___wholesale.BR">#REF!</definedName>
    <definedName name="Ofwat___opening_tax_loss_balance___wholesale.WN" localSheetId="0">#REF!</definedName>
    <definedName name="Ofwat___opening_tax_loss_balance___wholesale.WN">#REF!</definedName>
    <definedName name="Ofwat___opening_tax_loss_balance___wholesale.WR" localSheetId="0">#REF!</definedName>
    <definedName name="Ofwat___opening_tax_loss_balance___wholesale.WR">#REF!</definedName>
    <definedName name="Ofwat___opening_tax_loss_balance___wholesale.WWN" localSheetId="0">#REF!</definedName>
    <definedName name="Ofwat___opening_tax_loss_balance___wholesale.WWN">#REF!</definedName>
    <definedName name="Ofwat___Opening_trade_and_other_payables___Wholesale_creditors___business_retail___nominal" localSheetId="0">#REF!</definedName>
    <definedName name="Ofwat___Opening_trade_and_other_payables___Wholesale_creditors___business_retail___nominal">#REF!</definedName>
    <definedName name="Ofwat___Opening_Trade_creditors_balance___control___nominal.ADDN1" localSheetId="0">#REF!</definedName>
    <definedName name="Ofwat___Opening_Trade_creditors_balance___control___nominal.ADDN1">#REF!</definedName>
    <definedName name="Ofwat___Opening_Trade_creditors_balance___control___nominal.ADDN2" localSheetId="0">#REF!</definedName>
    <definedName name="Ofwat___Opening_Trade_creditors_balance___control___nominal.ADDN2">#REF!</definedName>
    <definedName name="Ofwat___Opening_Trade_creditors_balance___control___nominal.BR" localSheetId="0">#REF!</definedName>
    <definedName name="Ofwat___Opening_Trade_creditors_balance___control___nominal.BR">#REF!</definedName>
    <definedName name="Ofwat___Opening_Trade_creditors_balance___control___nominal.WN" localSheetId="0">#REF!</definedName>
    <definedName name="Ofwat___Opening_Trade_creditors_balance___control___nominal.WN">#REF!</definedName>
    <definedName name="Ofwat___Opening_Trade_creditors_balance___control___nominal.WR" localSheetId="0">#REF!</definedName>
    <definedName name="Ofwat___Opening_Trade_creditors_balance___control___nominal.WR">#REF!</definedName>
    <definedName name="Ofwat___Opening_Trade_creditors_balance___control___nominal.WWN" localSheetId="0">#REF!</definedName>
    <definedName name="Ofwat___Opening_Trade_creditors_balance___control___nominal.WWN">#REF!</definedName>
    <definedName name="Ofwat___Opening_Trade_debtors_balance___control___nominal.ADDN1" localSheetId="0">#REF!</definedName>
    <definedName name="Ofwat___Opening_Trade_debtors_balance___control___nominal.ADDN1">#REF!</definedName>
    <definedName name="Ofwat___Opening_Trade_debtors_balance___control___nominal.ADDN2" localSheetId="0">#REF!</definedName>
    <definedName name="Ofwat___Opening_Trade_debtors_balance___control___nominal.ADDN2">#REF!</definedName>
    <definedName name="Ofwat___Opening_Trade_debtors_balance___control___nominal.BR" localSheetId="0">#REF!</definedName>
    <definedName name="Ofwat___Opening_Trade_debtors_balance___control___nominal.BR">#REF!</definedName>
    <definedName name="Ofwat___Opening_Trade_debtors_balance___control___nominal.WN" localSheetId="0">#REF!</definedName>
    <definedName name="Ofwat___Opening_Trade_debtors_balance___control___nominal.WN">#REF!</definedName>
    <definedName name="Ofwat___Opening_Trade_debtors_balance___control___nominal.WR" localSheetId="0">#REF!</definedName>
    <definedName name="Ofwat___Opening_Trade_debtors_balance___control___nominal.WR">#REF!</definedName>
    <definedName name="Ofwat___Opening_Trade_debtors_balance___control___nominal.WWN" localSheetId="0">#REF!</definedName>
    <definedName name="Ofwat___Opening_Trade_debtors_balance___control___nominal.WWN">#REF!</definedName>
    <definedName name="Ofwat___operating_costs_associated_with_equity_issuance___real.ADDN1" localSheetId="0">#REF!</definedName>
    <definedName name="Ofwat___operating_costs_associated_with_equity_issuance___real.ADDN1">#REF!</definedName>
    <definedName name="Ofwat___operating_costs_associated_with_equity_issuance___real.ADDN2" localSheetId="0">#REF!</definedName>
    <definedName name="Ofwat___operating_costs_associated_with_equity_issuance___real.ADDN2">#REF!</definedName>
    <definedName name="Ofwat___operating_costs_associated_with_equity_issuance___real.BR" localSheetId="0">#REF!</definedName>
    <definedName name="Ofwat___operating_costs_associated_with_equity_issuance___real.BR">#REF!</definedName>
    <definedName name="Ofwat___operating_costs_associated_with_equity_issuance___real.WN" localSheetId="0">#REF!</definedName>
    <definedName name="Ofwat___operating_costs_associated_with_equity_issuance___real.WN">#REF!</definedName>
    <definedName name="Ofwat___operating_costs_associated_with_equity_issuance___real.WR" localSheetId="0">#REF!</definedName>
    <definedName name="Ofwat___operating_costs_associated_with_equity_issuance___real.WR">#REF!</definedName>
    <definedName name="Ofwat___operating_costs_associated_with_equity_issuance___real.WWN" localSheetId="0">#REF!</definedName>
    <definedName name="Ofwat___operating_costs_associated_with_equity_issuance___real.WWN">#REF!</definedName>
    <definedName name="Ofwat___Ordinary_dividend_override___nominal" localSheetId="0">#REF!</definedName>
    <definedName name="Ofwat___Ordinary_dividend_override___nominal">#REF!</definedName>
    <definedName name="Ofwat___Ordinary_shares_issued___control___nominal.ADDN1" localSheetId="0">#REF!</definedName>
    <definedName name="Ofwat___Ordinary_shares_issued___control___nominal.ADDN1">#REF!</definedName>
    <definedName name="Ofwat___Ordinary_shares_issued___control___nominal.ADDN2" localSheetId="0">#REF!</definedName>
    <definedName name="Ofwat___Ordinary_shares_issued___control___nominal.ADDN2">#REF!</definedName>
    <definedName name="Ofwat___Ordinary_shares_issued___control___nominal.BR" localSheetId="0">#REF!</definedName>
    <definedName name="Ofwat___Ordinary_shares_issued___control___nominal.BR">#REF!</definedName>
    <definedName name="Ofwat___Ordinary_shares_issued___control___nominal.WN" localSheetId="0">#REF!</definedName>
    <definedName name="Ofwat___Ordinary_shares_issued___control___nominal.WN">#REF!</definedName>
    <definedName name="Ofwat___Ordinary_shares_issued___control___nominal.WR" localSheetId="0">#REF!</definedName>
    <definedName name="Ofwat___Ordinary_shares_issued___control___nominal.WR">#REF!</definedName>
    <definedName name="Ofwat___Ordinary_shares_issued___control___nominal.WWN" localSheetId="0">#REF!</definedName>
    <definedName name="Ofwat___Ordinary_shares_issued___control___nominal.WWN">#REF!</definedName>
    <definedName name="Ofwat___Other_adjustments_to_taxable_profits___control___nominal.ADDN1" localSheetId="0">#REF!</definedName>
    <definedName name="Ofwat___Other_adjustments_to_taxable_profits___control___nominal.ADDN1">#REF!</definedName>
    <definedName name="Ofwat___Other_adjustments_to_taxable_profits___control___nominal.ADDN2" localSheetId="0">#REF!</definedName>
    <definedName name="Ofwat___Other_adjustments_to_taxable_profits___control___nominal.ADDN2">#REF!</definedName>
    <definedName name="Ofwat___Other_adjustments_to_taxable_profits___control___nominal.BR" localSheetId="0">#REF!</definedName>
    <definedName name="Ofwat___Other_adjustments_to_taxable_profits___control___nominal.BR">#REF!</definedName>
    <definedName name="Ofwat___Other_adjustments_to_taxable_profits___control___nominal.WN" localSheetId="0">#REF!</definedName>
    <definedName name="Ofwat___Other_adjustments_to_taxable_profits___control___nominal.WN">#REF!</definedName>
    <definedName name="Ofwat___Other_adjustments_to_taxable_profits___control___nominal.WR" localSheetId="0">#REF!</definedName>
    <definedName name="Ofwat___Other_adjustments_to_taxable_profits___control___nominal.WR">#REF!</definedName>
    <definedName name="Ofwat___Other_adjustments_to_taxable_profits___control___nominal.WWN" localSheetId="0">#REF!</definedName>
    <definedName name="Ofwat___Other_adjustments_to_taxable_profits___control___nominal.WWN">#REF!</definedName>
    <definedName name="Ofwat___Other_creditors_target_balance___control___nominal.ADDN1" localSheetId="0">#REF!</definedName>
    <definedName name="Ofwat___Other_creditors_target_balance___control___nominal.ADDN1">#REF!</definedName>
    <definedName name="Ofwat___Other_creditors_target_balance___control___nominal.ADDN2" localSheetId="0">#REF!</definedName>
    <definedName name="Ofwat___Other_creditors_target_balance___control___nominal.ADDN2">#REF!</definedName>
    <definedName name="Ofwat___Other_creditors_target_balance___control___nominal.BR" localSheetId="0">#REF!</definedName>
    <definedName name="Ofwat___Other_creditors_target_balance___control___nominal.BR">#REF!</definedName>
    <definedName name="Ofwat___Other_creditors_target_balance___control___nominal.WN" localSheetId="0">#REF!</definedName>
    <definedName name="Ofwat___Other_creditors_target_balance___control___nominal.WN">#REF!</definedName>
    <definedName name="Ofwat___Other_creditors_target_balance___control___nominal.WR" localSheetId="0">#REF!</definedName>
    <definedName name="Ofwat___Other_creditors_target_balance___control___nominal.WR">#REF!</definedName>
    <definedName name="Ofwat___Other_creditors_target_balance___control___nominal.WWN" localSheetId="0">#REF!</definedName>
    <definedName name="Ofwat___Other_creditors_target_balance___control___nominal.WWN">#REF!</definedName>
    <definedName name="Ofwat___other_debtors_target_balance___control___nominal.ADDN1" localSheetId="0">#REF!</definedName>
    <definedName name="Ofwat___other_debtors_target_balance___control___nominal.ADDN1">#REF!</definedName>
    <definedName name="Ofwat___other_debtors_target_balance___control___nominal.ADDN2" localSheetId="0">#REF!</definedName>
    <definedName name="Ofwat___other_debtors_target_balance___control___nominal.ADDN2">#REF!</definedName>
    <definedName name="Ofwat___other_debtors_target_balance___control___nominal.BR" localSheetId="0">#REF!</definedName>
    <definedName name="Ofwat___other_debtors_target_balance___control___nominal.BR">#REF!</definedName>
    <definedName name="Ofwat___other_debtors_target_balance___control___nominal.WN" localSheetId="0">#REF!</definedName>
    <definedName name="Ofwat___other_debtors_target_balance___control___nominal.WN">#REF!</definedName>
    <definedName name="Ofwat___other_debtors_target_balance___control___nominal.WR" localSheetId="0">#REF!</definedName>
    <definedName name="Ofwat___other_debtors_target_balance___control___nominal.WR">#REF!</definedName>
    <definedName name="Ofwat___other_debtors_target_balance___control___nominal.WWN" localSheetId="0">#REF!</definedName>
    <definedName name="Ofwat___other_debtors_target_balance___control___nominal.WWN">#REF!</definedName>
    <definedName name="Ofwat___Other_operating_income___real.ADDN1" localSheetId="0">#REF!</definedName>
    <definedName name="Ofwat___Other_operating_income___real.ADDN1">#REF!</definedName>
    <definedName name="Ofwat___Other_operating_income___real.ADDN2" localSheetId="0">#REF!</definedName>
    <definedName name="Ofwat___Other_operating_income___real.ADDN2">#REF!</definedName>
    <definedName name="Ofwat___Other_operating_income___real.BR" localSheetId="0">#REF!</definedName>
    <definedName name="Ofwat___Other_operating_income___real.BR">#REF!</definedName>
    <definedName name="Ofwat___Other_operating_income___real.WN" localSheetId="0">#REF!</definedName>
    <definedName name="Ofwat___Other_operating_income___real.WN">#REF!</definedName>
    <definedName name="Ofwat___Other_operating_income___real.WR" localSheetId="0">#REF!</definedName>
    <definedName name="Ofwat___Other_operating_income___real.WR">#REF!</definedName>
    <definedName name="Ofwat___Other_operating_income___real.WWN" localSheetId="0">#REF!</definedName>
    <definedName name="Ofwat___Other_operating_income___real.WWN">#REF!</definedName>
    <definedName name="Ofwat___Other_price_control_income___Third_party_revenue___real.ADDN1" localSheetId="0">#REF!</definedName>
    <definedName name="Ofwat___Other_price_control_income___Third_party_revenue___real.ADDN1">#REF!</definedName>
    <definedName name="Ofwat___Other_price_control_income___Third_party_revenue___real.ADDN2" localSheetId="0">#REF!</definedName>
    <definedName name="Ofwat___Other_price_control_income___Third_party_revenue___real.ADDN2">#REF!</definedName>
    <definedName name="Ofwat___Other_price_control_income___Third_party_revenue___real.BR" localSheetId="0">#REF!</definedName>
    <definedName name="Ofwat___Other_price_control_income___Third_party_revenue___real.BR">#REF!</definedName>
    <definedName name="Ofwat___Other_price_control_income___Third_party_revenue___real.WN" localSheetId="0">#REF!</definedName>
    <definedName name="Ofwat___Other_price_control_income___Third_party_revenue___real.WN">#REF!</definedName>
    <definedName name="Ofwat___Other_price_control_income___Third_party_revenue___real.WR" localSheetId="0">#REF!</definedName>
    <definedName name="Ofwat___Other_price_control_income___Third_party_revenue___real.WR">#REF!</definedName>
    <definedName name="Ofwat___Other_price_control_income___Third_party_revenue___real.WWN" localSheetId="0">#REF!</definedName>
    <definedName name="Ofwat___Other_price_control_income___Third_party_revenue___real.WWN">#REF!</definedName>
    <definedName name="Ofwat___Other_taxable_income___Amortisation_on_grants_and_contributions___control___nominal.ADDN1" localSheetId="0">#REF!</definedName>
    <definedName name="Ofwat___Other_taxable_income___Amortisation_on_grants_and_contributions___control___nominal.ADDN1">#REF!</definedName>
    <definedName name="Ofwat___Other_taxable_income___Amortisation_on_grants_and_contributions___control___nominal.ADDN2" localSheetId="0">#REF!</definedName>
    <definedName name="Ofwat___Other_taxable_income___Amortisation_on_grants_and_contributions___control___nominal.ADDN2">#REF!</definedName>
    <definedName name="Ofwat___Other_taxable_income___Amortisation_on_grants_and_contributions___control___nominal.BR" localSheetId="0">#REF!</definedName>
    <definedName name="Ofwat___Other_taxable_income___Amortisation_on_grants_and_contributions___control___nominal.BR">#REF!</definedName>
    <definedName name="Ofwat___Other_taxable_income___Amortisation_on_grants_and_contributions___control___nominal.WN" localSheetId="0">#REF!</definedName>
    <definedName name="Ofwat___Other_taxable_income___Amortisation_on_grants_and_contributions___control___nominal.WN">#REF!</definedName>
    <definedName name="Ofwat___Other_taxable_income___Amortisation_on_grants_and_contributions___control___nominal.WR" localSheetId="0">#REF!</definedName>
    <definedName name="Ofwat___Other_taxable_income___Amortisation_on_grants_and_contributions___control___nominal.WR">#REF!</definedName>
    <definedName name="Ofwat___Other_taxable_income___Amortisation_on_grants_and_contributions___control___nominal.WWN" localSheetId="0">#REF!</definedName>
    <definedName name="Ofwat___Other_taxable_income___Amortisation_on_grants_and_contributions___control___nominal.WWN">#REF!</definedName>
    <definedName name="Ofwat___Other_taxable_income___Grants_and_contributions_taxable_on_receipt___control___nominal.ADDN1" localSheetId="0">#REF!</definedName>
    <definedName name="Ofwat___Other_taxable_income___Grants_and_contributions_taxable_on_receipt___control___nominal.ADDN1">#REF!</definedName>
    <definedName name="Ofwat___Other_taxable_income___Grants_and_contributions_taxable_on_receipt___control___nominal.ADDN2" localSheetId="0">#REF!</definedName>
    <definedName name="Ofwat___Other_taxable_income___Grants_and_contributions_taxable_on_receipt___control___nominal.ADDN2">#REF!</definedName>
    <definedName name="Ofwat___Other_taxable_income___Grants_and_contributions_taxable_on_receipt___control___nominal.BR" localSheetId="0">#REF!</definedName>
    <definedName name="Ofwat___Other_taxable_income___Grants_and_contributions_taxable_on_receipt___control___nominal.BR">#REF!</definedName>
    <definedName name="Ofwat___Other_taxable_income___Grants_and_contributions_taxable_on_receipt___control___nominal.WN" localSheetId="0">#REF!</definedName>
    <definedName name="Ofwat___Other_taxable_income___Grants_and_contributions_taxable_on_receipt___control___nominal.WN">#REF!</definedName>
    <definedName name="Ofwat___Other_taxable_income___Grants_and_contributions_taxable_on_receipt___control___nominal.WR" localSheetId="0">#REF!</definedName>
    <definedName name="Ofwat___Other_taxable_income___Grants_and_contributions_taxable_on_receipt___control___nominal.WR">#REF!</definedName>
    <definedName name="Ofwat___Other_taxable_income___Grants_and_contributions_taxable_on_receipt___control___nominal.WWN" localSheetId="0">#REF!</definedName>
    <definedName name="Ofwat___Other_taxable_income___Grants_and_contributions_taxable_on_receipt___control___nominal.WWN">#REF!</definedName>
    <definedName name="Ofwat___P_L_expenditure_not_allowable_as_a_deduction_from_taxable_trading_profits___control___nominal.ADDN1" localSheetId="0">#REF!</definedName>
    <definedName name="Ofwat___P_L_expenditure_not_allowable_as_a_deduction_from_taxable_trading_profits___control___nominal.ADDN1">#REF!</definedName>
    <definedName name="Ofwat___P_L_expenditure_not_allowable_as_a_deduction_from_taxable_trading_profits___control___nominal.ADDN2" localSheetId="0">#REF!</definedName>
    <definedName name="Ofwat___P_L_expenditure_not_allowable_as_a_deduction_from_taxable_trading_profits___control___nominal.ADDN2">#REF!</definedName>
    <definedName name="Ofwat___P_L_expenditure_not_allowable_as_a_deduction_from_taxable_trading_profits___control___nominal.BR" localSheetId="0">#REF!</definedName>
    <definedName name="Ofwat___P_L_expenditure_not_allowable_as_a_deduction_from_taxable_trading_profits___control___nominal.BR">#REF!</definedName>
    <definedName name="Ofwat___P_L_expenditure_not_allowable_as_a_deduction_from_taxable_trading_profits___control___nominal.WN" localSheetId="0">#REF!</definedName>
    <definedName name="Ofwat___P_L_expenditure_not_allowable_as_a_deduction_from_taxable_trading_profits___control___nominal.WN">#REF!</definedName>
    <definedName name="Ofwat___P_L_expenditure_not_allowable_as_a_deduction_from_taxable_trading_profits___control___nominal.WR" localSheetId="0">#REF!</definedName>
    <definedName name="Ofwat___P_L_expenditure_not_allowable_as_a_deduction_from_taxable_trading_profits___control___nominal.WR">#REF!</definedName>
    <definedName name="Ofwat___P_L_expenditure_not_allowable_as_a_deduction_from_taxable_trading_profits___control___nominal.WWN" localSheetId="0">#REF!</definedName>
    <definedName name="Ofwat___P_L_expenditure_not_allowable_as_a_deduction_from_taxable_trading_profits___control___nominal.WWN">#REF!</definedName>
    <definedName name="Ofwat___P_L_expenditure_relating_to_renewals_not_allowable_as_a_deduction_from_taxable_trading_profits___control___nominal.ADDN1" localSheetId="0">#REF!</definedName>
    <definedName name="Ofwat___P_L_expenditure_relating_to_renewals_not_allowable_as_a_deduction_from_taxable_trading_profits___control___nominal.ADDN1">#REF!</definedName>
    <definedName name="Ofwat___P_L_expenditure_relating_to_renewals_not_allowable_as_a_deduction_from_taxable_trading_profits___control___nominal.ADDN2" localSheetId="0">#REF!</definedName>
    <definedName name="Ofwat___P_L_expenditure_relating_to_renewals_not_allowable_as_a_deduction_from_taxable_trading_profits___control___nominal.ADDN2">#REF!</definedName>
    <definedName name="Ofwat___P_L_expenditure_relating_to_renewals_not_allowable_as_a_deduction_from_taxable_trading_profits___control___nominal.BR" localSheetId="0">#REF!</definedName>
    <definedName name="Ofwat___P_L_expenditure_relating_to_renewals_not_allowable_as_a_deduction_from_taxable_trading_profits___control___nominal.BR">#REF!</definedName>
    <definedName name="Ofwat___P_L_expenditure_relating_to_renewals_not_allowable_as_a_deduction_from_taxable_trading_profits___control___nominal.WN" localSheetId="0">#REF!</definedName>
    <definedName name="Ofwat___P_L_expenditure_relating_to_renewals_not_allowable_as_a_deduction_from_taxable_trading_profits___control___nominal.WN">#REF!</definedName>
    <definedName name="Ofwat___P_L_expenditure_relating_to_renewals_not_allowable_as_a_deduction_from_taxable_trading_profits___control___nominal.WR" localSheetId="0">#REF!</definedName>
    <definedName name="Ofwat___P_L_expenditure_relating_to_renewals_not_allowable_as_a_deduction_from_taxable_trading_profits___control___nominal.WR">#REF!</definedName>
    <definedName name="Ofwat___P_L_expenditure_relating_to_renewals_not_allowable_as_a_deduction_from_taxable_trading_profits___control___nominal.WWN" localSheetId="0">#REF!</definedName>
    <definedName name="Ofwat___P_L_expenditure_relating_to_renewals_not_allowable_as_a_deduction_from_taxable_trading_profits___control___nominal.WWN">#REF!</definedName>
    <definedName name="Ofwat___PAYG_Rate___Total_PAYG_rate.ADDN1" localSheetId="0">#REF!</definedName>
    <definedName name="Ofwat___PAYG_Rate___Total_PAYG_rate.ADDN1">#REF!</definedName>
    <definedName name="Ofwat___PAYG_Rate___Total_PAYG_rate.ADDN2" localSheetId="0">#REF!</definedName>
    <definedName name="Ofwat___PAYG_Rate___Total_PAYG_rate.ADDN2">#REF!</definedName>
    <definedName name="Ofwat___PAYG_Rate___Total_PAYG_rate.BR" localSheetId="0">#REF!</definedName>
    <definedName name="Ofwat___PAYG_Rate___Total_PAYG_rate.BR">#REF!</definedName>
    <definedName name="Ofwat___PAYG_Rate___Total_PAYG_rate.WN" localSheetId="0">#REF!</definedName>
    <definedName name="Ofwat___PAYG_Rate___Total_PAYG_rate.WN">#REF!</definedName>
    <definedName name="Ofwat___PAYG_Rate___Total_PAYG_rate.WR" localSheetId="0">#REF!</definedName>
    <definedName name="Ofwat___PAYG_Rate___Total_PAYG_rate.WR">#REF!</definedName>
    <definedName name="Ofwat___PAYG_Rate___Total_PAYG_rate.WWN" localSheetId="0">#REF!</definedName>
    <definedName name="Ofwat___PAYG_Rate___Total_PAYG_rate.WWN">#REF!</definedName>
    <definedName name="Ofwat___Percentage_retail_earnings_distributed_as_dividends" localSheetId="0">#REF!</definedName>
    <definedName name="Ofwat___Percentage_retail_earnings_distributed_as_dividends">#REF!</definedName>
    <definedName name="Ofwat___Post_financeability_adjustments_eligible_for_tax_uplift___real.ADDN1" localSheetId="0">#REF!</definedName>
    <definedName name="Ofwat___Post_financeability_adjustments_eligible_for_tax_uplift___real.ADDN1">#REF!</definedName>
    <definedName name="Ofwat___Post_financeability_adjustments_eligible_for_tax_uplift___real.ADDN2" localSheetId="0">#REF!</definedName>
    <definedName name="Ofwat___Post_financeability_adjustments_eligible_for_tax_uplift___real.ADDN2">#REF!</definedName>
    <definedName name="Ofwat___Post_financeability_adjustments_eligible_for_tax_uplift___real.BR" localSheetId="0">#REF!</definedName>
    <definedName name="Ofwat___Post_financeability_adjustments_eligible_for_tax_uplift___real.BR">#REF!</definedName>
    <definedName name="Ofwat___Post_financeability_adjustments_eligible_for_tax_uplift___real.WN" localSheetId="0">#REF!</definedName>
    <definedName name="Ofwat___Post_financeability_adjustments_eligible_for_tax_uplift___real.WN">#REF!</definedName>
    <definedName name="Ofwat___Post_financeability_adjustments_eligible_for_tax_uplift___real.WR" localSheetId="0">#REF!</definedName>
    <definedName name="Ofwat___Post_financeability_adjustments_eligible_for_tax_uplift___real.WR">#REF!</definedName>
    <definedName name="Ofwat___Post_financeability_adjustments_eligible_for_tax_uplift___real.WWN" localSheetId="0">#REF!</definedName>
    <definedName name="Ofwat___Post_financeability_adjustments_eligible_for_tax_uplift___real.WWN">#REF!</definedName>
    <definedName name="Ofwat___Post_financeability_adjustments_not_eligible_for_tax_uplift___real.ADDN1" localSheetId="0">#REF!</definedName>
    <definedName name="Ofwat___Post_financeability_adjustments_not_eligible_for_tax_uplift___real.ADDN1">#REF!</definedName>
    <definedName name="Ofwat___Post_financeability_adjustments_not_eligible_for_tax_uplift___real.ADDN2" localSheetId="0">#REF!</definedName>
    <definedName name="Ofwat___Post_financeability_adjustments_not_eligible_for_tax_uplift___real.ADDN2">#REF!</definedName>
    <definedName name="Ofwat___Post_financeability_adjustments_not_eligible_for_tax_uplift___real.BR" localSheetId="0">#REF!</definedName>
    <definedName name="Ofwat___Post_financeability_adjustments_not_eligible_for_tax_uplift___real.BR">#REF!</definedName>
    <definedName name="Ofwat___Post_financeability_adjustments_not_eligible_for_tax_uplift___real.WN" localSheetId="0">#REF!</definedName>
    <definedName name="Ofwat___Post_financeability_adjustments_not_eligible_for_tax_uplift___real.WN">#REF!</definedName>
    <definedName name="Ofwat___Post_financeability_adjustments_not_eligible_for_tax_uplift___real.WR" localSheetId="0">#REF!</definedName>
    <definedName name="Ofwat___Post_financeability_adjustments_not_eligible_for_tax_uplift___real.WR">#REF!</definedName>
    <definedName name="Ofwat___Post_financeability_adjustments_not_eligible_for_tax_uplift___real.WWN" localSheetId="0">#REF!</definedName>
    <definedName name="Ofwat___Post_financeability_adjustments_not_eligible_for_tax_uplift___real.WWN">#REF!</definedName>
    <definedName name="Ofwat___Pre_2020_RCV_opening_balance___real.ADDN1" localSheetId="0">#REF!</definedName>
    <definedName name="Ofwat___Pre_2020_RCV_opening_balance___real.ADDN1">#REF!</definedName>
    <definedName name="Ofwat___Pre_2020_RCV_opening_balance___real.ADDN2" localSheetId="0">#REF!</definedName>
    <definedName name="Ofwat___Pre_2020_RCV_opening_balance___real.ADDN2">#REF!</definedName>
    <definedName name="Ofwat___Pre_2020_RCV_opening_balance___real.BR" localSheetId="0">#REF!</definedName>
    <definedName name="Ofwat___Pre_2020_RCV_opening_balance___real.BR">#REF!</definedName>
    <definedName name="Ofwat___Pre_2020_RCV_opening_balance___real.WN" localSheetId="0">#REF!</definedName>
    <definedName name="Ofwat___Pre_2020_RCV_opening_balance___real.WN">#REF!</definedName>
    <definedName name="Ofwat___Pre_2020_RCV_opening_balance___real.WR" localSheetId="0">#REF!</definedName>
    <definedName name="Ofwat___Pre_2020_RCV_opening_balance___real.WR">#REF!</definedName>
    <definedName name="Ofwat___Pre_2020_RCV_opening_balance___real.WWN" localSheetId="0">#REF!</definedName>
    <definedName name="Ofwat___Pre_2020_RCV_opening_balance___real.WWN">#REF!</definedName>
    <definedName name="Ofwat___Pre_2025_RCV_Run_off_rate.ADDN1" localSheetId="0">#REF!</definedName>
    <definedName name="Ofwat___Pre_2025_RCV_Run_off_rate.ADDN1">#REF!</definedName>
    <definedName name="Ofwat___Pre_2025_RCV_Run_off_rate.ADDN2" localSheetId="0">#REF!</definedName>
    <definedName name="Ofwat___Pre_2025_RCV_Run_off_rate.ADDN2">#REF!</definedName>
    <definedName name="Ofwat___Pre_2025_RCV_Run_off_rate.BR" localSheetId="0">#REF!</definedName>
    <definedName name="Ofwat___Pre_2025_RCV_Run_off_rate.BR">#REF!</definedName>
    <definedName name="Ofwat___Pre_2025_RCV_Run_off_rate.WN" localSheetId="0">#REF!</definedName>
    <definedName name="Ofwat___Pre_2025_RCV_Run_off_rate.WN">#REF!</definedName>
    <definedName name="Ofwat___Pre_2025_RCV_Run_off_rate.WR" localSheetId="0">#REF!</definedName>
    <definedName name="Ofwat___Pre_2025_RCV_Run_off_rate.WR">#REF!</definedName>
    <definedName name="Ofwat___Pre_2025_RCV_Run_off_rate.WWN" localSheetId="0">#REF!</definedName>
    <definedName name="Ofwat___Pre_2025_RCV_Run_off_rate.WWN">#REF!</definedName>
    <definedName name="Ofwat___Price_control_income___third_party_services___Rechargeable_works___real.ADDN1" localSheetId="0">#REF!</definedName>
    <definedName name="Ofwat___Price_control_income___third_party_services___Rechargeable_works___real.ADDN1">#REF!</definedName>
    <definedName name="Ofwat___Price_control_income___third_party_services___Rechargeable_works___real.ADDN2" localSheetId="0">#REF!</definedName>
    <definedName name="Ofwat___Price_control_income___third_party_services___Rechargeable_works___real.ADDN2">#REF!</definedName>
    <definedName name="Ofwat___Price_control_income___third_party_services___Rechargeable_works___real.BR" localSheetId="0">#REF!</definedName>
    <definedName name="Ofwat___Price_control_income___third_party_services___Rechargeable_works___real.BR">#REF!</definedName>
    <definedName name="Ofwat___Price_control_income___third_party_services___Rechargeable_works___real.WN" localSheetId="0">#REF!</definedName>
    <definedName name="Ofwat___Price_control_income___third_party_services___Rechargeable_works___real.WN">#REF!</definedName>
    <definedName name="Ofwat___Price_control_income___third_party_services___Rechargeable_works___real.WR" localSheetId="0">#REF!</definedName>
    <definedName name="Ofwat___Price_control_income___third_party_services___Rechargeable_works___real.WR">#REF!</definedName>
    <definedName name="Ofwat___Price_control_income___third_party_services___Rechargeable_works___real.WWN" localSheetId="0">#REF!</definedName>
    <definedName name="Ofwat___Price_control_income___third_party_services___Rechargeable_works___real.WWN">#REF!</definedName>
    <definedName name="Ofwat___Prior_period_company_residential_apportionment" localSheetId="0">#REF!</definedName>
    <definedName name="Ofwat___Prior_period_company_residential_apportionment">#REF!</definedName>
    <definedName name="Ofwat___Proportion_of_capitalised_revenue_expenditure__infra___non_infra_.ADDN1" localSheetId="0">#REF!</definedName>
    <definedName name="Ofwat___Proportion_of_capitalised_revenue_expenditure__infra___non_infra_.ADDN1">#REF!</definedName>
    <definedName name="Ofwat___Proportion_of_capitalised_revenue_expenditure__infra___non_infra_.ADDN2" localSheetId="0">#REF!</definedName>
    <definedName name="Ofwat___Proportion_of_capitalised_revenue_expenditure__infra___non_infra_.ADDN2">#REF!</definedName>
    <definedName name="Ofwat___Proportion_of_capitalised_revenue_expenditure__infra___non_infra_.BR" localSheetId="0">#REF!</definedName>
    <definedName name="Ofwat___Proportion_of_capitalised_revenue_expenditure__infra___non_infra_.BR">#REF!</definedName>
    <definedName name="Ofwat___Proportion_of_capitalised_revenue_expenditure__infra___non_infra_.WN" localSheetId="0">#REF!</definedName>
    <definedName name="Ofwat___Proportion_of_capitalised_revenue_expenditure__infra___non_infra_.WN">#REF!</definedName>
    <definedName name="Ofwat___Proportion_of_capitalised_revenue_expenditure__infra___non_infra_.WR" localSheetId="0">#REF!</definedName>
    <definedName name="Ofwat___Proportion_of_capitalised_revenue_expenditure__infra___non_infra_.WR">#REF!</definedName>
    <definedName name="Ofwat___Proportion_of_capitalised_revenue_expenditure__infra___non_infra_.WWN" localSheetId="0">#REF!</definedName>
    <definedName name="Ofwat___Proportion_of_capitalised_revenue_expenditure__infra___non_infra_.WWN">#REF!</definedName>
    <definedName name="Ofwat___proportion_of_new_capital_expenditure_not_qualifying_for_capital_allowance_deductions.ADDN1" localSheetId="0">#REF!</definedName>
    <definedName name="Ofwat___proportion_of_new_capital_expenditure_not_qualifying_for_capital_allowance_deductions.ADDN1">#REF!</definedName>
    <definedName name="Ofwat___proportion_of_new_capital_expenditure_not_qualifying_for_capital_allowance_deductions.ADDN2" localSheetId="0">#REF!</definedName>
    <definedName name="Ofwat___proportion_of_new_capital_expenditure_not_qualifying_for_capital_allowance_deductions.ADDN2">#REF!</definedName>
    <definedName name="Ofwat___proportion_of_new_capital_expenditure_not_qualifying_for_capital_allowance_deductions.BR" localSheetId="0">#REF!</definedName>
    <definedName name="Ofwat___proportion_of_new_capital_expenditure_not_qualifying_for_capital_allowance_deductions.BR">#REF!</definedName>
    <definedName name="Ofwat___proportion_of_new_capital_expenditure_not_qualifying_for_capital_allowance_deductions.WN" localSheetId="0">#REF!</definedName>
    <definedName name="Ofwat___proportion_of_new_capital_expenditure_not_qualifying_for_capital_allowance_deductions.WN">#REF!</definedName>
    <definedName name="Ofwat___proportion_of_new_capital_expenditure_not_qualifying_for_capital_allowance_deductions.WR" localSheetId="0">#REF!</definedName>
    <definedName name="Ofwat___proportion_of_new_capital_expenditure_not_qualifying_for_capital_allowance_deductions.WR">#REF!</definedName>
    <definedName name="Ofwat___proportion_of_new_capital_expenditure_not_qualifying_for_capital_allowance_deductions.WWN" localSheetId="0">#REF!</definedName>
    <definedName name="Ofwat___proportion_of_new_capital_expenditure_not_qualifying_for_capital_allowance_deductions.WWN">#REF!</definedName>
    <definedName name="Ofwat___proportion_of_new_capital_expenditure_qualifying_for_a_full_deduction.ADDN1" localSheetId="0">#REF!</definedName>
    <definedName name="Ofwat___proportion_of_new_capital_expenditure_qualifying_for_a_full_deduction.ADDN1">#REF!</definedName>
    <definedName name="Ofwat___proportion_of_new_capital_expenditure_qualifying_for_a_full_deduction.ADDN2" localSheetId="0">#REF!</definedName>
    <definedName name="Ofwat___proportion_of_new_capital_expenditure_qualifying_for_a_full_deduction.ADDN2">#REF!</definedName>
    <definedName name="Ofwat___proportion_of_new_capital_expenditure_qualifying_for_a_full_deduction.BR" localSheetId="0">#REF!</definedName>
    <definedName name="Ofwat___proportion_of_new_capital_expenditure_qualifying_for_a_full_deduction.BR">#REF!</definedName>
    <definedName name="Ofwat___proportion_of_new_capital_expenditure_qualifying_for_a_full_deduction.WN" localSheetId="0">#REF!</definedName>
    <definedName name="Ofwat___proportion_of_new_capital_expenditure_qualifying_for_a_full_deduction.WN">#REF!</definedName>
    <definedName name="Ofwat___proportion_of_new_capital_expenditure_qualifying_for_a_full_deduction.WR" localSheetId="0">#REF!</definedName>
    <definedName name="Ofwat___proportion_of_new_capital_expenditure_qualifying_for_a_full_deduction.WR">#REF!</definedName>
    <definedName name="Ofwat___proportion_of_new_capital_expenditure_qualifying_for_a_full_deduction.WWN" localSheetId="0">#REF!</definedName>
    <definedName name="Ofwat___proportion_of_new_capital_expenditure_qualifying_for_a_full_deduction.WWN">#REF!</definedName>
    <definedName name="Ofwat___Proportion_of_new_capital_expenditure_qualifying_for_high_level_deduction_main_rate_pool.ADDN1" localSheetId="0">#REF!</definedName>
    <definedName name="Ofwat___Proportion_of_new_capital_expenditure_qualifying_for_high_level_deduction_main_rate_pool.ADDN1">#REF!</definedName>
    <definedName name="Ofwat___Proportion_of_new_capital_expenditure_qualifying_for_high_level_deduction_main_rate_pool.ADDN2" localSheetId="0">#REF!</definedName>
    <definedName name="Ofwat___Proportion_of_new_capital_expenditure_qualifying_for_high_level_deduction_main_rate_pool.ADDN2">#REF!</definedName>
    <definedName name="Ofwat___Proportion_of_new_capital_expenditure_qualifying_for_high_level_deduction_main_rate_pool.BR" localSheetId="0">#REF!</definedName>
    <definedName name="Ofwat___Proportion_of_new_capital_expenditure_qualifying_for_high_level_deduction_main_rate_pool.BR">#REF!</definedName>
    <definedName name="Ofwat___Proportion_of_new_capital_expenditure_qualifying_for_high_level_deduction_main_rate_pool.WN" localSheetId="0">#REF!</definedName>
    <definedName name="Ofwat___Proportion_of_new_capital_expenditure_qualifying_for_high_level_deduction_main_rate_pool.WN">#REF!</definedName>
    <definedName name="Ofwat___Proportion_of_new_capital_expenditure_qualifying_for_high_level_deduction_main_rate_pool.WR" localSheetId="0">#REF!</definedName>
    <definedName name="Ofwat___Proportion_of_new_capital_expenditure_qualifying_for_high_level_deduction_main_rate_pool.WR">#REF!</definedName>
    <definedName name="Ofwat___Proportion_of_new_capital_expenditure_qualifying_for_high_level_deduction_main_rate_pool.WWN" localSheetId="0">#REF!</definedName>
    <definedName name="Ofwat___Proportion_of_new_capital_expenditure_qualifying_for_high_level_deduction_main_rate_pool.WWN">#REF!</definedName>
    <definedName name="Ofwat___Proportion_of_new_capital_expenditure_qualifying_for_high_level_deduction_special_rate_pool.ADDN1" localSheetId="0">#REF!</definedName>
    <definedName name="Ofwat___Proportion_of_new_capital_expenditure_qualifying_for_high_level_deduction_special_rate_pool.ADDN1">#REF!</definedName>
    <definedName name="Ofwat___Proportion_of_new_capital_expenditure_qualifying_for_high_level_deduction_special_rate_pool.ADDN2" localSheetId="0">#REF!</definedName>
    <definedName name="Ofwat___Proportion_of_new_capital_expenditure_qualifying_for_high_level_deduction_special_rate_pool.ADDN2">#REF!</definedName>
    <definedName name="Ofwat___Proportion_of_new_capital_expenditure_qualifying_for_high_level_deduction_special_rate_pool.BR" localSheetId="0">#REF!</definedName>
    <definedName name="Ofwat___Proportion_of_new_capital_expenditure_qualifying_for_high_level_deduction_special_rate_pool.BR">#REF!</definedName>
    <definedName name="Ofwat___Proportion_of_new_capital_expenditure_qualifying_for_high_level_deduction_special_rate_pool.WN" localSheetId="0">#REF!</definedName>
    <definedName name="Ofwat___Proportion_of_new_capital_expenditure_qualifying_for_high_level_deduction_special_rate_pool.WN">#REF!</definedName>
    <definedName name="Ofwat___Proportion_of_new_capital_expenditure_qualifying_for_high_level_deduction_special_rate_pool.WR" localSheetId="0">#REF!</definedName>
    <definedName name="Ofwat___Proportion_of_new_capital_expenditure_qualifying_for_high_level_deduction_special_rate_pool.WR">#REF!</definedName>
    <definedName name="Ofwat___Proportion_of_new_capital_expenditure_qualifying_for_high_level_deduction_special_rate_pool.WWN" localSheetId="0">#REF!</definedName>
    <definedName name="Ofwat___Proportion_of_new_capital_expenditure_qualifying_for_high_level_deduction_special_rate_pool.WWN">#REF!</definedName>
    <definedName name="Ofwat___Proportion_of_new_capital_expenditure_qualifying_for_high_level_deduction_structures_and_buildings__pool.ADDN1" localSheetId="0">#REF!</definedName>
    <definedName name="Ofwat___Proportion_of_new_capital_expenditure_qualifying_for_high_level_deduction_structures_and_buildings__pool.ADDN1">#REF!</definedName>
    <definedName name="Ofwat___Proportion_of_new_capital_expenditure_qualifying_for_high_level_deduction_structures_and_buildings__pool.ADDN2" localSheetId="0">#REF!</definedName>
    <definedName name="Ofwat___Proportion_of_new_capital_expenditure_qualifying_for_high_level_deduction_structures_and_buildings__pool.ADDN2">#REF!</definedName>
    <definedName name="Ofwat___Proportion_of_new_capital_expenditure_qualifying_for_high_level_deduction_structures_and_buildings__pool.BR" localSheetId="0">#REF!</definedName>
    <definedName name="Ofwat___Proportion_of_new_capital_expenditure_qualifying_for_high_level_deduction_structures_and_buildings__pool.BR">#REF!</definedName>
    <definedName name="Ofwat___Proportion_of_new_capital_expenditure_qualifying_for_high_level_deduction_structures_and_buildings__pool.WN" localSheetId="0">#REF!</definedName>
    <definedName name="Ofwat___Proportion_of_new_capital_expenditure_qualifying_for_high_level_deduction_structures_and_buildings__pool.WN">#REF!</definedName>
    <definedName name="Ofwat___Proportion_of_new_capital_expenditure_qualifying_for_high_level_deduction_structures_and_buildings__pool.WR" localSheetId="0">#REF!</definedName>
    <definedName name="Ofwat___Proportion_of_new_capital_expenditure_qualifying_for_high_level_deduction_structures_and_buildings__pool.WR">#REF!</definedName>
    <definedName name="Ofwat___Proportion_of_new_capital_expenditure_qualifying_for_high_level_deduction_structures_and_buildings__pool.WWN" localSheetId="0">#REF!</definedName>
    <definedName name="Ofwat___Proportion_of_new_capital_expenditure_qualifying_for_high_level_deduction_structures_and_buildings__pool.WWN">#REF!</definedName>
    <definedName name="Ofwat___Proportion_of_RPI_ILD" localSheetId="0">#REF!</definedName>
    <definedName name="Ofwat___Proportion_of_RPI_ILD">#REF!</definedName>
    <definedName name="Ofwat___proportion_of_taxable_profits_available_for_tax_loss_utilisation" localSheetId="0">#REF!</definedName>
    <definedName name="Ofwat___proportion_of_taxable_profits_available_for_tax_loss_utilisation">#REF!</definedName>
    <definedName name="Ofwat___QAA_reward__penalty____real.ADDN1" localSheetId="0">#REF!</definedName>
    <definedName name="Ofwat___QAA_reward__penalty____real.ADDN1">#REF!</definedName>
    <definedName name="Ofwat___QAA_reward__penalty____real.ADDN2" localSheetId="0">#REF!</definedName>
    <definedName name="Ofwat___QAA_reward__penalty____real.ADDN2">#REF!</definedName>
    <definedName name="Ofwat___QAA_reward__penalty____real.BR" localSheetId="0">#REF!</definedName>
    <definedName name="Ofwat___QAA_reward__penalty____real.BR">#REF!</definedName>
    <definedName name="Ofwat___QAA_reward__penalty____real.WN" localSheetId="0">#REF!</definedName>
    <definedName name="Ofwat___QAA_reward__penalty____real.WN">#REF!</definedName>
    <definedName name="Ofwat___QAA_reward__penalty____real.WR" localSheetId="0">#REF!</definedName>
    <definedName name="Ofwat___QAA_reward__penalty____real.WR">#REF!</definedName>
    <definedName name="Ofwat___QAA_reward__penalty____real.WWN" localSheetId="0">#REF!</definedName>
    <definedName name="Ofwat___QAA_reward__penalty____real.WWN">#REF!</definedName>
    <definedName name="Ofwat___real_dividend_growth" localSheetId="0">#REF!</definedName>
    <definedName name="Ofwat___real_dividend_growth">#REF!</definedName>
    <definedName name="Ofwat___Reprofiling_revenue___real.ADDN1" localSheetId="0">#REF!</definedName>
    <definedName name="Ofwat___Reprofiling_revenue___real.ADDN1">#REF!</definedName>
    <definedName name="Ofwat___Reprofiling_revenue___real.ADDN2" localSheetId="0">#REF!</definedName>
    <definedName name="Ofwat___Reprofiling_revenue___real.ADDN2">#REF!</definedName>
    <definedName name="Ofwat___Reprofiling_revenue___real.BR" localSheetId="0">#REF!</definedName>
    <definedName name="Ofwat___Reprofiling_revenue___real.BR">#REF!</definedName>
    <definedName name="Ofwat___Reprofiling_revenue___real.WN" localSheetId="0">#REF!</definedName>
    <definedName name="Ofwat___Reprofiling_revenue___real.WN">#REF!</definedName>
    <definedName name="Ofwat___Reprofiling_revenue___real.WR" localSheetId="0">#REF!</definedName>
    <definedName name="Ofwat___Reprofiling_revenue___real.WR">#REF!</definedName>
    <definedName name="Ofwat___Reprofiling_revenue___real.WWN" localSheetId="0">#REF!</definedName>
    <definedName name="Ofwat___Reprofiling_revenue___real.WWN">#REF!</definedName>
    <definedName name="Ofwat___Residential_net_margin_for_company" localSheetId="0">#REF!</definedName>
    <definedName name="Ofwat___Residential_net_margin_for_company">#REF!</definedName>
    <definedName name="Ofwat___Residential_Retail_allowed_depreciation__post_efficiency_challenge_and_adjustments____real" localSheetId="0">#REF!</definedName>
    <definedName name="Ofwat___Residential_Retail_allowed_depreciation__post_efficiency_challenge_and_adjustments____real">#REF!</definedName>
    <definedName name="Ofwat___Residential_retail_costs__opex_plus_depn__exc_3rd_party_services____measured___Wastewater_only___nominal" localSheetId="0">#REF!</definedName>
    <definedName name="Ofwat___Residential_retail_costs__opex_plus_depn__exc_3rd_party_services____measured___Wastewater_only___nominal">#REF!</definedName>
    <definedName name="Ofwat___Residential_retail_costs__opex_plus_depn__exc_3rd_party_services____measured___Water_only___nominal" localSheetId="0">#REF!</definedName>
    <definedName name="Ofwat___Residential_retail_costs__opex_plus_depn__exc_3rd_party_services____measured___Water_only___nominal">#REF!</definedName>
    <definedName name="Ofwat___Residential_retail_costs__opex_plus_depn__exc_3rd_party_services____unmeasured___Wastewater_only___nominal" localSheetId="0">#REF!</definedName>
    <definedName name="Ofwat___Residential_retail_costs__opex_plus_depn__exc_3rd_party_services____unmeasured___Wastewater_only___nominal">#REF!</definedName>
    <definedName name="Ofwat___Residential_retail_costs__opex_plus_depn__exc_3rd_party_services____unmeasured___Water_only___nominal" localSheetId="0">#REF!</definedName>
    <definedName name="Ofwat___Residential_retail_costs__opex_plus_depn__exc_3rd_party_services____unmeasured___Water_only___nominal">#REF!</definedName>
    <definedName name="Ofwat___Residential_retail_revenue_adjustment_active___real" localSheetId="0">#REF!</definedName>
    <definedName name="Ofwat___Residential_retail_revenue_adjustment_active___real">#REF!</definedName>
    <definedName name="Ofwat___Retail___Corporation_tax_creditor_b_f___nominal" localSheetId="0">#REF!</definedName>
    <definedName name="Ofwat___Retail___Corporation_tax_creditor_b_f___nominal">#REF!</definedName>
    <definedName name="Ofwat___Retail___Retail_creditor_months__Payment_terms___Business_retail_pays_wholesaler_in_arrears__advance_" localSheetId="0">#REF!</definedName>
    <definedName name="Ofwat___Retail___Retail_creditor_months__Payment_terms___Business_retail_pays_wholesaler_in_arrears__advance_">#REF!</definedName>
    <definedName name="Ofwat___Retail___Retail_creditor_months__Payment_terms___Residential_retail_pays_wholesaler_in_arrears__advance_" localSheetId="0">#REF!</definedName>
    <definedName name="Ofwat___Retail___Retail_creditor_months__Payment_terms___Residential_retail_pays_wholesaler_in_arrears__advance_">#REF!</definedName>
    <definedName name="Ofwat___Retirement_benefit_asset____liability__balance___Business___nominal" localSheetId="0">#REF!</definedName>
    <definedName name="Ofwat___Retirement_benefit_asset____liability__balance___Business___nominal">#REF!</definedName>
    <definedName name="Ofwat___Retirement_benefit_asset____liability__balance___Residential___nominal" localSheetId="0">#REF!</definedName>
    <definedName name="Ofwat___Retirement_benefit_asset____liability__balance___Residential___nominal">#REF!</definedName>
    <definedName name="Ofwat___RPI_CPIH_wedge_for_RPI_ILD_indexation_rate" localSheetId="0">#REF!</definedName>
    <definedName name="Ofwat___RPI_CPIH_wedge_for_RPI_ILD_indexation_rate">#REF!</definedName>
    <definedName name="Ofwat___Run_off_rate_for_Post_2025_RCV.ADDN1" localSheetId="0">#REF!</definedName>
    <definedName name="Ofwat___Run_off_rate_for_Post_2025_RCV.ADDN1">#REF!</definedName>
    <definedName name="Ofwat___Run_off_rate_for_Post_2025_RCV.ADDN2" localSheetId="0">#REF!</definedName>
    <definedName name="Ofwat___Run_off_rate_for_Post_2025_RCV.ADDN2">#REF!</definedName>
    <definedName name="Ofwat___Run_off_rate_for_Post_2025_RCV.BR" localSheetId="0">#REF!</definedName>
    <definedName name="Ofwat___Run_off_rate_for_Post_2025_RCV.BR">#REF!</definedName>
    <definedName name="Ofwat___Run_off_rate_for_Post_2025_RCV.WN" localSheetId="0">#REF!</definedName>
    <definedName name="Ofwat___Run_off_rate_for_Post_2025_RCV.WN">#REF!</definedName>
    <definedName name="Ofwat___Run_off_rate_for_Post_2025_RCV.WR" localSheetId="0">#REF!</definedName>
    <definedName name="Ofwat___Run_off_rate_for_Post_2025_RCV.WR">#REF!</definedName>
    <definedName name="Ofwat___Run_off_rate_for_Post_2025_RCV.WWN" localSheetId="0">#REF!</definedName>
    <definedName name="Ofwat___Run_off_rate_for_Post_2025_RCV.WWN">#REF!</definedName>
    <definedName name="Ofwat___Statutory_Corporation_tax_rate" localSheetId="0">#REF!</definedName>
    <definedName name="Ofwat___Statutory_Corporation_tax_rate">#REF!</definedName>
    <definedName name="Ofwat___Tariff_Band___Forecast_allocated_wholesale_charge___nominal.1" localSheetId="0">#REF!</definedName>
    <definedName name="Ofwat___Tariff_Band___Forecast_allocated_wholesale_charge___nominal.1">#REF!</definedName>
    <definedName name="Ofwat___Tariff_Band___Forecast_allocated_wholesale_charge___nominal.2" localSheetId="0">#REF!</definedName>
    <definedName name="Ofwat___Tariff_Band___Forecast_allocated_wholesale_charge___nominal.2">#REF!</definedName>
    <definedName name="Ofwat___Tariff_Band___Forecast_allocated_wholesale_charge___nominal.3" localSheetId="0">#REF!</definedName>
    <definedName name="Ofwat___Tariff_Band___Forecast_allocated_wholesale_charge___nominal.3">#REF!</definedName>
    <definedName name="Ofwat___tariff_band___net_margin_percentage.1" localSheetId="0">#REF!</definedName>
    <definedName name="Ofwat___tariff_band___net_margin_percentage.1">#REF!</definedName>
    <definedName name="Ofwat___tariff_band___net_margin_percentage.2" localSheetId="0">#REF!</definedName>
    <definedName name="Ofwat___tariff_band___net_margin_percentage.2">#REF!</definedName>
    <definedName name="Ofwat___tariff_band___net_margin_percentage.3" localSheetId="0">#REF!</definedName>
    <definedName name="Ofwat___tariff_band___net_margin_percentage.3">#REF!</definedName>
    <definedName name="Ofwat___Tariff_Band___Number_of_customers___Tariff_Band.1" localSheetId="0">#REF!</definedName>
    <definedName name="Ofwat___Tariff_Band___Number_of_customers___Tariff_Band.1">#REF!</definedName>
    <definedName name="Ofwat___Tariff_Band___Number_of_customers___Tariff_Band.2" localSheetId="0">#REF!</definedName>
    <definedName name="Ofwat___Tariff_Band___Number_of_customers___Tariff_Band.2">#REF!</definedName>
    <definedName name="Ofwat___Tariff_Band___Number_of_customers___Tariff_Band.3" localSheetId="0">#REF!</definedName>
    <definedName name="Ofwat___Tariff_Band___Number_of_customers___Tariff_Band.3">#REF!</definedName>
    <definedName name="Ofwat___tax_cashflow_initial_balance.ADDN1" localSheetId="0">#REF!</definedName>
    <definedName name="Ofwat___tax_cashflow_initial_balance.ADDN1">#REF!</definedName>
    <definedName name="Ofwat___tax_cashflow_initial_balance.ADDN2" localSheetId="0">#REF!</definedName>
    <definedName name="Ofwat___tax_cashflow_initial_balance.ADDN2">#REF!</definedName>
    <definedName name="Ofwat___tax_cashflow_initial_balance.BR" localSheetId="0">#REF!</definedName>
    <definedName name="Ofwat___tax_cashflow_initial_balance.BR">#REF!</definedName>
    <definedName name="Ofwat___tax_cashflow_initial_balance.WN" localSheetId="0">#REF!</definedName>
    <definedName name="Ofwat___tax_cashflow_initial_balance.WN">#REF!</definedName>
    <definedName name="Ofwat___tax_cashflow_initial_balance.WR" localSheetId="0">#REF!</definedName>
    <definedName name="Ofwat___tax_cashflow_initial_balance.WR">#REF!</definedName>
    <definedName name="Ofwat___tax_cashflow_initial_balance.WWN" localSheetId="0">#REF!</definedName>
    <definedName name="Ofwat___tax_cashflow_initial_balance.WWN">#REF!</definedName>
    <definedName name="Ofwat___Tax_loss_allowance___nominal" localSheetId="0">#REF!</definedName>
    <definedName name="Ofwat___Tax_loss_allowance___nominal">#REF!</definedName>
    <definedName name="Ofwat___Tonnes_of_dry_solid___BR" localSheetId="0">#REF!</definedName>
    <definedName name="Ofwat___Tonnes_of_dry_solid___BR">#REF!</definedName>
    <definedName name="Ofwat___Total_Additional_control_customers_WN" localSheetId="0">#REF!</definedName>
    <definedName name="Ofwat___Total_Additional_control_customers_WN">#REF!</definedName>
    <definedName name="Ofwat___Total_Additional_control_customers_WR" localSheetId="0">#REF!</definedName>
    <definedName name="Ofwat___Total_Additional_control_customers_WR">#REF!</definedName>
    <definedName name="Ofwat___Total_direct_procurement_from_customers___infrastructure_cost_1___real.ADDN1" localSheetId="0">#REF!</definedName>
    <definedName name="Ofwat___Total_direct_procurement_from_customers___infrastructure_cost_1___real.ADDN1">#REF!</definedName>
    <definedName name="Ofwat___Total_direct_procurement_from_customers___infrastructure_cost_1___real.ADDN2" localSheetId="0">#REF!</definedName>
    <definedName name="Ofwat___Total_direct_procurement_from_customers___infrastructure_cost_1___real.ADDN2">#REF!</definedName>
    <definedName name="Ofwat___Total_direct_procurement_from_customers___infrastructure_cost_1___real.BR" localSheetId="0">#REF!</definedName>
    <definedName name="Ofwat___Total_direct_procurement_from_customers___infrastructure_cost_1___real.BR">#REF!</definedName>
    <definedName name="Ofwat___Total_direct_procurement_from_customers___infrastructure_cost_1___real.WN" localSheetId="0">#REF!</definedName>
    <definedName name="Ofwat___Total_direct_procurement_from_customers___infrastructure_cost_1___real.WN">#REF!</definedName>
    <definedName name="Ofwat___Total_direct_procurement_from_customers___infrastructure_cost_1___real.WR" localSheetId="0">#REF!</definedName>
    <definedName name="Ofwat___Total_direct_procurement_from_customers___infrastructure_cost_1___real.WR">#REF!</definedName>
    <definedName name="Ofwat___Total_direct_procurement_from_customers___infrastructure_cost_1___real.WWN" localSheetId="0">#REF!</definedName>
    <definedName name="Ofwat___Total_direct_procurement_from_customers___infrastructure_cost_1___real.WWN">#REF!</definedName>
    <definedName name="Ofwat___Total_direct_procurement_from_customers___infrastructure_cost_2___real.ADDN1" localSheetId="0">#REF!</definedName>
    <definedName name="Ofwat___Total_direct_procurement_from_customers___infrastructure_cost_2___real.ADDN1">#REF!</definedName>
    <definedName name="Ofwat___Total_direct_procurement_from_customers___infrastructure_cost_2___real.ADDN2" localSheetId="0">#REF!</definedName>
    <definedName name="Ofwat___Total_direct_procurement_from_customers___infrastructure_cost_2___real.ADDN2">#REF!</definedName>
    <definedName name="Ofwat___Total_direct_procurement_from_customers___infrastructure_cost_2___real.BR" localSheetId="0">#REF!</definedName>
    <definedName name="Ofwat___Total_direct_procurement_from_customers___infrastructure_cost_2___real.BR">#REF!</definedName>
    <definedName name="Ofwat___Total_direct_procurement_from_customers___infrastructure_cost_2___real.WN" localSheetId="0">#REF!</definedName>
    <definedName name="Ofwat___Total_direct_procurement_from_customers___infrastructure_cost_2___real.WN">#REF!</definedName>
    <definedName name="Ofwat___Total_direct_procurement_from_customers___infrastructure_cost_2___real.WR" localSheetId="0">#REF!</definedName>
    <definedName name="Ofwat___Total_direct_procurement_from_customers___infrastructure_cost_2___real.WR">#REF!</definedName>
    <definedName name="Ofwat___Total_direct_procurement_from_customers___infrastructure_cost_2___real.WWN" localSheetId="0">#REF!</definedName>
    <definedName name="Ofwat___Total_direct_procurement_from_customers___infrastructure_cost_2___real.WWN">#REF!</definedName>
    <definedName name="Ofwat___Total_direct_procurement_from_customers___infrastructure_cost_3___real.ADDN1" localSheetId="0">#REF!</definedName>
    <definedName name="Ofwat___Total_direct_procurement_from_customers___infrastructure_cost_3___real.ADDN1">#REF!</definedName>
    <definedName name="Ofwat___Total_direct_procurement_from_customers___infrastructure_cost_3___real.ADDN2" localSheetId="0">#REF!</definedName>
    <definedName name="Ofwat___Total_direct_procurement_from_customers___infrastructure_cost_3___real.ADDN2">#REF!</definedName>
    <definedName name="Ofwat___Total_direct_procurement_from_customers___infrastructure_cost_3___real.BR" localSheetId="0">#REF!</definedName>
    <definedName name="Ofwat___Total_direct_procurement_from_customers___infrastructure_cost_3___real.BR">#REF!</definedName>
    <definedName name="Ofwat___Total_direct_procurement_from_customers___infrastructure_cost_3___real.WN" localSheetId="0">#REF!</definedName>
    <definedName name="Ofwat___Total_direct_procurement_from_customers___infrastructure_cost_3___real.WN">#REF!</definedName>
    <definedName name="Ofwat___Total_direct_procurement_from_customers___infrastructure_cost_3___real.WR" localSheetId="0">#REF!</definedName>
    <definedName name="Ofwat___Total_direct_procurement_from_customers___infrastructure_cost_3___real.WR">#REF!</definedName>
    <definedName name="Ofwat___Total_direct_procurement_from_customers___infrastructure_cost_3___real.WWN" localSheetId="0">#REF!</definedName>
    <definedName name="Ofwat___Total_direct_procurement_from_customers___infrastructure_cost_3___real.WWN">#REF!</definedName>
    <definedName name="Ofwat___Total_direct_procurement_from_customers___infrastructure_cost_4___real.ADDN1" localSheetId="0">#REF!</definedName>
    <definedName name="Ofwat___Total_direct_procurement_from_customers___infrastructure_cost_4___real.ADDN1">#REF!</definedName>
    <definedName name="Ofwat___Total_direct_procurement_from_customers___infrastructure_cost_4___real.ADDN2" localSheetId="0">#REF!</definedName>
    <definedName name="Ofwat___Total_direct_procurement_from_customers___infrastructure_cost_4___real.ADDN2">#REF!</definedName>
    <definedName name="Ofwat___Total_direct_procurement_from_customers___infrastructure_cost_4___real.BR" localSheetId="0">#REF!</definedName>
    <definedName name="Ofwat___Total_direct_procurement_from_customers___infrastructure_cost_4___real.BR">#REF!</definedName>
    <definedName name="Ofwat___Total_direct_procurement_from_customers___infrastructure_cost_4___real.WN" localSheetId="0">#REF!</definedName>
    <definedName name="Ofwat___Total_direct_procurement_from_customers___infrastructure_cost_4___real.WN">#REF!</definedName>
    <definedName name="Ofwat___Total_direct_procurement_from_customers___infrastructure_cost_4___real.WR" localSheetId="0">#REF!</definedName>
    <definedName name="Ofwat___Total_direct_procurement_from_customers___infrastructure_cost_4___real.WR">#REF!</definedName>
    <definedName name="Ofwat___Total_direct_procurement_from_customers___infrastructure_cost_4___real.WWN" localSheetId="0">#REF!</definedName>
    <definedName name="Ofwat___Total_direct_procurement_from_customers___infrastructure_cost_4___real.WWN">#REF!</definedName>
    <definedName name="Ofwat___Total_direct_procurement_from_customers___infrastructure_cost_5___real.ADDN1" localSheetId="0">#REF!</definedName>
    <definedName name="Ofwat___Total_direct_procurement_from_customers___infrastructure_cost_5___real.ADDN1">#REF!</definedName>
    <definedName name="Ofwat___Total_direct_procurement_from_customers___infrastructure_cost_5___real.ADDN2" localSheetId="0">#REF!</definedName>
    <definedName name="Ofwat___Total_direct_procurement_from_customers___infrastructure_cost_5___real.ADDN2">#REF!</definedName>
    <definedName name="Ofwat___Total_direct_procurement_from_customers___infrastructure_cost_5___real.BR" localSheetId="0">#REF!</definedName>
    <definedName name="Ofwat___Total_direct_procurement_from_customers___infrastructure_cost_5___real.BR">#REF!</definedName>
    <definedName name="Ofwat___Total_direct_procurement_from_customers___infrastructure_cost_5___real.WN" localSheetId="0">#REF!</definedName>
    <definedName name="Ofwat___Total_direct_procurement_from_customers___infrastructure_cost_5___real.WN">#REF!</definedName>
    <definedName name="Ofwat___Total_direct_procurement_from_customers___infrastructure_cost_5___real.WR" localSheetId="0">#REF!</definedName>
    <definedName name="Ofwat___Total_direct_procurement_from_customers___infrastructure_cost_5___real.WR">#REF!</definedName>
    <definedName name="Ofwat___Total_direct_procurement_from_customers___infrastructure_cost_5___real.WWN" localSheetId="0">#REF!</definedName>
    <definedName name="Ofwat___Total_direct_procurement_from_customers___infrastructure_cost_5___real.WWN">#REF!</definedName>
    <definedName name="Ofwat___Total_direct_procurement_from_customers___infrastructure_cost_6___real.ADDN1" localSheetId="0">#REF!</definedName>
    <definedName name="Ofwat___Total_direct_procurement_from_customers___infrastructure_cost_6___real.ADDN1">#REF!</definedName>
    <definedName name="Ofwat___Total_direct_procurement_from_customers___infrastructure_cost_6___real.ADDN2" localSheetId="0">#REF!</definedName>
    <definedName name="Ofwat___Total_direct_procurement_from_customers___infrastructure_cost_6___real.ADDN2">#REF!</definedName>
    <definedName name="Ofwat___Total_direct_procurement_from_customers___infrastructure_cost_6___real.BR" localSheetId="0">#REF!</definedName>
    <definedName name="Ofwat___Total_direct_procurement_from_customers___infrastructure_cost_6___real.BR">#REF!</definedName>
    <definedName name="Ofwat___Total_direct_procurement_from_customers___infrastructure_cost_6___real.WN" localSheetId="0">#REF!</definedName>
    <definedName name="Ofwat___Total_direct_procurement_from_customers___infrastructure_cost_6___real.WN">#REF!</definedName>
    <definedName name="Ofwat___Total_direct_procurement_from_customers___infrastructure_cost_6___real.WR" localSheetId="0">#REF!</definedName>
    <definedName name="Ofwat___Total_direct_procurement_from_customers___infrastructure_cost_6___real.WR">#REF!</definedName>
    <definedName name="Ofwat___Total_direct_procurement_from_customers___infrastructure_cost_6___real.WWN" localSheetId="0">#REF!</definedName>
    <definedName name="Ofwat___Total_direct_procurement_from_customers___infrastructure_cost_6___real.WWN">#REF!</definedName>
    <definedName name="Ofwat___Total_gross_operational_expenditure_including_cost_sharing___real.ADDN1" localSheetId="0">#REF!</definedName>
    <definedName name="Ofwat___Total_gross_operational_expenditure_including_cost_sharing___real.ADDN1">#REF!</definedName>
    <definedName name="Ofwat___Total_gross_operational_expenditure_including_cost_sharing___real.ADDN2" localSheetId="0">#REF!</definedName>
    <definedName name="Ofwat___Total_gross_operational_expenditure_including_cost_sharing___real.ADDN2">#REF!</definedName>
    <definedName name="Ofwat___Total_gross_operational_expenditure_including_cost_sharing___real.BR" localSheetId="0">#REF!</definedName>
    <definedName name="Ofwat___Total_gross_operational_expenditure_including_cost_sharing___real.BR">#REF!</definedName>
    <definedName name="Ofwat___Total_gross_operational_expenditure_including_cost_sharing___real.WN" localSheetId="0">#REF!</definedName>
    <definedName name="Ofwat___Total_gross_operational_expenditure_including_cost_sharing___real.WN">#REF!</definedName>
    <definedName name="Ofwat___Total_gross_operational_expenditure_including_cost_sharing___real.WR" localSheetId="0">#REF!</definedName>
    <definedName name="Ofwat___Total_gross_operational_expenditure_including_cost_sharing___real.WR">#REF!</definedName>
    <definedName name="Ofwat___Total_gross_operational_expenditure_including_cost_sharing___real.WWN" localSheetId="0">#REF!</definedName>
    <definedName name="Ofwat___Total_gross_operational_expenditure_including_cost_sharing___real.WWN">#REF!</definedName>
    <definedName name="Ofwat___Trade_and_other_payables___Retail_other_payables___nominal" localSheetId="0">#REF!</definedName>
    <definedName name="Ofwat___Trade_and_other_payables___Retail_other_payables___nominal">#REF!</definedName>
    <definedName name="Ofwat___Trade_and_other_payables___Retail_trade_payables___nominal" localSheetId="0">#REF!</definedName>
    <definedName name="Ofwat___Trade_and_other_payables___Retail_trade_payables___nominal">#REF!</definedName>
    <definedName name="Ofwat___Trade_and_other_payables___Wholesale_creditors___residential_retail___nominal" localSheetId="0">#REF!</definedName>
    <definedName name="Ofwat___Trade_and_other_payables___Wholesale_creditors___residential_retail___nominal">#REF!</definedName>
    <definedName name="Ofwat___Unmeasured_charge___business.ADDN1" localSheetId="0">#REF!</definedName>
    <definedName name="Ofwat___Unmeasured_charge___business.ADDN1">#REF!</definedName>
    <definedName name="Ofwat___Unmeasured_charge___business.ADDN2" localSheetId="0">#REF!</definedName>
    <definedName name="Ofwat___Unmeasured_charge___business.ADDN2">#REF!</definedName>
    <definedName name="Ofwat___Unmeasured_charge___business.BR" localSheetId="0">#REF!</definedName>
    <definedName name="Ofwat___Unmeasured_charge___business.BR">#REF!</definedName>
    <definedName name="Ofwat___Unmeasured_charge___business.WN" localSheetId="0">#REF!</definedName>
    <definedName name="Ofwat___Unmeasured_charge___business.WN">#REF!</definedName>
    <definedName name="Ofwat___Unmeasured_charge___business.WR" localSheetId="0">#REF!</definedName>
    <definedName name="Ofwat___Unmeasured_charge___business.WR">#REF!</definedName>
    <definedName name="Ofwat___Unmeasured_charge___business.WWN" localSheetId="0">#REF!</definedName>
    <definedName name="Ofwat___Unmeasured_charge___business.WWN">#REF!</definedName>
    <definedName name="Ofwat___Unmeasured_charge___residential.ADDN1" localSheetId="0">#REF!</definedName>
    <definedName name="Ofwat___Unmeasured_charge___residential.ADDN1">#REF!</definedName>
    <definedName name="Ofwat___Unmeasured_charge___residential.ADDN2" localSheetId="0">#REF!</definedName>
    <definedName name="Ofwat___Unmeasured_charge___residential.ADDN2">#REF!</definedName>
    <definedName name="Ofwat___Unmeasured_charge___residential.BR" localSheetId="0">#REF!</definedName>
    <definedName name="Ofwat___Unmeasured_charge___residential.BR">#REF!</definedName>
    <definedName name="Ofwat___Unmeasured_charge___residential.WN" localSheetId="0">#REF!</definedName>
    <definedName name="Ofwat___Unmeasured_charge___residential.WN">#REF!</definedName>
    <definedName name="Ofwat___Unmeasured_charge___residential.WR" localSheetId="0">#REF!</definedName>
    <definedName name="Ofwat___Unmeasured_charge___residential.WR">#REF!</definedName>
    <definedName name="Ofwat___Unmeasured_charge___residential.WWN" localSheetId="0">#REF!</definedName>
    <definedName name="Ofwat___Unmeasured_charge___residential.WWN">#REF!</definedName>
    <definedName name="Ofwat___Water_efficiency_funding___real.ADDN1" localSheetId="0">#REF!</definedName>
    <definedName name="Ofwat___Water_efficiency_funding___real.ADDN1">#REF!</definedName>
    <definedName name="Ofwat___Water_efficiency_funding___real.ADDN2" localSheetId="0">#REF!</definedName>
    <definedName name="Ofwat___Water_efficiency_funding___real.ADDN2">#REF!</definedName>
    <definedName name="Ofwat___Water_efficiency_funding___real.BR" localSheetId="0">#REF!</definedName>
    <definedName name="Ofwat___Water_efficiency_funding___real.BR">#REF!</definedName>
    <definedName name="Ofwat___Water_efficiency_funding___real.WN" localSheetId="0">#REF!</definedName>
    <definedName name="Ofwat___Water_efficiency_funding___real.WN">#REF!</definedName>
    <definedName name="Ofwat___Water_efficiency_funding___real.WR" localSheetId="0">#REF!</definedName>
    <definedName name="Ofwat___Water_efficiency_funding___real.WR">#REF!</definedName>
    <definedName name="Ofwat___Water_efficiency_funding___real.WWN" localSheetId="0">#REF!</definedName>
    <definedName name="Ofwat___Water_efficiency_funding___real.WWN">#REF!</definedName>
    <definedName name="Ofwat___Wholesale___Trade_creditor_days___control.ADDN1" localSheetId="0">#REF!</definedName>
    <definedName name="Ofwat___Wholesale___Trade_creditor_days___control.ADDN1">#REF!</definedName>
    <definedName name="Ofwat___Wholesale___Trade_creditor_days___control.ADDN2" localSheetId="0">#REF!</definedName>
    <definedName name="Ofwat___Wholesale___Trade_creditor_days___control.ADDN2">#REF!</definedName>
    <definedName name="Ofwat___Wholesale___Trade_creditor_days___control.BR" localSheetId="0">#REF!</definedName>
    <definedName name="Ofwat___Wholesale___Trade_creditor_days___control.BR">#REF!</definedName>
    <definedName name="Ofwat___Wholesale___Trade_creditor_days___control.WN" localSheetId="0">#REF!</definedName>
    <definedName name="Ofwat___Wholesale___Trade_creditor_days___control.WN">#REF!</definedName>
    <definedName name="Ofwat___Wholesale___Trade_creditor_days___control.WR" localSheetId="0">#REF!</definedName>
    <definedName name="Ofwat___Wholesale___Trade_creditor_days___control.WR">#REF!</definedName>
    <definedName name="Ofwat___Wholesale___Trade_creditor_days___control.WWN" localSheetId="0">#REF!</definedName>
    <definedName name="Ofwat___Wholesale___Trade_creditor_days___control.WWN">#REF!</definedName>
    <definedName name="Ofwat___Wholesale_and_retail_line_item_split___actual_company_structure___Retained_profits___residential_retail___nominal" localSheetId="0">#REF!</definedName>
    <definedName name="Ofwat___Wholesale_and_retail_line_item_split___actual_company_structure___Retained_profits___residential_retail___nominal">#REF!</definedName>
    <definedName name="Ofwat___Wholesale_and_retail_line_item_split___Capex_creditor___business_retail___nominal" localSheetId="0">#REF!</definedName>
    <definedName name="Ofwat___Wholesale_and_retail_line_item_split___Capex_creditor___business_retail___nominal">#REF!</definedName>
    <definedName name="Ofwat___Wholesale_and_retail_line_item_split___capex_creditors___residential_retail___nominal" localSheetId="0">#REF!</definedName>
    <definedName name="Ofwat___Wholesale_and_retail_line_item_split___capex_creditors___residential_retail___nominal">#REF!</definedName>
    <definedName name="Ofwat___Wholesale_DB_pension_cash_excess_over_charge___control___real.ADDN1" localSheetId="0">#REF!</definedName>
    <definedName name="Ofwat___Wholesale_DB_pension_cash_excess_over_charge___control___real.ADDN1">#REF!</definedName>
    <definedName name="Ofwat___Wholesale_DB_pension_cash_excess_over_charge___control___real.ADDN2" localSheetId="0">#REF!</definedName>
    <definedName name="Ofwat___Wholesale_DB_pension_cash_excess_over_charge___control___real.ADDN2">#REF!</definedName>
    <definedName name="Ofwat___Wholesale_DB_pension_cash_excess_over_charge___control___real.BR" localSheetId="0">#REF!</definedName>
    <definedName name="Ofwat___Wholesale_DB_pension_cash_excess_over_charge___control___real.BR">#REF!</definedName>
    <definedName name="Ofwat___Wholesale_DB_pension_cash_excess_over_charge___control___real.WN" localSheetId="0">#REF!</definedName>
    <definedName name="Ofwat___Wholesale_DB_pension_cash_excess_over_charge___control___real.WN">#REF!</definedName>
    <definedName name="Ofwat___Wholesale_DB_pension_cash_excess_over_charge___control___real.WR" localSheetId="0">#REF!</definedName>
    <definedName name="Ofwat___Wholesale_DB_pension_cash_excess_over_charge___control___real.WR">#REF!</definedName>
    <definedName name="Ofwat___Wholesale_DB_pension_cash_excess_over_charge___control___real.WWN" localSheetId="0">#REF!</definedName>
    <definedName name="Ofwat___Wholesale_DB_pension_cash_excess_over_charge___control___real.WWN">#REF!</definedName>
    <definedName name="Ofwat___Wholesale_fixed_asset_life__post_override____control.ADDN1" localSheetId="0">#REF!</definedName>
    <definedName name="Ofwat___Wholesale_fixed_asset_life__post_override____control.ADDN1">#REF!</definedName>
    <definedName name="Ofwat___Wholesale_fixed_asset_life__post_override____control.ADDN2" localSheetId="0">#REF!</definedName>
    <definedName name="Ofwat___Wholesale_fixed_asset_life__post_override____control.ADDN2">#REF!</definedName>
    <definedName name="Ofwat___Wholesale_fixed_asset_life__post_override____control.BR" localSheetId="0">#REF!</definedName>
    <definedName name="Ofwat___Wholesale_fixed_asset_life__post_override____control.BR">#REF!</definedName>
    <definedName name="Ofwat___Wholesale_fixed_asset_life__post_override____control.WN" localSheetId="0">#REF!</definedName>
    <definedName name="Ofwat___Wholesale_fixed_asset_life__post_override____control.WN">#REF!</definedName>
    <definedName name="Ofwat___Wholesale_fixed_asset_life__post_override____control.WR" localSheetId="0">#REF!</definedName>
    <definedName name="Ofwat___Wholesale_fixed_asset_life__post_override____control.WR">#REF!</definedName>
    <definedName name="Ofwat___Wholesale_fixed_asset_life__post_override____control.WWN" localSheetId="0">#REF!</definedName>
    <definedName name="Ofwat___Wholesale_fixed_asset_life__post_override____control.WWN">#REF!</definedName>
    <definedName name="Ofwat___Wholesale_WACC___notional___Cost_of_debt___nominal.ADDN1" localSheetId="0">#REF!</definedName>
    <definedName name="Ofwat___Wholesale_WACC___notional___Cost_of_debt___nominal.ADDN1">#REF!</definedName>
    <definedName name="Ofwat___Wholesale_WACC___notional___Cost_of_debt___nominal.ADDN2" localSheetId="0">#REF!</definedName>
    <definedName name="Ofwat___Wholesale_WACC___notional___Cost_of_debt___nominal.ADDN2">#REF!</definedName>
    <definedName name="Ofwat___Wholesale_WACC___notional___Cost_of_debt___nominal.BR" localSheetId="0">#REF!</definedName>
    <definedName name="Ofwat___Wholesale_WACC___notional___Cost_of_debt___nominal.BR">#REF!</definedName>
    <definedName name="Ofwat___Wholesale_WACC___notional___Cost_of_debt___nominal.WN" localSheetId="0">#REF!</definedName>
    <definedName name="Ofwat___Wholesale_WACC___notional___Cost_of_debt___nominal.WN">#REF!</definedName>
    <definedName name="Ofwat___Wholesale_WACC___notional___Cost_of_debt___nominal.WR" localSheetId="0">#REF!</definedName>
    <definedName name="Ofwat___Wholesale_WACC___notional___Cost_of_debt___nominal.WR">#REF!</definedName>
    <definedName name="Ofwat___Wholesale_WACC___notional___Cost_of_debt___nominal.WWN" localSheetId="0">#REF!</definedName>
    <definedName name="Ofwat___Wholesale_WACC___notional___Cost_of_debt___nominal.WWN">#REF!</definedName>
    <definedName name="Ofwat___Wholesale_WACC___notional___Equity___nominal.ADDN1" localSheetId="0">#REF!</definedName>
    <definedName name="Ofwat___Wholesale_WACC___notional___Equity___nominal.ADDN1">#REF!</definedName>
    <definedName name="Ofwat___Wholesale_WACC___notional___Equity___nominal.ADDN2" localSheetId="0">#REF!</definedName>
    <definedName name="Ofwat___Wholesale_WACC___notional___Equity___nominal.ADDN2">#REF!</definedName>
    <definedName name="Ofwat___Wholesale_WACC___notional___Equity___nominal.BR" localSheetId="0">#REF!</definedName>
    <definedName name="Ofwat___Wholesale_WACC___notional___Equity___nominal.BR">#REF!</definedName>
    <definedName name="Ofwat___Wholesale_WACC___notional___Equity___nominal.WN" localSheetId="0">#REF!</definedName>
    <definedName name="Ofwat___Wholesale_WACC___notional___Equity___nominal.WN">#REF!</definedName>
    <definedName name="Ofwat___Wholesale_WACC___notional___Equity___nominal.WR" localSheetId="0">#REF!</definedName>
    <definedName name="Ofwat___Wholesale_WACC___notional___Equity___nominal.WR">#REF!</definedName>
    <definedName name="Ofwat___Wholesale_WACC___notional___Equity___nominal.WWN" localSheetId="0">#REF!</definedName>
    <definedName name="Ofwat___Wholesale_WACC___notional___Equity___nominal.WWN">#REF!</definedName>
    <definedName name="Ofwat___Wholesale_WACC___notional___Gearing___nominal.ADDN1" localSheetId="0">#REF!</definedName>
    <definedName name="Ofwat___Wholesale_WACC___notional___Gearing___nominal.ADDN1">#REF!</definedName>
    <definedName name="Ofwat___Wholesale_WACC___notional___Gearing___nominal.ADDN2" localSheetId="0">#REF!</definedName>
    <definedName name="Ofwat___Wholesale_WACC___notional___Gearing___nominal.ADDN2">#REF!</definedName>
    <definedName name="Ofwat___Wholesale_WACC___notional___Gearing___nominal.BR" localSheetId="0">#REF!</definedName>
    <definedName name="Ofwat___Wholesale_WACC___notional___Gearing___nominal.BR">#REF!</definedName>
    <definedName name="Ofwat___Wholesale_WACC___notional___Gearing___nominal.WN" localSheetId="0">#REF!</definedName>
    <definedName name="Ofwat___Wholesale_WACC___notional___Gearing___nominal.WN">#REF!</definedName>
    <definedName name="Ofwat___Wholesale_WACC___notional___Gearing___nominal.WR" localSheetId="0">#REF!</definedName>
    <definedName name="Ofwat___Wholesale_WACC___notional___Gearing___nominal.WR">#REF!</definedName>
    <definedName name="Ofwat___Wholesale_WACC___notional___Gearing___nominal.WWN" localSheetId="0">#REF!</definedName>
    <definedName name="Ofwat___Wholesale_WACC___notional___Gearing___nominal.WWN">#REF!</definedName>
    <definedName name="Ofwat___Year_on_year___change___CPI_H___Financial_year_average_indices_year_on_year__" localSheetId="0">#REF!</definedName>
    <definedName name="Ofwat___Year_on_year___change___CPI_H___Financial_year_average_indices_year_on_year__">#REF!</definedName>
    <definedName name="Ofwat_grades">#REF!</definedName>
    <definedName name="OfwatCOPIerror">#REF!</definedName>
    <definedName name="OISIII" localSheetId="1" hidden="1">#REF!</definedName>
    <definedName name="OISIII" localSheetId="0" hidden="1">#REF!</definedName>
    <definedName name="OISIII" localSheetId="18" hidden="1">#REF!</definedName>
    <definedName name="OISIII" hidden="1">#REF!</definedName>
    <definedName name="old">#REF!</definedName>
    <definedName name="oldsub">#REF!</definedName>
    <definedName name="ooo">#REF!</definedName>
    <definedName name="OPCS_Codes" localSheetId="18">#REF!</definedName>
    <definedName name="OPCS_Codes">#REF!</definedName>
    <definedName name="Opening_called_up_share_capital___Appointee___nominal" localSheetId="0">#REF!</definedName>
    <definedName name="Opening_called_up_share_capital___Appointee___nominal">#REF!</definedName>
    <definedName name="Opening_change_in_net_debt_balance___nominal.ADDN1" localSheetId="0">#REF!</definedName>
    <definedName name="Opening_change_in_net_debt_balance___nominal.ADDN1">#REF!</definedName>
    <definedName name="Opening_change_in_net_debt_balance___nominal.ADDN2" localSheetId="0">#REF!</definedName>
    <definedName name="Opening_change_in_net_debt_balance___nominal.ADDN2">#REF!</definedName>
    <definedName name="Opening_change_in_net_debt_balance___nominal.BR" localSheetId="0">#REF!</definedName>
    <definedName name="Opening_change_in_net_debt_balance___nominal.BR">#REF!</definedName>
    <definedName name="Opening_change_in_net_debt_balance___nominal.WN" localSheetId="0">#REF!</definedName>
    <definedName name="Opening_change_in_net_debt_balance___nominal.WN">#REF!</definedName>
    <definedName name="Opening_change_in_net_debt_balance___nominal.WR" localSheetId="0">#REF!</definedName>
    <definedName name="Opening_change_in_net_debt_balance___nominal.WR">#REF!</definedName>
    <definedName name="Opening_change_in_net_debt_balance___nominal.WWN" localSheetId="0">#REF!</definedName>
    <definedName name="Opening_change_in_net_debt_balance___nominal.WWN">#REF!</definedName>
    <definedName name="Opening_Debtor_balance___Business___nominal" localSheetId="0">#REF!</definedName>
    <definedName name="Opening_Debtor_balance___Business___nominal">#REF!</definedName>
    <definedName name="Opening_net_debt___nominal.ADDN1" localSheetId="0">#REF!</definedName>
    <definedName name="Opening_net_debt___nominal.ADDN1">#REF!</definedName>
    <definedName name="Opening_net_debt___nominal.ADDN2" localSheetId="0">#REF!</definedName>
    <definedName name="Opening_net_debt___nominal.ADDN2">#REF!</definedName>
    <definedName name="Opening_net_debt___nominal.BR" localSheetId="0">#REF!</definedName>
    <definedName name="Opening_net_debt___nominal.BR">#REF!</definedName>
    <definedName name="Opening_net_debt___nominal.WN" localSheetId="0">#REF!</definedName>
    <definedName name="Opening_net_debt___nominal.WN">#REF!</definedName>
    <definedName name="Opening_net_debt___nominal.WR" localSheetId="0">#REF!</definedName>
    <definedName name="Opening_net_debt___nominal.WR">#REF!</definedName>
    <definedName name="Opening_net_debt___nominal.WWN" localSheetId="0">#REF!</definedName>
    <definedName name="Opening_net_debt___nominal.WWN">#REF!</definedName>
    <definedName name="Opening_Reg_Equity___nominal" localSheetId="0">#REF!</definedName>
    <definedName name="Opening_Reg_Equity___nominal">#REF!</definedName>
    <definedName name="Opening_Tax_loss_balance___wholesale___nominal" localSheetId="0">#REF!</definedName>
    <definedName name="Opening_Tax_loss_balance___wholesale___nominal">#REF!</definedName>
    <definedName name="Opening_Wholesale_creditor_balance___Residential___nominal" localSheetId="0">#REF!</definedName>
    <definedName name="Opening_Wholesale_creditor_balance___Residential___nominal">#REF!</definedName>
    <definedName name="Operating_cash_flow___Business___nominal" localSheetId="0">#REF!</definedName>
    <definedName name="Operating_cash_flow___Business___nominal">#REF!</definedName>
    <definedName name="Operating_cash_flow___Residential___nominal" localSheetId="0">#REF!</definedName>
    <definedName name="Operating_cash_flow___Residential___nominal">#REF!</definedName>
    <definedName name="Operating_costs_associated_with_equity_issuance___nominal.ADDN1" localSheetId="0">#REF!</definedName>
    <definedName name="Operating_costs_associated_with_equity_issuance___nominal.ADDN1">#REF!</definedName>
    <definedName name="Operating_costs_associated_with_equity_issuance___nominal.ADDN2" localSheetId="0">#REF!</definedName>
    <definedName name="Operating_costs_associated_with_equity_issuance___nominal.ADDN2">#REF!</definedName>
    <definedName name="Operating_costs_associated_with_equity_issuance___nominal.BR" localSheetId="0">#REF!</definedName>
    <definedName name="Operating_costs_associated_with_equity_issuance___nominal.BR">#REF!</definedName>
    <definedName name="Operating_costs_associated_with_equity_issuance___nominal.WN" localSheetId="0">#REF!</definedName>
    <definedName name="Operating_costs_associated_with_equity_issuance___nominal.WN">#REF!</definedName>
    <definedName name="Operating_costs_associated_with_equity_issuance___nominal.WR" localSheetId="0">#REF!</definedName>
    <definedName name="Operating_costs_associated_with_equity_issuance___nominal.WR">#REF!</definedName>
    <definedName name="Operating_costs_associated_with_equity_issuance___nominal.WWN" localSheetId="0">#REF!</definedName>
    <definedName name="Operating_costs_associated_with_equity_issuance___nominal.WWN">#REF!</definedName>
    <definedName name="Operating_costs_associated_with_PDR_allowance___nominal.ADDN1" localSheetId="0">#REF!</definedName>
    <definedName name="Operating_costs_associated_with_PDR_allowance___nominal.ADDN1">#REF!</definedName>
    <definedName name="Operating_costs_associated_with_PDR_allowance___nominal.ADDN2" localSheetId="0">#REF!</definedName>
    <definedName name="Operating_costs_associated_with_PDR_allowance___nominal.ADDN2">#REF!</definedName>
    <definedName name="Operating_costs_associated_with_PDR_allowance___nominal.BR" localSheetId="0">#REF!</definedName>
    <definedName name="Operating_costs_associated_with_PDR_allowance___nominal.BR">#REF!</definedName>
    <definedName name="Operating_costs_associated_with_PDR_allowance___nominal.WN" localSheetId="0">#REF!</definedName>
    <definedName name="Operating_costs_associated_with_PDR_allowance___nominal.WN">#REF!</definedName>
    <definedName name="Operating_costs_associated_with_PDR_allowance___nominal.WR" localSheetId="0">#REF!</definedName>
    <definedName name="Operating_costs_associated_with_PDR_allowance___nominal.WR">#REF!</definedName>
    <definedName name="Operating_costs_associated_with_PDR_allowance___nominal.WWN" localSheetId="0">#REF!</definedName>
    <definedName name="Operating_costs_associated_with_PDR_allowance___nominal.WWN">#REF!</definedName>
    <definedName name="Operating_costs_associated_with_PDR_allowance___wholesale___nominal" localSheetId="0">#REF!</definedName>
    <definedName name="Operating_costs_associated_with_PDR_allowance___wholesale___nominal">#REF!</definedName>
    <definedName name="Operating_income___Appointee___nominal" localSheetId="0">#REF!</definedName>
    <definedName name="Operating_income___Appointee___nominal">#REF!</definedName>
    <definedName name="Operating_income___nominal.ADDN1" localSheetId="0">#REF!</definedName>
    <definedName name="Operating_income___nominal.ADDN1">#REF!</definedName>
    <definedName name="Operating_income___nominal.ADDN2" localSheetId="0">#REF!</definedName>
    <definedName name="Operating_income___nominal.ADDN2">#REF!</definedName>
    <definedName name="Operating_income___nominal.BR" localSheetId="0">#REF!</definedName>
    <definedName name="Operating_income___nominal.BR">#REF!</definedName>
    <definedName name="Operating_income___nominal.WN" localSheetId="0">#REF!</definedName>
    <definedName name="Operating_income___nominal.WN">#REF!</definedName>
    <definedName name="Operating_income___nominal.WR" localSheetId="0">#REF!</definedName>
    <definedName name="Operating_income___nominal.WR">#REF!</definedName>
    <definedName name="Operating_income___nominal.WWN" localSheetId="0">#REF!</definedName>
    <definedName name="Operating_income___nominal.WWN">#REF!</definedName>
    <definedName name="Operating_Income___real.ADDN1" localSheetId="0">#REF!</definedName>
    <definedName name="Operating_Income___real.ADDN1">#REF!</definedName>
    <definedName name="Operating_Income___real.ADDN2" localSheetId="0">#REF!</definedName>
    <definedName name="Operating_Income___real.ADDN2">#REF!</definedName>
    <definedName name="Operating_Income___real.BR" localSheetId="0">#REF!</definedName>
    <definedName name="Operating_Income___real.BR">#REF!</definedName>
    <definedName name="Operating_Income___real.WN" localSheetId="0">#REF!</definedName>
    <definedName name="Operating_Income___real.WN">#REF!</definedName>
    <definedName name="Operating_Income___real.WR" localSheetId="0">#REF!</definedName>
    <definedName name="Operating_Income___real.WR">#REF!</definedName>
    <definedName name="Operating_Income___real.WWN" localSheetId="0">#REF!</definedName>
    <definedName name="Operating_Income___real.WWN">#REF!</definedName>
    <definedName name="Operating_Income___real___ADDN1" localSheetId="0">#REF!</definedName>
    <definedName name="Operating_Income___real___ADDN1">#REF!</definedName>
    <definedName name="Operating_Income___real___ADDN2" localSheetId="0">#REF!</definedName>
    <definedName name="Operating_Income___real___ADDN2">#REF!</definedName>
    <definedName name="Operating_Income___real___BR" localSheetId="0">#REF!</definedName>
    <definedName name="Operating_Income___real___BR">#REF!</definedName>
    <definedName name="Operating_Income___real___WN" localSheetId="0">#REF!</definedName>
    <definedName name="Operating_Income___real___WN">#REF!</definedName>
    <definedName name="Operating_Income___real___WR" localSheetId="0">#REF!</definedName>
    <definedName name="Operating_Income___real___WR">#REF!</definedName>
    <definedName name="Operating_Income___real___WWN" localSheetId="0">#REF!</definedName>
    <definedName name="Operating_Income___real___WWN">#REF!</definedName>
    <definedName name="Operating_income___Wholesale___nominal" localSheetId="0">#REF!</definedName>
    <definedName name="Operating_income___Wholesale___nominal">#REF!</definedName>
    <definedName name="Operating_profit___Appointee___nominal" localSheetId="0">#REF!</definedName>
    <definedName name="Operating_profit___Appointee___nominal">#REF!</definedName>
    <definedName name="Opex___Appointee___nominal" localSheetId="0">#REF!</definedName>
    <definedName name="Opex___Appointee___nominal">#REF!</definedName>
    <definedName name="Opex___Appointee___nominal.NEG" localSheetId="0">#REF!</definedName>
    <definedName name="Opex___Appointee___nominal.NEG">#REF!</definedName>
    <definedName name="Opex_grants_and_contributions___nominal.ADDN1" localSheetId="0">#REF!</definedName>
    <definedName name="Opex_grants_and_contributions___nominal.ADDN1">#REF!</definedName>
    <definedName name="Opex_grants_and_contributions___nominal.ADDN2" localSheetId="0">#REF!</definedName>
    <definedName name="Opex_grants_and_contributions___nominal.ADDN2">#REF!</definedName>
    <definedName name="Opex_grants_and_contributions___nominal.BR" localSheetId="0">#REF!</definedName>
    <definedName name="Opex_grants_and_contributions___nominal.BR">#REF!</definedName>
    <definedName name="Opex_grants_and_contributions___nominal.WN" localSheetId="0">#REF!</definedName>
    <definedName name="Opex_grants_and_contributions___nominal.WN">#REF!</definedName>
    <definedName name="Opex_grants_and_contributions___nominal.WR" localSheetId="0">#REF!</definedName>
    <definedName name="Opex_grants_and_contributions___nominal.WR">#REF!</definedName>
    <definedName name="Opex_grants_and_contributions___nominal.WWN" localSheetId="0">#REF!</definedName>
    <definedName name="Opex_grants_and_contributions___nominal.WWN">#REF!</definedName>
    <definedName name="Opex_grants_and_contributions___real.ADDN1" localSheetId="0">#REF!</definedName>
    <definedName name="Opex_grants_and_contributions___real.ADDN1">#REF!</definedName>
    <definedName name="Opex_grants_and_contributions___real.ADDN2" localSheetId="0">#REF!</definedName>
    <definedName name="Opex_grants_and_contributions___real.ADDN2">#REF!</definedName>
    <definedName name="Opex_grants_and_contributions___real.BR" localSheetId="0">#REF!</definedName>
    <definedName name="Opex_grants_and_contributions___real.BR">#REF!</definedName>
    <definedName name="Opex_grants_and_contributions___real.WN" localSheetId="0">#REF!</definedName>
    <definedName name="Opex_grants_and_contributions___real.WN">#REF!</definedName>
    <definedName name="Opex_grants_and_contributions___real.WR" localSheetId="0">#REF!</definedName>
    <definedName name="Opex_grants_and_contributions___real.WR">#REF!</definedName>
    <definedName name="Opex_grants_and_contributions___real.WWN" localSheetId="0">#REF!</definedName>
    <definedName name="Opex_grants_and_contributions___real.WWN">#REF!</definedName>
    <definedName name="OPEXACT">#REF!</definedName>
    <definedName name="OpexAnalysis">#REF!</definedName>
    <definedName name="OPEXCALC">#REF!</definedName>
    <definedName name="OPEXCALC2">#REF!</definedName>
    <definedName name="OpexInputs">"Input!$T$2:$AF$2"</definedName>
    <definedName name="OpexRPIFlex">#REF!</definedName>
    <definedName name="OPEXWD">#REF!</definedName>
    <definedName name="opt_actuals" localSheetId="1">#REF!</definedName>
    <definedName name="opt_actuals" localSheetId="0">#REF!</definedName>
    <definedName name="opt_actuals">#REF!</definedName>
    <definedName name="opt_actuals_percentage" localSheetId="1">#REF!</definedName>
    <definedName name="opt_actuals_percentage" localSheetId="0">#REF!</definedName>
    <definedName name="opt_actuals_percentage">#REF!</definedName>
    <definedName name="opt_baseline_bid_threshold" localSheetId="1">#REF!</definedName>
    <definedName name="opt_baseline_bid_threshold" localSheetId="0">#REF!</definedName>
    <definedName name="opt_baseline_bid_threshold">#REF!</definedName>
    <definedName name="opt_baseline_cap" localSheetId="1">#REF!</definedName>
    <definedName name="opt_baseline_cap" localSheetId="0">#REF!</definedName>
    <definedName name="opt_baseline_cap">#REF!</definedName>
    <definedName name="opt_bids" localSheetId="1">#REF!</definedName>
    <definedName name="opt_bids" localSheetId="0">#REF!</definedName>
    <definedName name="opt_bids">#REF!</definedName>
    <definedName name="opt_bids_percentage" localSheetId="1">#REF!</definedName>
    <definedName name="opt_bids_percentage" localSheetId="0">#REF!</definedName>
    <definedName name="opt_bids_percentage">#REF!</definedName>
    <definedName name="opt_gearing" localSheetId="1">#REF!</definedName>
    <definedName name="opt_gearing" localSheetId="0">#REF!</definedName>
    <definedName name="opt_gearing">#REF!</definedName>
    <definedName name="opt_tax" localSheetId="1">#REF!</definedName>
    <definedName name="opt_tax" localSheetId="0">#REF!</definedName>
    <definedName name="opt_tax">#REF!</definedName>
    <definedName name="opt_wacc" localSheetId="1">#REF!</definedName>
    <definedName name="opt_wacc" localSheetId="0">#REF!</definedName>
    <definedName name="opt_wacc">#REF!</definedName>
    <definedName name="Ordinary_dividend_declared___control___nominal.ADDN1" localSheetId="0">#REF!</definedName>
    <definedName name="Ordinary_dividend_declared___control___nominal.ADDN1">#REF!</definedName>
    <definedName name="Ordinary_dividend_declared___control___nominal.ADDN1.NEG" localSheetId="0">#REF!</definedName>
    <definedName name="Ordinary_dividend_declared___control___nominal.ADDN1.NEG">#REF!</definedName>
    <definedName name="Ordinary_dividend_declared___control___nominal.ADDN2" localSheetId="0">#REF!</definedName>
    <definedName name="Ordinary_dividend_declared___control___nominal.ADDN2">#REF!</definedName>
    <definedName name="Ordinary_dividend_declared___control___nominal.ADDN2.NEG" localSheetId="0">#REF!</definedName>
    <definedName name="Ordinary_dividend_declared___control___nominal.ADDN2.NEG">#REF!</definedName>
    <definedName name="Ordinary_dividend_declared___control___nominal.BR" localSheetId="0">#REF!</definedName>
    <definedName name="Ordinary_dividend_declared___control___nominal.BR">#REF!</definedName>
    <definedName name="Ordinary_dividend_declared___control___nominal.BR.NEG" localSheetId="0">#REF!</definedName>
    <definedName name="Ordinary_dividend_declared___control___nominal.BR.NEG">#REF!</definedName>
    <definedName name="Ordinary_dividend_declared___control___nominal.WN" localSheetId="0">#REF!</definedName>
    <definedName name="Ordinary_dividend_declared___control___nominal.WN">#REF!</definedName>
    <definedName name="Ordinary_dividend_declared___control___nominal.WN.NEG" localSheetId="0">#REF!</definedName>
    <definedName name="Ordinary_dividend_declared___control___nominal.WN.NEG">#REF!</definedName>
    <definedName name="Ordinary_dividend_declared___control___nominal.WR" localSheetId="0">#REF!</definedName>
    <definedName name="Ordinary_dividend_declared___control___nominal.WR">#REF!</definedName>
    <definedName name="Ordinary_dividend_declared___control___nominal.WR.NEG" localSheetId="0">#REF!</definedName>
    <definedName name="Ordinary_dividend_declared___control___nominal.WR.NEG">#REF!</definedName>
    <definedName name="Ordinary_dividend_declared___control___nominal.WWN" localSheetId="0">#REF!</definedName>
    <definedName name="Ordinary_dividend_declared___control___nominal.WWN">#REF!</definedName>
    <definedName name="Ordinary_dividend_declared___control___nominal.WWN.NEG" localSheetId="0">#REF!</definedName>
    <definedName name="Ordinary_dividend_declared___control___nominal.WWN.NEG">#REF!</definedName>
    <definedName name="Ordinary_dividend_paid___control___nominal.ADDN1" localSheetId="0">#REF!</definedName>
    <definedName name="Ordinary_dividend_paid___control___nominal.ADDN1">#REF!</definedName>
    <definedName name="Ordinary_dividend_paid___control___nominal.ADDN2" localSheetId="0">#REF!</definedName>
    <definedName name="Ordinary_dividend_paid___control___nominal.ADDN2">#REF!</definedName>
    <definedName name="Ordinary_dividend_paid___control___nominal.BR" localSheetId="0">#REF!</definedName>
    <definedName name="Ordinary_dividend_paid___control___nominal.BR">#REF!</definedName>
    <definedName name="Ordinary_dividend_paid___control___nominal.WN" localSheetId="0">#REF!</definedName>
    <definedName name="Ordinary_dividend_paid___control___nominal.WN">#REF!</definedName>
    <definedName name="Ordinary_dividend_paid___control___nominal.WR" localSheetId="0">#REF!</definedName>
    <definedName name="Ordinary_dividend_paid___control___nominal.WR">#REF!</definedName>
    <definedName name="Ordinary_dividend_paid___control___nominal.WWN" localSheetId="0">#REF!</definedName>
    <definedName name="Ordinary_dividend_paid___control___nominal.WWN">#REF!</definedName>
    <definedName name="OTHER">#REF!</definedName>
    <definedName name="Other_adjustments_to_taxable_profits___wholesale___nominal" localSheetId="0">#REF!</definedName>
    <definedName name="Other_adjustments_to_taxable_profits___wholesale___nominal">#REF!</definedName>
    <definedName name="Other_creditors_balance___control___nominal.ADDN1" localSheetId="0">#REF!</definedName>
    <definedName name="Other_creditors_balance___control___nominal.ADDN1">#REF!</definedName>
    <definedName name="Other_creditors_balance___control___nominal.ADDN1.BEG" localSheetId="0">#REF!</definedName>
    <definedName name="Other_creditors_balance___control___nominal.ADDN1.BEG">#REF!</definedName>
    <definedName name="Other_creditors_balance___control___nominal.ADDN2" localSheetId="0">#REF!</definedName>
    <definedName name="Other_creditors_balance___control___nominal.ADDN2">#REF!</definedName>
    <definedName name="Other_creditors_balance___control___nominal.ADDN2.BEG" localSheetId="0">#REF!</definedName>
    <definedName name="Other_creditors_balance___control___nominal.ADDN2.BEG">#REF!</definedName>
    <definedName name="Other_creditors_balance___control___nominal.BR" localSheetId="0">#REF!</definedName>
    <definedName name="Other_creditors_balance___control___nominal.BR">#REF!</definedName>
    <definedName name="Other_creditors_balance___control___nominal.BR.BEG" localSheetId="0">#REF!</definedName>
    <definedName name="Other_creditors_balance___control___nominal.BR.BEG">#REF!</definedName>
    <definedName name="Other_creditors_balance___control___nominal.WN" localSheetId="0">#REF!</definedName>
    <definedName name="Other_creditors_balance___control___nominal.WN">#REF!</definedName>
    <definedName name="Other_creditors_balance___control___nominal.WN.BEG" localSheetId="0">#REF!</definedName>
    <definedName name="Other_creditors_balance___control___nominal.WN.BEG">#REF!</definedName>
    <definedName name="Other_creditors_balance___control___nominal.WR" localSheetId="0">#REF!</definedName>
    <definedName name="Other_creditors_balance___control___nominal.WR">#REF!</definedName>
    <definedName name="Other_creditors_balance___control___nominal.WR.BEG" localSheetId="0">#REF!</definedName>
    <definedName name="Other_creditors_balance___control___nominal.WR.BEG">#REF!</definedName>
    <definedName name="Other_creditors_balance___control___nominal.WWN" localSheetId="0">#REF!</definedName>
    <definedName name="Other_creditors_balance___control___nominal.WWN">#REF!</definedName>
    <definedName name="Other_creditors_balance___control___nominal.WWN.BEG" localSheetId="0">#REF!</definedName>
    <definedName name="Other_creditors_balance___control___nominal.WWN.BEG">#REF!</definedName>
    <definedName name="Other_debtors_balance___control___nominal.ADDN1" localSheetId="0">#REF!</definedName>
    <definedName name="Other_debtors_balance___control___nominal.ADDN1">#REF!</definedName>
    <definedName name="Other_debtors_balance___control___nominal.ADDN1.BEG" localSheetId="0">#REF!</definedName>
    <definedName name="Other_debtors_balance___control___nominal.ADDN1.BEG">#REF!</definedName>
    <definedName name="Other_debtors_balance___control___nominal.ADDN2" localSheetId="0">#REF!</definedName>
    <definedName name="Other_debtors_balance___control___nominal.ADDN2">#REF!</definedName>
    <definedName name="Other_debtors_balance___control___nominal.ADDN2.BEG" localSheetId="0">#REF!</definedName>
    <definedName name="Other_debtors_balance___control___nominal.ADDN2.BEG">#REF!</definedName>
    <definedName name="Other_debtors_balance___control___nominal.BR" localSheetId="0">#REF!</definedName>
    <definedName name="Other_debtors_balance___control___nominal.BR">#REF!</definedName>
    <definedName name="Other_debtors_balance___control___nominal.BR.BEG" localSheetId="0">#REF!</definedName>
    <definedName name="Other_debtors_balance___control___nominal.BR.BEG">#REF!</definedName>
    <definedName name="Other_debtors_balance___control___nominal.WN" localSheetId="0">#REF!</definedName>
    <definedName name="Other_debtors_balance___control___nominal.WN">#REF!</definedName>
    <definedName name="Other_debtors_balance___control___nominal.WN.BEG" localSheetId="0">#REF!</definedName>
    <definedName name="Other_debtors_balance___control___nominal.WN.BEG">#REF!</definedName>
    <definedName name="Other_debtors_balance___control___nominal.WR" localSheetId="0">#REF!</definedName>
    <definedName name="Other_debtors_balance___control___nominal.WR">#REF!</definedName>
    <definedName name="Other_debtors_balance___control___nominal.WR.BEG" localSheetId="0">#REF!</definedName>
    <definedName name="Other_debtors_balance___control___nominal.WR.BEG">#REF!</definedName>
    <definedName name="Other_debtors_balance___control___nominal.WWN" localSheetId="0">#REF!</definedName>
    <definedName name="Other_debtors_balance___control___nominal.WWN">#REF!</definedName>
    <definedName name="Other_debtors_balance___control___nominal.WWN.BEG" localSheetId="0">#REF!</definedName>
    <definedName name="Other_debtors_balance___control___nominal.WWN.BEG">#REF!</definedName>
    <definedName name="Other_Income__incl._3rd_party_income____Appointee___nominal" localSheetId="0">#REF!</definedName>
    <definedName name="Other_Income__incl._3rd_party_income____Appointee___nominal">#REF!</definedName>
    <definedName name="Other_income__incl._3rd_party_income____Wholesale___nominal" localSheetId="0">#REF!</definedName>
    <definedName name="Other_income__incl._3rd_party_income____Wholesale___nominal">#REF!</definedName>
    <definedName name="Other_liabilities_balance___control___nominal.ADDN1" localSheetId="0">#REF!</definedName>
    <definedName name="Other_liabilities_balance___control___nominal.ADDN1">#REF!</definedName>
    <definedName name="Other_liabilities_balance___control___nominal.ADDN1.BEG" localSheetId="0">#REF!</definedName>
    <definedName name="Other_liabilities_balance___control___nominal.ADDN1.BEG">#REF!</definedName>
    <definedName name="Other_liabilities_balance___control___nominal.ADDN2" localSheetId="0">#REF!</definedName>
    <definedName name="Other_liabilities_balance___control___nominal.ADDN2">#REF!</definedName>
    <definedName name="Other_liabilities_balance___control___nominal.ADDN2.BEG" localSheetId="0">#REF!</definedName>
    <definedName name="Other_liabilities_balance___control___nominal.ADDN2.BEG">#REF!</definedName>
    <definedName name="Other_liabilities_balance___control___nominal.BR" localSheetId="0">#REF!</definedName>
    <definedName name="Other_liabilities_balance___control___nominal.BR">#REF!</definedName>
    <definedName name="Other_liabilities_balance___control___nominal.BR.BEG" localSheetId="0">#REF!</definedName>
    <definedName name="Other_liabilities_balance___control___nominal.BR.BEG">#REF!</definedName>
    <definedName name="Other_liabilities_balance___control___nominal.WN" localSheetId="0">#REF!</definedName>
    <definedName name="Other_liabilities_balance___control___nominal.WN">#REF!</definedName>
    <definedName name="Other_liabilities_balance___control___nominal.WN.BEG" localSheetId="0">#REF!</definedName>
    <definedName name="Other_liabilities_balance___control___nominal.WN.BEG">#REF!</definedName>
    <definedName name="Other_liabilities_balance___control___nominal.WR" localSheetId="0">#REF!</definedName>
    <definedName name="Other_liabilities_balance___control___nominal.WR">#REF!</definedName>
    <definedName name="Other_liabilities_balance___control___nominal.WR.BEG" localSheetId="0">#REF!</definedName>
    <definedName name="Other_liabilities_balance___control___nominal.WR.BEG">#REF!</definedName>
    <definedName name="Other_liabilities_balance___control___nominal.WWN" localSheetId="0">#REF!</definedName>
    <definedName name="Other_liabilities_balance___control___nominal.WWN">#REF!</definedName>
    <definedName name="Other_liabilities_balance___control___nominal.WWN.BEG" localSheetId="0">#REF!</definedName>
    <definedName name="Other_liabilities_balance___control___nominal.WWN.BEG">#REF!</definedName>
    <definedName name="Other_liabilities_balance___Wholesale___nominal" localSheetId="0">#REF!</definedName>
    <definedName name="Other_liabilities_balance___Wholesale___nominal">#REF!</definedName>
    <definedName name="Other_liability_movement___Appointee___nominal" localSheetId="0">#REF!</definedName>
    <definedName name="Other_liability_movement___Appointee___nominal">#REF!</definedName>
    <definedName name="Other_price_control_income___real___ADDN1" localSheetId="0">#REF!</definedName>
    <definedName name="Other_price_control_income___real___ADDN1">#REF!</definedName>
    <definedName name="Other_price_control_income___real___ADDN2" localSheetId="0">#REF!</definedName>
    <definedName name="Other_price_control_income___real___ADDN2">#REF!</definedName>
    <definedName name="Other_price_control_income___real___BR" localSheetId="0">#REF!</definedName>
    <definedName name="Other_price_control_income___real___BR">#REF!</definedName>
    <definedName name="Other_price_control_income___real___WN" localSheetId="0">#REF!</definedName>
    <definedName name="Other_price_control_income___real___WN">#REF!</definedName>
    <definedName name="Other_price_control_income___real___WR" localSheetId="0">#REF!</definedName>
    <definedName name="Other_price_control_income___real___WR">#REF!</definedName>
    <definedName name="Other_price_control_income___real___WWN" localSheetId="0">#REF!</definedName>
    <definedName name="Other_price_control_income___real___WWN">#REF!</definedName>
    <definedName name="Other_taxable_income_items_for_taxable_profit____loss____control___nominal.ADDN1" localSheetId="0">#REF!</definedName>
    <definedName name="Other_taxable_income_items_for_taxable_profit____loss____control___nominal.ADDN1">#REF!</definedName>
    <definedName name="Other_taxable_income_items_for_taxable_profit____loss____control___nominal.ADDN2" localSheetId="0">#REF!</definedName>
    <definedName name="Other_taxable_income_items_for_taxable_profit____loss____control___nominal.ADDN2">#REF!</definedName>
    <definedName name="Other_taxable_income_items_for_taxable_profit____loss____control___nominal.BR" localSheetId="0">#REF!</definedName>
    <definedName name="Other_taxable_income_items_for_taxable_profit____loss____control___nominal.BR">#REF!</definedName>
    <definedName name="Other_taxable_income_items_for_taxable_profit____loss____control___nominal.WN" localSheetId="0">#REF!</definedName>
    <definedName name="Other_taxable_income_items_for_taxable_profit____loss____control___nominal.WN">#REF!</definedName>
    <definedName name="Other_taxable_income_items_for_taxable_profit____loss____control___nominal.WR" localSheetId="0">#REF!</definedName>
    <definedName name="Other_taxable_income_items_for_taxable_profit____loss____control___nominal.WR">#REF!</definedName>
    <definedName name="Other_taxable_income_items_for_taxable_profit____loss____control___nominal.WWN" localSheetId="0">#REF!</definedName>
    <definedName name="Other_taxable_income_items_for_taxable_profit____loss____control___nominal.WWN">#REF!</definedName>
    <definedName name="Other_taxable_income_items_for_taxable_profit____loss____nominal" localSheetId="0">#REF!</definedName>
    <definedName name="Other_taxable_income_items_for_taxable_profit____loss____nominal">#REF!</definedName>
    <definedName name="Other_taxable_income_items_for_taxable_profit____loss____post_financeability___control___nominal.ADDN1" localSheetId="0">#REF!</definedName>
    <definedName name="Other_taxable_income_items_for_taxable_profit____loss____post_financeability___control___nominal.ADDN1">#REF!</definedName>
    <definedName name="Other_taxable_income_items_for_taxable_profit____loss____post_financeability___control___nominal.ADDN2" localSheetId="0">#REF!</definedName>
    <definedName name="Other_taxable_income_items_for_taxable_profit____loss____post_financeability___control___nominal.ADDN2">#REF!</definedName>
    <definedName name="Other_taxable_income_items_for_taxable_profit____loss____post_financeability___control___nominal.BR" localSheetId="0">#REF!</definedName>
    <definedName name="Other_taxable_income_items_for_taxable_profit____loss____post_financeability___control___nominal.BR">#REF!</definedName>
    <definedName name="Other_taxable_income_items_for_taxable_profit____loss____post_financeability___control___nominal.WN" localSheetId="0">#REF!</definedName>
    <definedName name="Other_taxable_income_items_for_taxable_profit____loss____post_financeability___control___nominal.WN">#REF!</definedName>
    <definedName name="Other_taxable_income_items_for_taxable_profit____loss____post_financeability___control___nominal.WR" localSheetId="0">#REF!</definedName>
    <definedName name="Other_taxable_income_items_for_taxable_profit____loss____post_financeability___control___nominal.WR">#REF!</definedName>
    <definedName name="Other_taxable_income_items_for_taxable_profit____loss____post_financeability___control___nominal.WWN" localSheetId="0">#REF!</definedName>
    <definedName name="Other_taxable_income_items_for_taxable_profit____loss____post_financeability___control___nominal.WWN">#REF!</definedName>
    <definedName name="Other_taxable_income_items_for_taxable_profit____loss____post_financeability___nominal" localSheetId="0">#REF!</definedName>
    <definedName name="Other_taxable_income_items_for_taxable_profit____loss____post_financeability___nominal">#REF!</definedName>
    <definedName name="Others_liabilities_balance___Appointee___nominal" localSheetId="0">#REF!</definedName>
    <definedName name="Others_liabilities_balance___Appointee___nominal">#REF!</definedName>
    <definedName name="Output_Advanced_Digestion_DG">#REF!</definedName>
    <definedName name="Output_Compost_DG">#REF!</definedName>
    <definedName name="Output_Digestion_DG">#REF!</definedName>
    <definedName name="Output_Digestlandfill_DG">#REF!</definedName>
    <definedName name="Output_Incin_DG">#REF!</definedName>
    <definedName name="Output_limedlandfill_DG">#REF!</definedName>
    <definedName name="Output_Rawlandfill_DG">#REF!</definedName>
    <definedName name="Output_Rivers_CO2eq">#REF!</definedName>
    <definedName name="Output_Total_Land_Downstream_DG">#REF!</definedName>
    <definedName name="OutputPrepFM1" localSheetId="1" hidden="1">{"NET",#N/A,FALSE,"401C11"}</definedName>
    <definedName name="OutputPrepFM1" hidden="1">{"NET",#N/A,FALSE,"401C11"}</definedName>
    <definedName name="Outputs">#REF!</definedName>
    <definedName name="Override_____of_dividends_issued_as_scrip_shares" localSheetId="1">#REF!</definedName>
    <definedName name="Override_____of_dividends_issued_as_scrip_shares" localSheetId="0">#REF!</definedName>
    <definedName name="Override_____of_dividends_issued_as_scrip_shares">#REF!</definedName>
    <definedName name="Override_____of_ILD" localSheetId="1">#REF!</definedName>
    <definedName name="Override_____of_ILD" localSheetId="0">#REF!</definedName>
    <definedName name="Override_____of_ILD">#REF!</definedName>
    <definedName name="Override_____of_ordinary_dividends_paid_as_interim_dividend" localSheetId="1">#REF!</definedName>
    <definedName name="Override_____of_ordinary_dividends_paid_as_interim_dividend" localSheetId="0">#REF!</definedName>
    <definedName name="Override_____of_ordinary_dividends_paid_as_interim_dividend">#REF!</definedName>
    <definedName name="Override___2020_25_RCV_opening_balance___real.ADDN1" localSheetId="0">#REF!</definedName>
    <definedName name="Override___2020_25_RCV_opening_balance___real.ADDN1">#REF!</definedName>
    <definedName name="Override___2020_25_RCV_opening_balance___real.ADDN2" localSheetId="0">#REF!</definedName>
    <definedName name="Override___2020_25_RCV_opening_balance___real.ADDN2">#REF!</definedName>
    <definedName name="Override___2020_25_RCV_opening_balance___real.BR" localSheetId="0">#REF!</definedName>
    <definedName name="Override___2020_25_RCV_opening_balance___real.BR">#REF!</definedName>
    <definedName name="Override___2020_25_RCV_opening_balance___real.WN" localSheetId="0">#REF!</definedName>
    <definedName name="Override___2020_25_RCV_opening_balance___real.WN">#REF!</definedName>
    <definedName name="Override___2020_25_RCV_opening_balance___real.WR" localSheetId="0">#REF!</definedName>
    <definedName name="Override___2020_25_RCV_opening_balance___real.WR">#REF!</definedName>
    <definedName name="Override___2020_25_RCV_opening_balance___real.WWN" localSheetId="0">#REF!</definedName>
    <definedName name="Override___2020_25_RCV_opening_balance___real.WWN">#REF!</definedName>
    <definedName name="Override___accounting_charge_included_in_regulatory_accounts_for_Defined_Contribution_schemes___charge_for_DC_schemes___control___real.ADDN1" localSheetId="0">#REF!</definedName>
    <definedName name="Override___accounting_charge_included_in_regulatory_accounts_for_Defined_Contribution_schemes___charge_for_DC_schemes___control___real.ADDN1">#REF!</definedName>
    <definedName name="Override___accounting_charge_included_in_regulatory_accounts_for_Defined_Contribution_schemes___charge_for_DC_schemes___control___real.ADDN2" localSheetId="0">#REF!</definedName>
    <definedName name="Override___accounting_charge_included_in_regulatory_accounts_for_Defined_Contribution_schemes___charge_for_DC_schemes___control___real.ADDN2">#REF!</definedName>
    <definedName name="Override___accounting_charge_included_in_regulatory_accounts_for_Defined_Contribution_schemes___charge_for_DC_schemes___control___real.BR" localSheetId="0">#REF!</definedName>
    <definedName name="Override___accounting_charge_included_in_regulatory_accounts_for_Defined_Contribution_schemes___charge_for_DC_schemes___control___real.BR">#REF!</definedName>
    <definedName name="Override___accounting_charge_included_in_regulatory_accounts_for_Defined_Contribution_schemes___charge_for_DC_schemes___control___real.WN" localSheetId="0">#REF!</definedName>
    <definedName name="Override___accounting_charge_included_in_regulatory_accounts_for_Defined_Contribution_schemes___charge_for_DC_schemes___control___real.WN">#REF!</definedName>
    <definedName name="Override___accounting_charge_included_in_regulatory_accounts_for_Defined_Contribution_schemes___charge_for_DC_schemes___control___real.WR" localSheetId="0">#REF!</definedName>
    <definedName name="Override___accounting_charge_included_in_regulatory_accounts_for_Defined_Contribution_schemes___charge_for_DC_schemes___control___real.WR">#REF!</definedName>
    <definedName name="Override___accounting_charge_included_in_regulatory_accounts_for_Defined_Contribution_schemes___charge_for_DC_schemes___control___real.WWN" localSheetId="0">#REF!</definedName>
    <definedName name="Override___accounting_charge_included_in_regulatory_accounts_for_Defined_Contribution_schemes___charge_for_DC_schemes___control___real.WWN">#REF!</definedName>
    <definedName name="Override___actual_opening_fixed_rate_debt___nominal.ADDN1" localSheetId="0">#REF!</definedName>
    <definedName name="Override___actual_opening_fixed_rate_debt___nominal.ADDN1">#REF!</definedName>
    <definedName name="Override___actual_opening_fixed_rate_debt___nominal.ADDN2" localSheetId="0">#REF!</definedName>
    <definedName name="Override___actual_opening_fixed_rate_debt___nominal.ADDN2">#REF!</definedName>
    <definedName name="Override___actual_opening_fixed_rate_debt___nominal.BR" localSheetId="0">#REF!</definedName>
    <definedName name="Override___actual_opening_fixed_rate_debt___nominal.BR">#REF!</definedName>
    <definedName name="Override___actual_opening_fixed_rate_debt___nominal.WN" localSheetId="0">#REF!</definedName>
    <definedName name="Override___actual_opening_fixed_rate_debt___nominal.WN">#REF!</definedName>
    <definedName name="Override___actual_opening_fixed_rate_debt___nominal.WR" localSheetId="0">#REF!</definedName>
    <definedName name="Override___actual_opening_fixed_rate_debt___nominal.WR">#REF!</definedName>
    <definedName name="Override___actual_opening_fixed_rate_debt___nominal.WWN" localSheetId="0">#REF!</definedName>
    <definedName name="Override___actual_opening_fixed_rate_debt___nominal.WWN">#REF!</definedName>
    <definedName name="Override___actual_opening_Floating_rate_debt___nominal.ADDN1" localSheetId="0">#REF!</definedName>
    <definedName name="Override___actual_opening_Floating_rate_debt___nominal.ADDN1">#REF!</definedName>
    <definedName name="Override___actual_opening_Floating_rate_debt___nominal.ADDN2" localSheetId="0">#REF!</definedName>
    <definedName name="Override___actual_opening_Floating_rate_debt___nominal.ADDN2">#REF!</definedName>
    <definedName name="Override___actual_opening_Floating_rate_debt___nominal.BR" localSheetId="0">#REF!</definedName>
    <definedName name="Override___actual_opening_Floating_rate_debt___nominal.BR">#REF!</definedName>
    <definedName name="Override___actual_opening_Floating_rate_debt___nominal.WN" localSheetId="0">#REF!</definedName>
    <definedName name="Override___actual_opening_Floating_rate_debt___nominal.WN">#REF!</definedName>
    <definedName name="Override___actual_opening_Floating_rate_debt___nominal.WR" localSheetId="0">#REF!</definedName>
    <definedName name="Override___actual_opening_Floating_rate_debt___nominal.WR">#REF!</definedName>
    <definedName name="Override___actual_opening_Floating_rate_debt___nominal.WWN" localSheetId="0">#REF!</definedName>
    <definedName name="Override___actual_opening_Floating_rate_debt___nominal.WWN">#REF!</definedName>
    <definedName name="Override___actual_opening_index_linked_debt___nominal.ADDN1" localSheetId="0">#REF!</definedName>
    <definedName name="Override___actual_opening_index_linked_debt___nominal.ADDN1">#REF!</definedName>
    <definedName name="Override___actual_opening_index_linked_debt___nominal.ADDN2" localSheetId="0">#REF!</definedName>
    <definedName name="Override___actual_opening_index_linked_debt___nominal.ADDN2">#REF!</definedName>
    <definedName name="Override___actual_opening_index_linked_debt___nominal.BR" localSheetId="0">#REF!</definedName>
    <definedName name="Override___actual_opening_index_linked_debt___nominal.BR">#REF!</definedName>
    <definedName name="Override___actual_opening_index_linked_debt___nominal.WN" localSheetId="0">#REF!</definedName>
    <definedName name="Override___actual_opening_index_linked_debt___nominal.WN">#REF!</definedName>
    <definedName name="Override___actual_opening_index_linked_debt___nominal.WR" localSheetId="0">#REF!</definedName>
    <definedName name="Override___actual_opening_index_linked_debt___nominal.WR">#REF!</definedName>
    <definedName name="Override___actual_opening_index_linked_debt___nominal.WWN" localSheetId="0">#REF!</definedName>
    <definedName name="Override___actual_opening_index_linked_debt___nominal.WWN">#REF!</definedName>
    <definedName name="Override___adjustment_to_tax_payment.ADDN1" localSheetId="0">#REF!</definedName>
    <definedName name="Override___adjustment_to_tax_payment.ADDN1">#REF!</definedName>
    <definedName name="Override___adjustment_to_tax_payment.ADDN2" localSheetId="0">#REF!</definedName>
    <definedName name="Override___adjustment_to_tax_payment.ADDN2">#REF!</definedName>
    <definedName name="Override___adjustment_to_tax_payment.BR" localSheetId="0">#REF!</definedName>
    <definedName name="Override___adjustment_to_tax_payment.BR">#REF!</definedName>
    <definedName name="Override___adjustment_to_tax_payment.WN" localSheetId="0">#REF!</definedName>
    <definedName name="Override___adjustment_to_tax_payment.WN">#REF!</definedName>
    <definedName name="Override___adjustment_to_tax_payment.WR" localSheetId="0">#REF!</definedName>
    <definedName name="Override___adjustment_to_tax_payment.WR">#REF!</definedName>
    <definedName name="Override___adjustment_to_tax_payment.WWN" localSheetId="0">#REF!</definedName>
    <definedName name="Override___adjustment_to_tax_payment.WWN">#REF!</definedName>
    <definedName name="Override___Adjustment_to_Wholesale_revenue_requirement___real.ADDN1" localSheetId="0">#REF!</definedName>
    <definedName name="Override___Adjustment_to_Wholesale_revenue_requirement___real.ADDN1">#REF!</definedName>
    <definedName name="Override___Adjustment_to_Wholesale_revenue_requirement___real.ADDN2" localSheetId="0">#REF!</definedName>
    <definedName name="Override___Adjustment_to_Wholesale_revenue_requirement___real.ADDN2">#REF!</definedName>
    <definedName name="Override___Adjustment_to_Wholesale_revenue_requirement___real.BR" localSheetId="0">#REF!</definedName>
    <definedName name="Override___Adjustment_to_Wholesale_revenue_requirement___real.BR">#REF!</definedName>
    <definedName name="Override___Adjustment_to_Wholesale_revenue_requirement___real.WN" localSheetId="0">#REF!</definedName>
    <definedName name="Override___Adjustment_to_Wholesale_revenue_requirement___real.WN">#REF!</definedName>
    <definedName name="Override___Adjustment_to_Wholesale_revenue_requirement___real.WR" localSheetId="0">#REF!</definedName>
    <definedName name="Override___Adjustment_to_Wholesale_revenue_requirement___real.WR">#REF!</definedName>
    <definedName name="Override___Adjustment_to_Wholesale_revenue_requirement___real.WWN" localSheetId="0">#REF!</definedName>
    <definedName name="Override___Adjustment_to_Wholesale_revenue_requirement___real.WWN">#REF!</definedName>
    <definedName name="Override___allowable_depreciation_on_capitalised_revenue___control.ADDN1" localSheetId="0">#REF!</definedName>
    <definedName name="Override___allowable_depreciation_on_capitalised_revenue___control.ADDN1">#REF!</definedName>
    <definedName name="Override___allowable_depreciation_on_capitalised_revenue___control.ADDN2" localSheetId="0">#REF!</definedName>
    <definedName name="Override___allowable_depreciation_on_capitalised_revenue___control.ADDN2">#REF!</definedName>
    <definedName name="Override___allowable_depreciation_on_capitalised_revenue___control.BR" localSheetId="0">#REF!</definedName>
    <definedName name="Override___allowable_depreciation_on_capitalised_revenue___control.BR">#REF!</definedName>
    <definedName name="Override___allowable_depreciation_on_capitalised_revenue___control.WN" localSheetId="0">#REF!</definedName>
    <definedName name="Override___allowable_depreciation_on_capitalised_revenue___control.WN">#REF!</definedName>
    <definedName name="Override___allowable_depreciation_on_capitalised_revenue___control.WR" localSheetId="0">#REF!</definedName>
    <definedName name="Override___allowable_depreciation_on_capitalised_revenue___control.WR">#REF!</definedName>
    <definedName name="Override___allowable_depreciation_on_capitalised_revenue___control.WWN" localSheetId="0">#REF!</definedName>
    <definedName name="Override___allowable_depreciation_on_capitalised_revenue___control.WWN">#REF!</definedName>
    <definedName name="Override___Alternative_revenue_value___real.ADDN1" localSheetId="0">#REF!</definedName>
    <definedName name="Override___Alternative_revenue_value___real.ADDN1">#REF!</definedName>
    <definedName name="Override___Alternative_revenue_value___real.ADDN2" localSheetId="0">#REF!</definedName>
    <definedName name="Override___Alternative_revenue_value___real.ADDN2">#REF!</definedName>
    <definedName name="Override___Alternative_revenue_value___real.BR" localSheetId="0">#REF!</definedName>
    <definedName name="Override___Alternative_revenue_value___real.BR">#REF!</definedName>
    <definedName name="Override___Alternative_revenue_value___real.WN" localSheetId="0">#REF!</definedName>
    <definedName name="Override___Alternative_revenue_value___real.WN">#REF!</definedName>
    <definedName name="Override___Alternative_revenue_value___real.WR" localSheetId="0">#REF!</definedName>
    <definedName name="Override___Alternative_revenue_value___real.WR">#REF!</definedName>
    <definedName name="Override___Alternative_revenue_value___real.WWN" localSheetId="0">#REF!</definedName>
    <definedName name="Override___Alternative_revenue_value___real.WWN">#REF!</definedName>
    <definedName name="Override___Base_revenue_for_2024_25___real.ADDN1" localSheetId="0">#REF!</definedName>
    <definedName name="Override___Base_revenue_for_2024_25___real.ADDN1">#REF!</definedName>
    <definedName name="Override___Base_revenue_for_2024_25___real.ADDN2" localSheetId="0">#REF!</definedName>
    <definedName name="Override___Base_revenue_for_2024_25___real.ADDN2">#REF!</definedName>
    <definedName name="Override___Base_revenue_for_2024_25___real.BR" localSheetId="0">#REF!</definedName>
    <definedName name="Override___Base_revenue_for_2024_25___real.BR">#REF!</definedName>
    <definedName name="Override___Base_revenue_for_2024_25___real.WN" localSheetId="0">#REF!</definedName>
    <definedName name="Override___Base_revenue_for_2024_25___real.WN">#REF!</definedName>
    <definedName name="Override___Base_revenue_for_2024_25___real.WR" localSheetId="0">#REF!</definedName>
    <definedName name="Override___Base_revenue_for_2024_25___real.WR">#REF!</definedName>
    <definedName name="Override___Base_revenue_for_2024_25___real.WWN" localSheetId="0">#REF!</definedName>
    <definedName name="Override___Base_revenue_for_2024_25___real.WWN">#REF!</definedName>
    <definedName name="Override___blended_interest_rate_on_change_in_borrowings" localSheetId="0">#REF!</definedName>
    <definedName name="Override___blended_interest_rate_on_change_in_borrowings">#REF!</definedName>
    <definedName name="Override___Business__retail_total_allowed_depreciation___real" localSheetId="0">#REF!</definedName>
    <definedName name="Override___Business__retail_total_allowed_depreciation___real">#REF!</definedName>
    <definedName name="Override___Business_Advance_Receipts_Weighting___Unmeasured" localSheetId="0">#REF!</definedName>
    <definedName name="Override___Business_Advance_Receipts_Weighting___Unmeasured">#REF!</definedName>
    <definedName name="Override___Business_Measured_income_accrual_Opening_balance___nominal" localSheetId="0">#REF!</definedName>
    <definedName name="Override___Business_Measured_income_accrual_Opening_balance___nominal">#REF!</definedName>
    <definedName name="Override___Business_measured_income_proportion_of_total_Business_income" localSheetId="0">#REF!</definedName>
    <definedName name="Override___Business_measured_income_proportion_of_total_Business_income">#REF!</definedName>
    <definedName name="Override___Business_retail__Measured_income_accrual_rate" localSheetId="0">#REF!</definedName>
    <definedName name="Override___Business_retail__Measured_income_accrual_rate">#REF!</definedName>
    <definedName name="Override___Business_retail_advance_receipts_creditor_days_measured" localSheetId="0">#REF!</definedName>
    <definedName name="Override___Business_retail_advance_receipts_creditor_days_measured">#REF!</definedName>
    <definedName name="Override___Business_retail_advance_receipts_creditor_days_unmeasured" localSheetId="0">#REF!</definedName>
    <definedName name="Override___Business_retail_advance_receipts_creditor_days_unmeasured">#REF!</definedName>
    <definedName name="Override___Business_retail_average_cost_per_customer_in_Tariff_Band__Welsh_companies____real.1" localSheetId="0">#REF!</definedName>
    <definedName name="Override___Business_retail_average_cost_per_customer_in_Tariff_Band__Welsh_companies____real.1">#REF!</definedName>
    <definedName name="Override___Business_retail_average_cost_per_customer_in_Tariff_Band__Welsh_companies____real.2" localSheetId="0">#REF!</definedName>
    <definedName name="Override___Business_retail_average_cost_per_customer_in_Tariff_Band__Welsh_companies____real.2">#REF!</definedName>
    <definedName name="Override___Business_retail_average_cost_per_customer_in_Tariff_Band__Welsh_companies____real.3" localSheetId="0">#REF!</definedName>
    <definedName name="Override___Business_retail_average_cost_per_customer_in_Tariff_Band__Welsh_companies____real.3">#REF!</definedName>
    <definedName name="Override___Business_retail_margin___Override" localSheetId="0">#REF!</definedName>
    <definedName name="Override___Business_retail_margin___Override">#REF!</definedName>
    <definedName name="Override___Business_retail_revenue_adjustment___real" localSheetId="0">#REF!</definedName>
    <definedName name="Override___Business_retail_revenue_adjustment___real">#REF!</definedName>
    <definedName name="Override___Business_retail_revenue_override___nominal" localSheetId="0">#REF!</definedName>
    <definedName name="Override___Business_retail_revenue_override___nominal">#REF!</definedName>
    <definedName name="Override___business_weighted_average_debtor_days" localSheetId="0">#REF!</definedName>
    <definedName name="Override___business_weighted_average_debtor_days">#REF!</definedName>
    <definedName name="Override___Capex_creditor_days" localSheetId="0">#REF!</definedName>
    <definedName name="Override___Capex_creditor_days">#REF!</definedName>
    <definedName name="Override___Capital_expenditure_on_assets_principally_used_by_business_retail___real" localSheetId="0">#REF!</definedName>
    <definedName name="Override___Capital_expenditure_on_assets_principally_used_by_business_retail___real">#REF!</definedName>
    <definedName name="Override___Capital_expenditure_on_assets_principally_used_by_residential_retail___real" localSheetId="0">#REF!</definedName>
    <definedName name="Override___Capital_expenditure_on_assets_principally_used_by_residential_retail___real">#REF!</definedName>
    <definedName name="Override___Capital_expenditure_writing_down_allowance_main_rate_pool" localSheetId="0">#REF!</definedName>
    <definedName name="Override___Capital_expenditure_writing_down_allowance_main_rate_pool">#REF!</definedName>
    <definedName name="Override___Capital_expenditure_writing_down_allowance_main_rate_pool___first_year_rate" localSheetId="0">#REF!</definedName>
    <definedName name="Override___Capital_expenditure_writing_down_allowance_main_rate_pool___first_year_rate">#REF!</definedName>
    <definedName name="Override___Capital_expenditure_writing_down_allowance_special_rate_pool" localSheetId="0">#REF!</definedName>
    <definedName name="Override___Capital_expenditure_writing_down_allowance_special_rate_pool">#REF!</definedName>
    <definedName name="Override___Capital_expenditure_writing_down_allowance_special_rate_pool___first_year_rate" localSheetId="0">#REF!</definedName>
    <definedName name="Override___Capital_expenditure_writing_down_allowance_special_rate_pool___first_year_rate">#REF!</definedName>
    <definedName name="Override___Capital_expenditure_writing_down_allowance_structures_and_buildings_pool" localSheetId="0">#REF!</definedName>
    <definedName name="Override___Capital_expenditure_writing_down_allowance_structures_and_buildings_pool">#REF!</definedName>
    <definedName name="Override___Capital_expenditure_writing_down_allowance_structures_and_buildings_pool___first_year_rate" localSheetId="0">#REF!</definedName>
    <definedName name="Override___Capital_expenditure_writing_down_allowance_structures_and_buildings_pool___first_year_rate">#REF!</definedName>
    <definedName name="Override___Cash_and_cash_equivalents_actual_initial_balance___control___nominal.ADDN1" localSheetId="0">#REF!</definedName>
    <definedName name="Override___Cash_and_cash_equivalents_actual_initial_balance___control___nominal.ADDN1">#REF!</definedName>
    <definedName name="Override___Cash_and_cash_equivalents_actual_initial_balance___control___nominal.ADDN2" localSheetId="0">#REF!</definedName>
    <definedName name="Override___Cash_and_cash_equivalents_actual_initial_balance___control___nominal.ADDN2">#REF!</definedName>
    <definedName name="Override___Cash_and_cash_equivalents_actual_initial_balance___control___nominal.BR" localSheetId="0">#REF!</definedName>
    <definedName name="Override___Cash_and_cash_equivalents_actual_initial_balance___control___nominal.BR">#REF!</definedName>
    <definedName name="Override___Cash_and_cash_equivalents_actual_initial_balance___control___nominal.WN" localSheetId="0">#REF!</definedName>
    <definedName name="Override___Cash_and_cash_equivalents_actual_initial_balance___control___nominal.WN">#REF!</definedName>
    <definedName name="Override___Cash_and_cash_equivalents_actual_initial_balance___control___nominal.WR" localSheetId="0">#REF!</definedName>
    <definedName name="Override___Cash_and_cash_equivalents_actual_initial_balance___control___nominal.WR">#REF!</definedName>
    <definedName name="Override___Cash_and_cash_equivalents_actual_initial_balance___control___nominal.WWN" localSheetId="0">#REF!</definedName>
    <definedName name="Override___Cash_and_cash_equivalents_actual_initial_balance___control___nominal.WWN">#REF!</definedName>
    <definedName name="Override___cash_contributions__DB_schemes__ongoing____actual_and_forecast___control___real.ADDN1" localSheetId="0">#REF!</definedName>
    <definedName name="Override___cash_contributions__DB_schemes__ongoing____actual_and_forecast___control___real.ADDN1">#REF!</definedName>
    <definedName name="Override___cash_contributions__DB_schemes__ongoing____actual_and_forecast___control___real.ADDN2" localSheetId="0">#REF!</definedName>
    <definedName name="Override___cash_contributions__DB_schemes__ongoing____actual_and_forecast___control___real.ADDN2">#REF!</definedName>
    <definedName name="Override___cash_contributions__DB_schemes__ongoing____actual_and_forecast___control___real.BR" localSheetId="0">#REF!</definedName>
    <definedName name="Override___cash_contributions__DB_schemes__ongoing____actual_and_forecast___control___real.BR">#REF!</definedName>
    <definedName name="Override___cash_contributions__DB_schemes__ongoing____actual_and_forecast___control___real.WN" localSheetId="0">#REF!</definedName>
    <definedName name="Override___cash_contributions__DB_schemes__ongoing____actual_and_forecast___control___real.WN">#REF!</definedName>
    <definedName name="Override___cash_contributions__DB_schemes__ongoing____actual_and_forecast___control___real.WR" localSheetId="0">#REF!</definedName>
    <definedName name="Override___cash_contributions__DB_schemes__ongoing____actual_and_forecast___control___real.WR">#REF!</definedName>
    <definedName name="Override___cash_contributions__DB_schemes__ongoing____actual_and_forecast___control___real.WWN" localSheetId="0">#REF!</definedName>
    <definedName name="Override___cash_contributions__DB_schemes__ongoing____actual_and_forecast___control___real.WWN">#REF!</definedName>
    <definedName name="Override___cash_interest_rate.ADDN1" localSheetId="0">#REF!</definedName>
    <definedName name="Override___cash_interest_rate.ADDN1">#REF!</definedName>
    <definedName name="Override___cash_interest_rate.ADDN2" localSheetId="0">#REF!</definedName>
    <definedName name="Override___cash_interest_rate.ADDN2">#REF!</definedName>
    <definedName name="Override___cash_interest_rate.BR" localSheetId="0">#REF!</definedName>
    <definedName name="Override___cash_interest_rate.BR">#REF!</definedName>
    <definedName name="Override___cash_interest_rate.WN" localSheetId="0">#REF!</definedName>
    <definedName name="Override___cash_interest_rate.WN">#REF!</definedName>
    <definedName name="Override___cash_interest_rate.WR" localSheetId="0">#REF!</definedName>
    <definedName name="Override___cash_interest_rate.WR">#REF!</definedName>
    <definedName name="Override___cash_interest_rate.WWN" localSheetId="0">#REF!</definedName>
    <definedName name="Override___cash_interest_rate.WWN">#REF!</definedName>
    <definedName name="Override___Charge_for_DB_schemes___residential_retail___charge_for_DB_schemes___control___real.ADDN1" localSheetId="0">#REF!</definedName>
    <definedName name="Override___Charge_for_DB_schemes___residential_retail___charge_for_DB_schemes___control___real.ADDN1">#REF!</definedName>
    <definedName name="Override___Charge_for_DB_schemes___residential_retail___charge_for_DB_schemes___control___real.ADDN2" localSheetId="0">#REF!</definedName>
    <definedName name="Override___Charge_for_DB_schemes___residential_retail___charge_for_DB_schemes___control___real.ADDN2">#REF!</definedName>
    <definedName name="Override___Charge_for_DB_schemes___residential_retail___charge_for_DB_schemes___control___real.BR" localSheetId="0">#REF!</definedName>
    <definedName name="Override___Charge_for_DB_schemes___residential_retail___charge_for_DB_schemes___control___real.BR">#REF!</definedName>
    <definedName name="Override___Charge_for_DB_schemes___residential_retail___charge_for_DB_schemes___control___real.WN" localSheetId="0">#REF!</definedName>
    <definedName name="Override___Charge_for_DB_schemes___residential_retail___charge_for_DB_schemes___control___real.WN">#REF!</definedName>
    <definedName name="Override___Charge_for_DB_schemes___residential_retail___charge_for_DB_schemes___control___real.WR" localSheetId="0">#REF!</definedName>
    <definedName name="Override___Charge_for_DB_schemes___residential_retail___charge_for_DB_schemes___control___real.WR">#REF!</definedName>
    <definedName name="Override___Charge_for_DB_schemes___residential_retail___charge_for_DB_schemes___control___real.WWN" localSheetId="0">#REF!</definedName>
    <definedName name="Override___Charge_for_DB_schemes___residential_retail___charge_for_DB_schemes___control___real.WWN">#REF!</definedName>
    <definedName name="Override___Consumer_price_index__including_housing_costs____Consumer_Price_Index__with_housing__for_April" localSheetId="0">#REF!</definedName>
    <definedName name="Override___Consumer_price_index__including_housing_costs____Consumer_Price_Index__with_housing__for_April">#REF!</definedName>
    <definedName name="Override___Consumer_price_index__including_housing_costs____Consumer_Price_Index__with_housing__for_August" localSheetId="0">#REF!</definedName>
    <definedName name="Override___Consumer_price_index__including_housing_costs____Consumer_Price_Index__with_housing__for_August">#REF!</definedName>
    <definedName name="Override___Consumer_price_index__including_housing_costs____Consumer_Price_Index__with_housing__for_December" localSheetId="0">#REF!</definedName>
    <definedName name="Override___Consumer_price_index__including_housing_costs____Consumer_Price_Index__with_housing__for_December">#REF!</definedName>
    <definedName name="Override___Consumer_price_index__including_housing_costs____Consumer_Price_Index__with_housing__for_February" localSheetId="0">#REF!</definedName>
    <definedName name="Override___Consumer_price_index__including_housing_costs____Consumer_Price_Index__with_housing__for_February">#REF!</definedName>
    <definedName name="Override___Consumer_price_index__including_housing_costs____Consumer_Price_Index__with_housing__for_January" localSheetId="0">#REF!</definedName>
    <definedName name="Override___Consumer_price_index__including_housing_costs____Consumer_Price_Index__with_housing__for_January">#REF!</definedName>
    <definedName name="Override___Consumer_price_index__including_housing_costs____Consumer_Price_Index__with_housing__for_July" localSheetId="0">#REF!</definedName>
    <definedName name="Override___Consumer_price_index__including_housing_costs____Consumer_Price_Index__with_housing__for_July">#REF!</definedName>
    <definedName name="Override___Consumer_price_index__including_housing_costs____Consumer_Price_Index__with_housing__for_June" localSheetId="0">#REF!</definedName>
    <definedName name="Override___Consumer_price_index__including_housing_costs____Consumer_Price_Index__with_housing__for_June">#REF!</definedName>
    <definedName name="Override___Consumer_price_index__including_housing_costs____Consumer_Price_Index__with_housing__for_March" localSheetId="0">#REF!</definedName>
    <definedName name="Override___Consumer_price_index__including_housing_costs____Consumer_Price_Index__with_housing__for_March">#REF!</definedName>
    <definedName name="Override___Consumer_price_index__including_housing_costs____Consumer_Price_Index__with_housing__for_May" localSheetId="0">#REF!</definedName>
    <definedName name="Override___Consumer_price_index__including_housing_costs____Consumer_Price_Index__with_housing__for_May">#REF!</definedName>
    <definedName name="Override___Consumer_price_index__including_housing_costs____Consumer_Price_Index__with_housing__for_November" localSheetId="0">#REF!</definedName>
    <definedName name="Override___Consumer_price_index__including_housing_costs____Consumer_Price_Index__with_housing__for_November">#REF!</definedName>
    <definedName name="Override___Consumer_price_index__including_housing_costs____Consumer_Price_Index__with_housing__for_November___Constant" localSheetId="0">#REF!</definedName>
    <definedName name="Override___Consumer_price_index__including_housing_costs____Consumer_Price_Index__with_housing__for_November___Constant">#REF!</definedName>
    <definedName name="Override___Consumer_price_index__including_housing_costs____Consumer_Price_Index__with_housing__for_October" localSheetId="0">#REF!</definedName>
    <definedName name="Override___Consumer_price_index__including_housing_costs____Consumer_Price_Index__with_housing__for_October">#REF!</definedName>
    <definedName name="Override___Consumer_price_index__including_housing_costs____Consumer_Price_Index__with_housing__for_September" localSheetId="0">#REF!</definedName>
    <definedName name="Override___Consumer_price_index__including_housing_costs____Consumer_Price_Index__with_housing__for_September">#REF!</definedName>
    <definedName name="Override___Cost_to_serve_metered_dual_customers___real" localSheetId="0">#REF!</definedName>
    <definedName name="Override___Cost_to_serve_metered_dual_customers___real">#REF!</definedName>
    <definedName name="Override___Cost_to_serve_metered_sewerage_customers___real" localSheetId="0">#REF!</definedName>
    <definedName name="Override___Cost_to_serve_metered_sewerage_customers___real">#REF!</definedName>
    <definedName name="Override___Cost_to_serve_metered_water_customers___real" localSheetId="0">#REF!</definedName>
    <definedName name="Override___Cost_to_serve_metered_water_customers___real">#REF!</definedName>
    <definedName name="Override___Cost_to_serve_per_unmetered_water_customers___real" localSheetId="0">#REF!</definedName>
    <definedName name="Override___Cost_to_serve_per_unmetered_water_customers___real">#REF!</definedName>
    <definedName name="Override___Cost_to_serve_unmetered_dual_customers___real" localSheetId="0">#REF!</definedName>
    <definedName name="Override___Cost_to_serve_unmetered_dual_customers___real">#REF!</definedName>
    <definedName name="Override___Cost_to_serve_unmetered_sewerage_customers___real" localSheetId="0">#REF!</definedName>
    <definedName name="Override___Cost_to_serve_unmetered_sewerage_customers___real">#REF!</definedName>
    <definedName name="Override___CPI_H____2022_23___April" localSheetId="0">#REF!</definedName>
    <definedName name="Override___CPI_H____2022_23___April">#REF!</definedName>
    <definedName name="Override___CPI_H____2022_23___August" localSheetId="0">#REF!</definedName>
    <definedName name="Override___CPI_H____2022_23___August">#REF!</definedName>
    <definedName name="Override___CPI_H____2022_23___December" localSheetId="0">#REF!</definedName>
    <definedName name="Override___CPI_H____2022_23___December">#REF!</definedName>
    <definedName name="Override___CPI_H____2022_23___February" localSheetId="0">#REF!</definedName>
    <definedName name="Override___CPI_H____2022_23___February">#REF!</definedName>
    <definedName name="Override___CPI_H____2022_23___January" localSheetId="0">#REF!</definedName>
    <definedName name="Override___CPI_H____2022_23___January">#REF!</definedName>
    <definedName name="Override___CPI_H____2022_23___July" localSheetId="0">#REF!</definedName>
    <definedName name="Override___CPI_H____2022_23___July">#REF!</definedName>
    <definedName name="Override___CPI_H____2022_23___June" localSheetId="0">#REF!</definedName>
    <definedName name="Override___CPI_H____2022_23___June">#REF!</definedName>
    <definedName name="Override___CPI_H____2022_23___March" localSheetId="0">#REF!</definedName>
    <definedName name="Override___CPI_H____2022_23___March">#REF!</definedName>
    <definedName name="Override___CPI_H____2022_23___May" localSheetId="0">#REF!</definedName>
    <definedName name="Override___CPI_H____2022_23___May">#REF!</definedName>
    <definedName name="Override___CPI_H____2022_23___November" localSheetId="0">#REF!</definedName>
    <definedName name="Override___CPI_H____2022_23___November">#REF!</definedName>
    <definedName name="Override___CPI_H____2022_23___October" localSheetId="0">#REF!</definedName>
    <definedName name="Override___CPI_H____2022_23___October">#REF!</definedName>
    <definedName name="Override___CPI_H____2022_23___September" localSheetId="0">#REF!</definedName>
    <definedName name="Override___CPI_H____2022_23___September">#REF!</definedName>
    <definedName name="Override___Current_tax_liabilities___Appointee_b_f___nominal" localSheetId="0">#REF!</definedName>
    <definedName name="Override___Current_tax_liabilities___Appointee_b_f___nominal">#REF!</definedName>
    <definedName name="Override___Debtors_other___nominal" localSheetId="0">#REF!</definedName>
    <definedName name="Override___Debtors_other___nominal">#REF!</definedName>
    <definedName name="Override___Defined_benefit_pension_deficit_recovery_per_IN13_17___real.ADDN1" localSheetId="0">#REF!</definedName>
    <definedName name="Override___Defined_benefit_pension_deficit_recovery_per_IN13_17___real.ADDN1">#REF!</definedName>
    <definedName name="Override___Defined_benefit_pension_deficit_recovery_per_IN13_17___real.ADDN2" localSheetId="0">#REF!</definedName>
    <definedName name="Override___Defined_benefit_pension_deficit_recovery_per_IN13_17___real.ADDN2">#REF!</definedName>
    <definedName name="Override___Defined_benefit_pension_deficit_recovery_per_IN13_17___real.BR" localSheetId="0">#REF!</definedName>
    <definedName name="Override___Defined_benefit_pension_deficit_recovery_per_IN13_17___real.BR">#REF!</definedName>
    <definedName name="Override___Defined_benefit_pension_deficit_recovery_per_IN13_17___real.WN" localSheetId="0">#REF!</definedName>
    <definedName name="Override___Defined_benefit_pension_deficit_recovery_per_IN13_17___real.WN">#REF!</definedName>
    <definedName name="Override___Defined_benefit_pension_deficit_recovery_per_IN13_17___real.WR" localSheetId="0">#REF!</definedName>
    <definedName name="Override___Defined_benefit_pension_deficit_recovery_per_IN13_17___real.WR">#REF!</definedName>
    <definedName name="Override___Defined_benefit_pension_deficit_recovery_per_IN13_17___real.WWN" localSheetId="0">#REF!</definedName>
    <definedName name="Override___Defined_benefit_pension_deficit_recovery_per_IN13_17___real.WWN">#REF!</definedName>
    <definedName name="Override___Depreciation_b_f___control___active___nominal.ADDN1" localSheetId="0">#REF!</definedName>
    <definedName name="Override___Depreciation_b_f___control___active___nominal.ADDN1">#REF!</definedName>
    <definedName name="Override___Depreciation_b_f___control___active___nominal.ADDN2" localSheetId="0">#REF!</definedName>
    <definedName name="Override___Depreciation_b_f___control___active___nominal.ADDN2">#REF!</definedName>
    <definedName name="Override___Depreciation_b_f___control___active___nominal.BR" localSheetId="0">#REF!</definedName>
    <definedName name="Override___Depreciation_b_f___control___active___nominal.BR">#REF!</definedName>
    <definedName name="Override___Depreciation_b_f___control___active___nominal.WN" localSheetId="0">#REF!</definedName>
    <definedName name="Override___Depreciation_b_f___control___active___nominal.WN">#REF!</definedName>
    <definedName name="Override___Depreciation_b_f___control___active___nominal.WR" localSheetId="0">#REF!</definedName>
    <definedName name="Override___Depreciation_b_f___control___active___nominal.WR">#REF!</definedName>
    <definedName name="Override___Depreciation_b_f___control___active___nominal.WWN" localSheetId="0">#REF!</definedName>
    <definedName name="Override___Depreciation_b_f___control___active___nominal.WWN">#REF!</definedName>
    <definedName name="Override___Disallowable_expenditure___Change_in_general_provisions___control___nominal.ADDN1" localSheetId="0">#REF!</definedName>
    <definedName name="Override___Disallowable_expenditure___Change_in_general_provisions___control___nominal.ADDN1">#REF!</definedName>
    <definedName name="Override___Disallowable_expenditure___Change_in_general_provisions___control___nominal.ADDN2" localSheetId="0">#REF!</definedName>
    <definedName name="Override___Disallowable_expenditure___Change_in_general_provisions___control___nominal.ADDN2">#REF!</definedName>
    <definedName name="Override___Disallowable_expenditure___Change_in_general_provisions___control___nominal.BR" localSheetId="0">#REF!</definedName>
    <definedName name="Override___Disallowable_expenditure___Change_in_general_provisions___control___nominal.BR">#REF!</definedName>
    <definedName name="Override___Disallowable_expenditure___Change_in_general_provisions___control___nominal.WN" localSheetId="0">#REF!</definedName>
    <definedName name="Override___Disallowable_expenditure___Change_in_general_provisions___control___nominal.WN">#REF!</definedName>
    <definedName name="Override___Disallowable_expenditure___Change_in_general_provisions___control___nominal.WR" localSheetId="0">#REF!</definedName>
    <definedName name="Override___Disallowable_expenditure___Change_in_general_provisions___control___nominal.WR">#REF!</definedName>
    <definedName name="Override___Disallowable_expenditure___Change_in_general_provisions___control___nominal.WWN" localSheetId="0">#REF!</definedName>
    <definedName name="Override___Disallowable_expenditure___Change_in_general_provisions___control___nominal.WWN">#REF!</definedName>
    <definedName name="Override___Discount_rate_for_reprofiling_allowed_revenue.ADDN1" localSheetId="0">#REF!</definedName>
    <definedName name="Override___Discount_rate_for_reprofiling_allowed_revenue.ADDN1">#REF!</definedName>
    <definedName name="Override___Discount_rate_for_reprofiling_allowed_revenue.ADDN2" localSheetId="0">#REF!</definedName>
    <definedName name="Override___Discount_rate_for_reprofiling_allowed_revenue.ADDN2">#REF!</definedName>
    <definedName name="Override___Discount_rate_for_reprofiling_allowed_revenue.BR" localSheetId="0">#REF!</definedName>
    <definedName name="Override___Discount_rate_for_reprofiling_allowed_revenue.BR">#REF!</definedName>
    <definedName name="Override___Discount_rate_for_reprofiling_allowed_revenue.WN" localSheetId="0">#REF!</definedName>
    <definedName name="Override___Discount_rate_for_reprofiling_allowed_revenue.WN">#REF!</definedName>
    <definedName name="Override___Discount_rate_for_reprofiling_allowed_revenue.WR" localSheetId="0">#REF!</definedName>
    <definedName name="Override___Discount_rate_for_reprofiling_allowed_revenue.WR">#REF!</definedName>
    <definedName name="Override___Discount_rate_for_reprofiling_allowed_revenue.WWN" localSheetId="0">#REF!</definedName>
    <definedName name="Override___Discount_rate_for_reprofiling_allowed_revenue.WWN">#REF!</definedName>
    <definedName name="Override___Dividend_creditors_wholesale_retail_split___business_retail___nominal" localSheetId="0">#REF!</definedName>
    <definedName name="Override___Dividend_creditors_wholesale_retail_split___business_retail___nominal">#REF!</definedName>
    <definedName name="Override___Dividend_creditors_wholesale_retail_split___Dividend_creditors___residential_retail___nominal" localSheetId="0">#REF!</definedName>
    <definedName name="Override___Dividend_creditors_wholesale_retail_split___Dividend_creditors___residential_retail___nominal">#REF!</definedName>
    <definedName name="Override___Expenditure___Total_residential_retail_costs___Residential_measured___Water_and_Wastewater___nominal" localSheetId="0">#REF!</definedName>
    <definedName name="Override___Expenditure___Total_residential_retail_costs___Residential_measured___Water_and_Wastewater___nominal">#REF!</definedName>
    <definedName name="Override___Expenditure___Total_residential_retail_costs___Residential_unmeasured___Water_and_Wastewater___nominal" localSheetId="0">#REF!</definedName>
    <definedName name="Override___Expenditure___Total_residential_retail_costs___Residential_unmeasured___Water_and_Wastewater___nominal">#REF!</definedName>
    <definedName name="Override___Finance_lease_depreciation___control___nominal.ADDN1" localSheetId="0">#REF!</definedName>
    <definedName name="Override___Finance_lease_depreciation___control___nominal.ADDN1">#REF!</definedName>
    <definedName name="Override___Finance_lease_depreciation___control___nominal.ADDN2" localSheetId="0">#REF!</definedName>
    <definedName name="Override___Finance_lease_depreciation___control___nominal.ADDN2">#REF!</definedName>
    <definedName name="Override___Finance_lease_depreciation___control___nominal.BR" localSheetId="0">#REF!</definedName>
    <definedName name="Override___Finance_lease_depreciation___control___nominal.BR">#REF!</definedName>
    <definedName name="Override___Finance_lease_depreciation___control___nominal.WN" localSheetId="0">#REF!</definedName>
    <definedName name="Override___Finance_lease_depreciation___control___nominal.WN">#REF!</definedName>
    <definedName name="Override___Finance_lease_depreciation___control___nominal.WR" localSheetId="0">#REF!</definedName>
    <definedName name="Override___Finance_lease_depreciation___control___nominal.WR">#REF!</definedName>
    <definedName name="Override___Finance_lease_depreciation___control___nominal.WWN" localSheetId="0">#REF!</definedName>
    <definedName name="Override___Finance_lease_depreciation___control___nominal.WWN">#REF!</definedName>
    <definedName name="Override___Fixed_asset_net_book_value_at_31_March___business_retail___nominal" localSheetId="0">#REF!</definedName>
    <definedName name="Override___Fixed_asset_net_book_value_at_31_March___business_retail___nominal">#REF!</definedName>
    <definedName name="Override___Fixed_asset_net_book_value_at_31_March___residential_retail___nominal" localSheetId="0">#REF!</definedName>
    <definedName name="Override___Fixed_asset_net_book_value_at_31_March___residential_retail___nominal">#REF!</definedName>
    <definedName name="Override___Fixed_assets_b_f___control___active___nominal.ADDN1" localSheetId="0">#REF!</definedName>
    <definedName name="Override___Fixed_assets_b_f___control___active___nominal.ADDN1">#REF!</definedName>
    <definedName name="Override___Fixed_assets_b_f___control___active___nominal.ADDN2" localSheetId="0">#REF!</definedName>
    <definedName name="Override___Fixed_assets_b_f___control___active___nominal.ADDN2">#REF!</definedName>
    <definedName name="Override___Fixed_assets_b_f___control___active___nominal.BR" localSheetId="0">#REF!</definedName>
    <definedName name="Override___Fixed_assets_b_f___control___active___nominal.BR">#REF!</definedName>
    <definedName name="Override___Fixed_assets_b_f___control___active___nominal.WN" localSheetId="0">#REF!</definedName>
    <definedName name="Override___Fixed_assets_b_f___control___active___nominal.WN">#REF!</definedName>
    <definedName name="Override___Fixed_assets_b_f___control___active___nominal.WR" localSheetId="0">#REF!</definedName>
    <definedName name="Override___Fixed_assets_b_f___control___active___nominal.WR">#REF!</definedName>
    <definedName name="Override___Fixed_assets_b_f___control___active___nominal.WWN" localSheetId="0">#REF!</definedName>
    <definedName name="Override___Fixed_assets_b_f___control___active___nominal.WWN">#REF!</definedName>
    <definedName name="Override___Grants_and_contributions___capital_expenditure___non_price_control___real.ADDN1" localSheetId="0">#REF!</definedName>
    <definedName name="Override___Grants_and_contributions___capital_expenditure___non_price_control___real.ADDN1">#REF!</definedName>
    <definedName name="Override___Grants_and_contributions___capital_expenditure___non_price_control___real.ADDN2" localSheetId="0">#REF!</definedName>
    <definedName name="Override___Grants_and_contributions___capital_expenditure___non_price_control___real.ADDN2">#REF!</definedName>
    <definedName name="Override___Grants_and_contributions___capital_expenditure___non_price_control___real.BR" localSheetId="0">#REF!</definedName>
    <definedName name="Override___Grants_and_contributions___capital_expenditure___non_price_control___real.BR">#REF!</definedName>
    <definedName name="Override___Grants_and_contributions___capital_expenditure___non_price_control___real.WN" localSheetId="0">#REF!</definedName>
    <definedName name="Override___Grants_and_contributions___capital_expenditure___non_price_control___real.WN">#REF!</definedName>
    <definedName name="Override___Grants_and_contributions___capital_expenditure___non_price_control___real.WR" localSheetId="0">#REF!</definedName>
    <definedName name="Override___Grants_and_contributions___capital_expenditure___non_price_control___real.WR">#REF!</definedName>
    <definedName name="Override___Grants_and_contributions___capital_expenditure___non_price_control___real.WWN" localSheetId="0">#REF!</definedName>
    <definedName name="Override___Grants_and_contributions___capital_expenditure___non_price_control___real.WWN">#REF!</definedName>
    <definedName name="Override___Grants_and_contributions___operational_expenditure___non_price_control___real.ADDN1" localSheetId="0">#REF!</definedName>
    <definedName name="Override___Grants_and_contributions___operational_expenditure___non_price_control___real.ADDN1">#REF!</definedName>
    <definedName name="Override___Grants_and_contributions___operational_expenditure___non_price_control___real.ADDN2" localSheetId="0">#REF!</definedName>
    <definedName name="Override___Grants_and_contributions___operational_expenditure___non_price_control___real.ADDN2">#REF!</definedName>
    <definedName name="Override___Grants_and_contributions___operational_expenditure___non_price_control___real.BR" localSheetId="0">#REF!</definedName>
    <definedName name="Override___Grants_and_contributions___operational_expenditure___non_price_control___real.BR">#REF!</definedName>
    <definedName name="Override___Grants_and_contributions___operational_expenditure___non_price_control___real.WN" localSheetId="0">#REF!</definedName>
    <definedName name="Override___Grants_and_contributions___operational_expenditure___non_price_control___real.WN">#REF!</definedName>
    <definedName name="Override___Grants_and_contributions___operational_expenditure___non_price_control___real.WR" localSheetId="0">#REF!</definedName>
    <definedName name="Override___Grants_and_contributions___operational_expenditure___non_price_control___real.WR">#REF!</definedName>
    <definedName name="Override___Grants_and_contributions___operational_expenditure___non_price_control___real.WWN" localSheetId="0">#REF!</definedName>
    <definedName name="Override___Grants_and_contributions___operational_expenditure___non_price_control___real.WWN">#REF!</definedName>
    <definedName name="Override___Grants_and_contributions_net_of_income_offset___capital_expenditure___price_control___real.ADDN1" localSheetId="0">#REF!</definedName>
    <definedName name="Override___Grants_and_contributions_net_of_income_offset___capital_expenditure___price_control___real.ADDN1">#REF!</definedName>
    <definedName name="Override___Grants_and_contributions_net_of_income_offset___capital_expenditure___price_control___real.ADDN2" localSheetId="0">#REF!</definedName>
    <definedName name="Override___Grants_and_contributions_net_of_income_offset___capital_expenditure___price_control___real.ADDN2">#REF!</definedName>
    <definedName name="Override___Grants_and_contributions_net_of_income_offset___capital_expenditure___price_control___real.BR" localSheetId="0">#REF!</definedName>
    <definedName name="Override___Grants_and_contributions_net_of_income_offset___capital_expenditure___price_control___real.BR">#REF!</definedName>
    <definedName name="Override___Grants_and_contributions_net_of_income_offset___capital_expenditure___price_control___real.WN" localSheetId="0">#REF!</definedName>
    <definedName name="Override___Grants_and_contributions_net_of_income_offset___capital_expenditure___price_control___real.WN">#REF!</definedName>
    <definedName name="Override___Grants_and_contributions_net_of_income_offset___capital_expenditure___price_control___real.WR" localSheetId="0">#REF!</definedName>
    <definedName name="Override___Grants_and_contributions_net_of_income_offset___capital_expenditure___price_control___real.WR">#REF!</definedName>
    <definedName name="Override___Grants_and_contributions_net_of_income_offset___capital_expenditure___price_control___real.WWN" localSheetId="0">#REF!</definedName>
    <definedName name="Override___Grants_and_contributions_net_of_income_offset___capital_expenditure___price_control___real.WWN">#REF!</definedName>
    <definedName name="Override___Grants_and_contributions_net_of_income_offset___operational_expenditure___price_control___real.ADDN1" localSheetId="0">#REF!</definedName>
    <definedName name="Override___Grants_and_contributions_net_of_income_offset___operational_expenditure___price_control___real.ADDN1">#REF!</definedName>
    <definedName name="Override___Grants_and_contributions_net_of_income_offset___operational_expenditure___price_control___real.ADDN2" localSheetId="0">#REF!</definedName>
    <definedName name="Override___Grants_and_contributions_net_of_income_offset___operational_expenditure___price_control___real.ADDN2">#REF!</definedName>
    <definedName name="Override___Grants_and_contributions_net_of_income_offset___operational_expenditure___price_control___real.BR" localSheetId="0">#REF!</definedName>
    <definedName name="Override___Grants_and_contributions_net_of_income_offset___operational_expenditure___price_control___real.BR">#REF!</definedName>
    <definedName name="Override___Grants_and_contributions_net_of_income_offset___operational_expenditure___price_control___real.WN" localSheetId="0">#REF!</definedName>
    <definedName name="Override___Grants_and_contributions_net_of_income_offset___operational_expenditure___price_control___real.WN">#REF!</definedName>
    <definedName name="Override___Grants_and_contributions_net_of_income_offset___operational_expenditure___price_control___real.WR" localSheetId="0">#REF!</definedName>
    <definedName name="Override___Grants_and_contributions_net_of_income_offset___operational_expenditure___price_control___real.WR">#REF!</definedName>
    <definedName name="Override___Grants_and_contributions_net_of_income_offset___operational_expenditure___price_control___real.WWN" localSheetId="0">#REF!</definedName>
    <definedName name="Override___Grants_and_contributions_net_of_income_offset___operational_expenditure___price_control___real.WWN">#REF!</definedName>
    <definedName name="Override___Gross_capital_expenditure___real_including_g_c___including_cost_sharing.ADDN1" localSheetId="0">#REF!</definedName>
    <definedName name="Override___Gross_capital_expenditure___real_including_g_c___including_cost_sharing.ADDN1">#REF!</definedName>
    <definedName name="Override___Gross_capital_expenditure___real_including_g_c___including_cost_sharing.ADDN2" localSheetId="0">#REF!</definedName>
    <definedName name="Override___Gross_capital_expenditure___real_including_g_c___including_cost_sharing.ADDN2">#REF!</definedName>
    <definedName name="Override___Gross_capital_expenditure___real_including_g_c___including_cost_sharing.BR" localSheetId="0">#REF!</definedName>
    <definedName name="Override___Gross_capital_expenditure___real_including_g_c___including_cost_sharing.BR">#REF!</definedName>
    <definedName name="Override___Gross_capital_expenditure___real_including_g_c___including_cost_sharing.WN" localSheetId="0">#REF!</definedName>
    <definedName name="Override___Gross_capital_expenditure___real_including_g_c___including_cost_sharing.WN">#REF!</definedName>
    <definedName name="Override___Gross_capital_expenditure___real_including_g_c___including_cost_sharing.WR" localSheetId="0">#REF!</definedName>
    <definedName name="Override___Gross_capital_expenditure___real_including_g_c___including_cost_sharing.WR">#REF!</definedName>
    <definedName name="Override___Gross_capital_expenditure___real_including_g_c___including_cost_sharing.WWN" localSheetId="0">#REF!</definedName>
    <definedName name="Override___Gross_capital_expenditure___real_including_g_c___including_cost_sharing.WWN">#REF!</definedName>
    <definedName name="Override___HH_Advance_receipts_creditor_days_measured" localSheetId="0">#REF!</definedName>
    <definedName name="Override___HH_Advance_receipts_creditor_days_measured">#REF!</definedName>
    <definedName name="Override___HH_Advance_receipts_creditor_days_unmeasured" localSheetId="0">#REF!</definedName>
    <definedName name="Override___HH_Advance_receipts_creditor_days_unmeasured">#REF!</definedName>
    <definedName name="Override___HH_Measured_income_accrual___nominal" localSheetId="0">#REF!</definedName>
    <definedName name="Override___HH_Measured_income_accrual___nominal">#REF!</definedName>
    <definedName name="Override___HH_Measured_income_accrual_rate" localSheetId="0">#REF!</definedName>
    <definedName name="Override___HH_Measured_income_accrual_rate">#REF!</definedName>
    <definedName name="Override___HH_measured_trade_debtors" localSheetId="0">#REF!</definedName>
    <definedName name="Override___HH_measured_trade_debtors">#REF!</definedName>
    <definedName name="Override___HH_measured_trade_receivables___net___nominal" localSheetId="0">#REF!</definedName>
    <definedName name="Override___HH_measured_trade_receivables___net___nominal">#REF!</definedName>
    <definedName name="Override___HH_unmeasured_trade_debtors" localSheetId="0">#REF!</definedName>
    <definedName name="Override___HH_unmeasured_trade_debtors">#REF!</definedName>
    <definedName name="Override___HH_unmeasured_trade_receivables___nominal" localSheetId="0">#REF!</definedName>
    <definedName name="Override___HH_unmeasured_trade_receivables___nominal">#REF!</definedName>
    <definedName name="Override___Households_connected_for_sewerage_only___metered" localSheetId="0">#REF!</definedName>
    <definedName name="Override___Households_connected_for_sewerage_only___metered">#REF!</definedName>
    <definedName name="Override___Households_connected_for_sewerage_only___unmetered" localSheetId="0">#REF!</definedName>
    <definedName name="Override___Households_connected_for_sewerage_only___unmetered">#REF!</definedName>
    <definedName name="Override___Households_connected_for_water_and_sewerage___metered" localSheetId="0">#REF!</definedName>
    <definedName name="Override___Households_connected_for_water_and_sewerage___metered">#REF!</definedName>
    <definedName name="Override___Households_connected_for_water_and_sewerage___unmetered" localSheetId="0">#REF!</definedName>
    <definedName name="Override___Households_connected_for_water_and_sewerage___unmetered">#REF!</definedName>
    <definedName name="Override___Households_connected_for_water_only___metered" localSheetId="0">#REF!</definedName>
    <definedName name="Override___Households_connected_for_water_only___metered">#REF!</definedName>
    <definedName name="Override___Households_connected_for_water_only___unmetered" localSheetId="0">#REF!</definedName>
    <definedName name="Override___Households_connected_for_water_only___unmetered">#REF!</definedName>
    <definedName name="Override___Innovation_funding___real.ADDN1" localSheetId="0">#REF!</definedName>
    <definedName name="Override___Innovation_funding___real.ADDN1">#REF!</definedName>
    <definedName name="Override___Innovation_funding___real.ADDN2" localSheetId="0">#REF!</definedName>
    <definedName name="Override___Innovation_funding___real.ADDN2">#REF!</definedName>
    <definedName name="Override___Innovation_funding___real.BR" localSheetId="0">#REF!</definedName>
    <definedName name="Override___Innovation_funding___real.BR">#REF!</definedName>
    <definedName name="Override___Innovation_funding___real.WN" localSheetId="0">#REF!</definedName>
    <definedName name="Override___Innovation_funding___real.WN">#REF!</definedName>
    <definedName name="Override___Innovation_funding___real.WR" localSheetId="0">#REF!</definedName>
    <definedName name="Override___Innovation_funding___real.WR">#REF!</definedName>
    <definedName name="Override___Innovation_funding___real.WWN" localSheetId="0">#REF!</definedName>
    <definedName name="Override___Innovation_funding___real.WWN">#REF!</definedName>
    <definedName name="Override___Interest_rate___Business___Active" localSheetId="0">#REF!</definedName>
    <definedName name="Override___Interest_rate___Business___Active">#REF!</definedName>
    <definedName name="Override___interest_rate___residential" localSheetId="0">#REF!</definedName>
    <definedName name="Override___interest_rate___residential">#REF!</definedName>
    <definedName name="Override___interest_rate_on_CPIH_index_linked_debt.ADDN1" localSheetId="0">#REF!</definedName>
    <definedName name="Override___interest_rate_on_CPIH_index_linked_debt.ADDN1">#REF!</definedName>
    <definedName name="Override___interest_rate_on_CPIH_index_linked_debt.ADDN2" localSheetId="0">#REF!</definedName>
    <definedName name="Override___interest_rate_on_CPIH_index_linked_debt.ADDN2">#REF!</definedName>
    <definedName name="Override___interest_rate_on_CPIH_index_linked_debt.BR" localSheetId="0">#REF!</definedName>
    <definedName name="Override___interest_rate_on_CPIH_index_linked_debt.BR">#REF!</definedName>
    <definedName name="Override___interest_rate_on_CPIH_index_linked_debt.WN" localSheetId="0">#REF!</definedName>
    <definedName name="Override___interest_rate_on_CPIH_index_linked_debt.WN">#REF!</definedName>
    <definedName name="Override___interest_rate_on_CPIH_index_linked_debt.WR" localSheetId="0">#REF!</definedName>
    <definedName name="Override___interest_rate_on_CPIH_index_linked_debt.WR">#REF!</definedName>
    <definedName name="Override___interest_rate_on_CPIH_index_linked_debt.WWN" localSheetId="0">#REF!</definedName>
    <definedName name="Override___interest_rate_on_CPIH_index_linked_debt.WWN">#REF!</definedName>
    <definedName name="Override___interest_rate_on_fixed_rate_debt.ADDN1" localSheetId="0">#REF!</definedName>
    <definedName name="Override___interest_rate_on_fixed_rate_debt.ADDN1">#REF!</definedName>
    <definedName name="Override___interest_rate_on_fixed_rate_debt.ADDN2" localSheetId="0">#REF!</definedName>
    <definedName name="Override___interest_rate_on_fixed_rate_debt.ADDN2">#REF!</definedName>
    <definedName name="Override___interest_rate_on_fixed_rate_debt.BR" localSheetId="0">#REF!</definedName>
    <definedName name="Override___interest_rate_on_fixed_rate_debt.BR">#REF!</definedName>
    <definedName name="Override___interest_rate_on_fixed_rate_debt.WN" localSheetId="0">#REF!</definedName>
    <definedName name="Override___interest_rate_on_fixed_rate_debt.WN">#REF!</definedName>
    <definedName name="Override___interest_rate_on_fixed_rate_debt.WR" localSheetId="0">#REF!</definedName>
    <definedName name="Override___interest_rate_on_fixed_rate_debt.WR">#REF!</definedName>
    <definedName name="Override___interest_rate_on_fixed_rate_debt.WWN" localSheetId="0">#REF!</definedName>
    <definedName name="Override___interest_rate_on_fixed_rate_debt.WWN">#REF!</definedName>
    <definedName name="Override___interest_rate_on_RPI_index_linked_debt.ADDN1" localSheetId="0">#REF!</definedName>
    <definedName name="Override___interest_rate_on_RPI_index_linked_debt.ADDN1">#REF!</definedName>
    <definedName name="Override___interest_rate_on_RPI_index_linked_debt.ADDN2" localSheetId="0">#REF!</definedName>
    <definedName name="Override___interest_rate_on_RPI_index_linked_debt.ADDN2">#REF!</definedName>
    <definedName name="Override___interest_rate_on_RPI_index_linked_debt.BR" localSheetId="0">#REF!</definedName>
    <definedName name="Override___interest_rate_on_RPI_index_linked_debt.BR">#REF!</definedName>
    <definedName name="Override___interest_rate_on_RPI_index_linked_debt.WN" localSheetId="0">#REF!</definedName>
    <definedName name="Override___interest_rate_on_RPI_index_linked_debt.WN">#REF!</definedName>
    <definedName name="Override___interest_rate_on_RPI_index_linked_debt.WR" localSheetId="0">#REF!</definedName>
    <definedName name="Override___interest_rate_on_RPI_index_linked_debt.WR">#REF!</definedName>
    <definedName name="Override___interest_rate_on_RPI_index_linked_debt.WWN" localSheetId="0">#REF!</definedName>
    <definedName name="Override___interest_rate_on_RPI_index_linked_debt.WWN">#REF!</definedName>
    <definedName name="Override___Inventories_balance___control___nominal.ADDN1" localSheetId="0">#REF!</definedName>
    <definedName name="Override___Inventories_balance___control___nominal.ADDN1">#REF!</definedName>
    <definedName name="Override___Inventories_balance___control___nominal.ADDN2" localSheetId="0">#REF!</definedName>
    <definedName name="Override___Inventories_balance___control___nominal.ADDN2">#REF!</definedName>
    <definedName name="Override___Inventories_balance___control___nominal.BR" localSheetId="0">#REF!</definedName>
    <definedName name="Override___Inventories_balance___control___nominal.BR">#REF!</definedName>
    <definedName name="Override___Inventories_balance___control___nominal.WN" localSheetId="0">#REF!</definedName>
    <definedName name="Override___Inventories_balance___control___nominal.WN">#REF!</definedName>
    <definedName name="Override___Inventories_balance___control___nominal.WR" localSheetId="0">#REF!</definedName>
    <definedName name="Override___Inventories_balance___control___nominal.WR">#REF!</definedName>
    <definedName name="Override___Inventories_balance___control___nominal.WWN" localSheetId="0">#REF!</definedName>
    <definedName name="Override___Inventories_balance___control___nominal.WWN">#REF!</definedName>
    <definedName name="Override___IRE_totex_adjustment_for_ACICR__Ofwat____real.ADDN1" localSheetId="0">#REF!</definedName>
    <definedName name="Override___IRE_totex_adjustment_for_ACICR__Ofwat____real.ADDN1">#REF!</definedName>
    <definedName name="Override___IRE_totex_adjustment_for_ACICR__Ofwat____real.ADDN2" localSheetId="0">#REF!</definedName>
    <definedName name="Override___IRE_totex_adjustment_for_ACICR__Ofwat____real.ADDN2">#REF!</definedName>
    <definedName name="Override___IRE_totex_adjustment_for_ACICR__Ofwat____real.BR" localSheetId="0">#REF!</definedName>
    <definedName name="Override___IRE_totex_adjustment_for_ACICR__Ofwat____real.BR">#REF!</definedName>
    <definedName name="Override___IRE_totex_adjustment_for_ACICR__Ofwat____real.WN" localSheetId="0">#REF!</definedName>
    <definedName name="Override___IRE_totex_adjustment_for_ACICR__Ofwat____real.WN">#REF!</definedName>
    <definedName name="Override___IRE_totex_adjustment_for_ACICR__Ofwat____real.WR" localSheetId="0">#REF!</definedName>
    <definedName name="Override___IRE_totex_adjustment_for_ACICR__Ofwat____real.WR">#REF!</definedName>
    <definedName name="Override___IRE_totex_adjustment_for_ACICR__Ofwat____real.WWN" localSheetId="0">#REF!</definedName>
    <definedName name="Override___IRE_totex_adjustment_for_ACICR__Ofwat____real.WWN">#REF!</definedName>
    <definedName name="Override___Long_term_CPI_H__assumed_percentage_increase" localSheetId="0">#REF!</definedName>
    <definedName name="Override___Long_term_CPI_H__assumed_percentage_increase">#REF!</definedName>
    <definedName name="Override___Measured_charge___business.ADDN1" localSheetId="0">#REF!</definedName>
    <definedName name="Override___Measured_charge___business.ADDN1">#REF!</definedName>
    <definedName name="Override___Measured_charge___business.ADDN2" localSheetId="0">#REF!</definedName>
    <definedName name="Override___Measured_charge___business.ADDN2">#REF!</definedName>
    <definedName name="Override___Measured_charge___business.BR" localSheetId="0">#REF!</definedName>
    <definedName name="Override___Measured_charge___business.BR">#REF!</definedName>
    <definedName name="Override___Measured_charge___business.WN" localSheetId="0">#REF!</definedName>
    <definedName name="Override___Measured_charge___business.WN">#REF!</definedName>
    <definedName name="Override___Measured_charge___business.WR" localSheetId="0">#REF!</definedName>
    <definedName name="Override___Measured_charge___business.WR">#REF!</definedName>
    <definedName name="Override___Measured_charge___business.WWN" localSheetId="0">#REF!</definedName>
    <definedName name="Override___Measured_charge___business.WWN">#REF!</definedName>
    <definedName name="Override___Measured_charge___residential.ADDN1" localSheetId="0">#REF!</definedName>
    <definedName name="Override___Measured_charge___residential.ADDN1">#REF!</definedName>
    <definedName name="Override___Measured_charge___residential.ADDN2" localSheetId="0">#REF!</definedName>
    <definedName name="Override___Measured_charge___residential.ADDN2">#REF!</definedName>
    <definedName name="Override___Measured_charge___residential.BR" localSheetId="0">#REF!</definedName>
    <definedName name="Override___Measured_charge___residential.BR">#REF!</definedName>
    <definedName name="Override___Measured_charge___residential.WN" localSheetId="0">#REF!</definedName>
    <definedName name="Override___Measured_charge___residential.WN">#REF!</definedName>
    <definedName name="Override___Measured_charge___residential.WR" localSheetId="0">#REF!</definedName>
    <definedName name="Override___Measured_charge___residential.WR">#REF!</definedName>
    <definedName name="Override___Measured_charge___residential.WWN" localSheetId="0">#REF!</definedName>
    <definedName name="Override___Measured_charge___residential.WWN">#REF!</definedName>
    <definedName name="Override___Movement_in_intangible_asset_and_investments_balance___control___nominal.ADDN1" localSheetId="0">#REF!</definedName>
    <definedName name="Override___Movement_in_intangible_asset_and_investments_balance___control___nominal.ADDN1">#REF!</definedName>
    <definedName name="Override___Movement_in_intangible_asset_and_investments_balance___control___nominal.ADDN2" localSheetId="0">#REF!</definedName>
    <definedName name="Override___Movement_in_intangible_asset_and_investments_balance___control___nominal.ADDN2">#REF!</definedName>
    <definedName name="Override___Movement_in_intangible_asset_and_investments_balance___control___nominal.BR" localSheetId="0">#REF!</definedName>
    <definedName name="Override___Movement_in_intangible_asset_and_investments_balance___control___nominal.BR">#REF!</definedName>
    <definedName name="Override___Movement_in_intangible_asset_and_investments_balance___control___nominal.WN" localSheetId="0">#REF!</definedName>
    <definedName name="Override___Movement_in_intangible_asset_and_investments_balance___control___nominal.WN">#REF!</definedName>
    <definedName name="Override___Movement_in_intangible_asset_and_investments_balance___control___nominal.WR" localSheetId="0">#REF!</definedName>
    <definedName name="Override___Movement_in_intangible_asset_and_investments_balance___control___nominal.WR">#REF!</definedName>
    <definedName name="Override___Movement_in_intangible_asset_and_investments_balance___control___nominal.WWN" localSheetId="0">#REF!</definedName>
    <definedName name="Override___Movement_in_intangible_asset_and_investments_balance___control___nominal.WWN">#REF!</definedName>
    <definedName name="Override___Movement_in_other_liabilities___control___nominal.ADDN1" localSheetId="0">#REF!</definedName>
    <definedName name="Override___Movement_in_other_liabilities___control___nominal.ADDN1">#REF!</definedName>
    <definedName name="Override___Movement_in_other_liabilities___control___nominal.ADDN2" localSheetId="0">#REF!</definedName>
    <definedName name="Override___Movement_in_other_liabilities___control___nominal.ADDN2">#REF!</definedName>
    <definedName name="Override___Movement_in_other_liabilities___control___nominal.BR" localSheetId="0">#REF!</definedName>
    <definedName name="Override___Movement_in_other_liabilities___control___nominal.BR">#REF!</definedName>
    <definedName name="Override___Movement_in_other_liabilities___control___nominal.WN" localSheetId="0">#REF!</definedName>
    <definedName name="Override___Movement_in_other_liabilities___control___nominal.WN">#REF!</definedName>
    <definedName name="Override___Movement_in_other_liabilities___control___nominal.WR" localSheetId="0">#REF!</definedName>
    <definedName name="Override___Movement_in_other_liabilities___control___nominal.WR">#REF!</definedName>
    <definedName name="Override___Movement_in_other_liabilities___control___nominal.WWN" localSheetId="0">#REF!</definedName>
    <definedName name="Override___Movement_in_other_liabilities___control___nominal.WWN">#REF!</definedName>
    <definedName name="Override___Movement_in_provisions___control___nominal.ADDN1" localSheetId="0">#REF!</definedName>
    <definedName name="Override___Movement_in_provisions___control___nominal.ADDN1">#REF!</definedName>
    <definedName name="Override___Movement_in_provisions___control___nominal.ADDN2" localSheetId="0">#REF!</definedName>
    <definedName name="Override___Movement_in_provisions___control___nominal.ADDN2">#REF!</definedName>
    <definedName name="Override___Movement_in_provisions___control___nominal.BR" localSheetId="0">#REF!</definedName>
    <definedName name="Override___Movement_in_provisions___control___nominal.BR">#REF!</definedName>
    <definedName name="Override___Movement_in_provisions___control___nominal.WN" localSheetId="0">#REF!</definedName>
    <definedName name="Override___Movement_in_provisions___control___nominal.WN">#REF!</definedName>
    <definedName name="Override___Movement_in_provisions___control___nominal.WR" localSheetId="0">#REF!</definedName>
    <definedName name="Override___Movement_in_provisions___control___nominal.WR">#REF!</definedName>
    <definedName name="Override___Movement_in_provisions___control___nominal.WWN" localSheetId="0">#REF!</definedName>
    <definedName name="Override___Movement_in_provisions___control___nominal.WWN">#REF!</definedName>
    <definedName name="Override___movement_in_trade_debtor___business___nominal" localSheetId="0">#REF!</definedName>
    <definedName name="Override___movement_in_trade_debtor___business___nominal">#REF!</definedName>
    <definedName name="Override___New_capital_expenditure___proportion_of_new_capital_expenditure_qualifying_for_the_main_rate_pool___control.ADDN1" localSheetId="0">#REF!</definedName>
    <definedName name="Override___New_capital_expenditure___proportion_of_new_capital_expenditure_qualifying_for_the_main_rate_pool___control.ADDN1">#REF!</definedName>
    <definedName name="Override___New_capital_expenditure___proportion_of_new_capital_expenditure_qualifying_for_the_main_rate_pool___control.ADDN2" localSheetId="0">#REF!</definedName>
    <definedName name="Override___New_capital_expenditure___proportion_of_new_capital_expenditure_qualifying_for_the_main_rate_pool___control.ADDN2">#REF!</definedName>
    <definedName name="Override___New_capital_expenditure___proportion_of_new_capital_expenditure_qualifying_for_the_main_rate_pool___control.BR" localSheetId="0">#REF!</definedName>
    <definedName name="Override___New_capital_expenditure___proportion_of_new_capital_expenditure_qualifying_for_the_main_rate_pool___control.BR">#REF!</definedName>
    <definedName name="Override___New_capital_expenditure___proportion_of_new_capital_expenditure_qualifying_for_the_main_rate_pool___control.WN" localSheetId="0">#REF!</definedName>
    <definedName name="Override___New_capital_expenditure___proportion_of_new_capital_expenditure_qualifying_for_the_main_rate_pool___control.WN">#REF!</definedName>
    <definedName name="Override___New_capital_expenditure___proportion_of_new_capital_expenditure_qualifying_for_the_main_rate_pool___control.WR" localSheetId="0">#REF!</definedName>
    <definedName name="Override___New_capital_expenditure___proportion_of_new_capital_expenditure_qualifying_for_the_main_rate_pool___control.WR">#REF!</definedName>
    <definedName name="Override___New_capital_expenditure___proportion_of_new_capital_expenditure_qualifying_for_the_main_rate_pool___control.WWN" localSheetId="0">#REF!</definedName>
    <definedName name="Override___New_capital_expenditure___proportion_of_new_capital_expenditure_qualifying_for_the_main_rate_pool___control.WWN">#REF!</definedName>
    <definedName name="Override___New_capital_expenditure___proportion_of_new_capital_expenditure_qualifying_for_the_special_rate_pool___control.ADDN1" localSheetId="0">#REF!</definedName>
    <definedName name="Override___New_capital_expenditure___proportion_of_new_capital_expenditure_qualifying_for_the_special_rate_pool___control.ADDN1">#REF!</definedName>
    <definedName name="Override___New_capital_expenditure___proportion_of_new_capital_expenditure_qualifying_for_the_special_rate_pool___control.ADDN2" localSheetId="0">#REF!</definedName>
    <definedName name="Override___New_capital_expenditure___proportion_of_new_capital_expenditure_qualifying_for_the_special_rate_pool___control.ADDN2">#REF!</definedName>
    <definedName name="Override___New_capital_expenditure___proportion_of_new_capital_expenditure_qualifying_for_the_special_rate_pool___control.BR" localSheetId="0">#REF!</definedName>
    <definedName name="Override___New_capital_expenditure___proportion_of_new_capital_expenditure_qualifying_for_the_special_rate_pool___control.BR">#REF!</definedName>
    <definedName name="Override___New_capital_expenditure___proportion_of_new_capital_expenditure_qualifying_for_the_special_rate_pool___control.WN" localSheetId="0">#REF!</definedName>
    <definedName name="Override___New_capital_expenditure___proportion_of_new_capital_expenditure_qualifying_for_the_special_rate_pool___control.WN">#REF!</definedName>
    <definedName name="Override___New_capital_expenditure___proportion_of_new_capital_expenditure_qualifying_for_the_special_rate_pool___control.WR" localSheetId="0">#REF!</definedName>
    <definedName name="Override___New_capital_expenditure___proportion_of_new_capital_expenditure_qualifying_for_the_special_rate_pool___control.WR">#REF!</definedName>
    <definedName name="Override___New_capital_expenditure___proportion_of_new_capital_expenditure_qualifying_for_the_special_rate_pool___control.WWN" localSheetId="0">#REF!</definedName>
    <definedName name="Override___New_capital_expenditure___proportion_of_new_capital_expenditure_qualifying_for_the_special_rate_pool___control.WWN">#REF!</definedName>
    <definedName name="Override___New_capital_expenditure___proportion_of_new_capital_expenditure_qualifying_for_the_structures_and_buildings_pool___control.ADDN1" localSheetId="0">#REF!</definedName>
    <definedName name="Override___New_capital_expenditure___proportion_of_new_capital_expenditure_qualifying_for_the_structures_and_buildings_pool___control.ADDN1">#REF!</definedName>
    <definedName name="Override___New_capital_expenditure___proportion_of_new_capital_expenditure_qualifying_for_the_structures_and_buildings_pool___control.ADDN2" localSheetId="0">#REF!</definedName>
    <definedName name="Override___New_capital_expenditure___proportion_of_new_capital_expenditure_qualifying_for_the_structures_and_buildings_pool___control.ADDN2">#REF!</definedName>
    <definedName name="Override___New_capital_expenditure___proportion_of_new_capital_expenditure_qualifying_for_the_structures_and_buildings_pool___control.BR" localSheetId="0">#REF!</definedName>
    <definedName name="Override___New_capital_expenditure___proportion_of_new_capital_expenditure_qualifying_for_the_structures_and_buildings_pool___control.BR">#REF!</definedName>
    <definedName name="Override___New_capital_expenditure___proportion_of_new_capital_expenditure_qualifying_for_the_structures_and_buildings_pool___control.WN" localSheetId="0">#REF!</definedName>
    <definedName name="Override___New_capital_expenditure___proportion_of_new_capital_expenditure_qualifying_for_the_structures_and_buildings_pool___control.WN">#REF!</definedName>
    <definedName name="Override___New_capital_expenditure___proportion_of_new_capital_expenditure_qualifying_for_the_structures_and_buildings_pool___control.WR" localSheetId="0">#REF!</definedName>
    <definedName name="Override___New_capital_expenditure___proportion_of_new_capital_expenditure_qualifying_for_the_structures_and_buildings_pool___control.WR">#REF!</definedName>
    <definedName name="Override___New_capital_expenditure___proportion_of_new_capital_expenditure_qualifying_for_the_structures_and_buildings_pool___control.WWN" localSheetId="0">#REF!</definedName>
    <definedName name="Override___New_capital_expenditure___proportion_of_new_capital_expenditure_qualifying_for_the_structures_and_buildings_pool___control.WWN">#REF!</definedName>
    <definedName name="Override___Non_price_control_income___principal_services___real.ADDN1" localSheetId="0">#REF!</definedName>
    <definedName name="Override___Non_price_control_income___principal_services___real.ADDN1">#REF!</definedName>
    <definedName name="Override___Non_price_control_income___principal_services___real.ADDN2" localSheetId="0">#REF!</definedName>
    <definedName name="Override___Non_price_control_income___principal_services___real.ADDN2">#REF!</definedName>
    <definedName name="Override___Non_price_control_income___principal_services___real.BR" localSheetId="0">#REF!</definedName>
    <definedName name="Override___Non_price_control_income___principal_services___real.BR">#REF!</definedName>
    <definedName name="Override___Non_price_control_income___principal_services___real.WN" localSheetId="0">#REF!</definedName>
    <definedName name="Override___Non_price_control_income___principal_services___real.WN">#REF!</definedName>
    <definedName name="Override___Non_price_control_income___principal_services___real.WR" localSheetId="0">#REF!</definedName>
    <definedName name="Override___Non_price_control_income___principal_services___real.WR">#REF!</definedName>
    <definedName name="Override___Non_price_control_income___principal_services___real.WWN" localSheetId="0">#REF!</definedName>
    <definedName name="Override___Non_price_control_income___principal_services___real.WWN">#REF!</definedName>
    <definedName name="Override___Non_price_control_income___third_party_services___Bulk_supplies___contract_not_qualifying_for_water_trading_incentives___signed_before_1_April_2020___real.ADDN1" localSheetId="0">#REF!</definedName>
    <definedName name="Override___Non_price_control_income___third_party_services___Bulk_supplies___contract_not_qualifying_for_water_trading_incentives___signed_before_1_April_2020___real.ADDN1">#REF!</definedName>
    <definedName name="Override___Non_price_control_income___third_party_services___Bulk_supplies___contract_not_qualifying_for_water_trading_incentives___signed_before_1_April_2020___real.ADDN2" localSheetId="0">#REF!</definedName>
    <definedName name="Override___Non_price_control_income___third_party_services___Bulk_supplies___contract_not_qualifying_for_water_trading_incentives___signed_before_1_April_2020___real.ADDN2">#REF!</definedName>
    <definedName name="Override___Non_price_control_income___third_party_services___Bulk_supplies___contract_not_qualifying_for_water_trading_incentives___signed_before_1_April_2020___real.BR" localSheetId="0">#REF!</definedName>
    <definedName name="Override___Non_price_control_income___third_party_services___Bulk_supplies___contract_not_qualifying_for_water_trading_incentives___signed_before_1_April_2020___real.BR">#REF!</definedName>
    <definedName name="Override___Non_price_control_income___third_party_services___Bulk_supplies___contract_not_qualifying_for_water_trading_incentives___signed_before_1_April_2020___real.WN" localSheetId="0">#REF!</definedName>
    <definedName name="Override___Non_price_control_income___third_party_services___Bulk_supplies___contract_not_qualifying_for_water_trading_incentives___signed_before_1_April_2020___real.WN">#REF!</definedName>
    <definedName name="Override___Non_price_control_income___third_party_services___Bulk_supplies___contract_not_qualifying_for_water_trading_incentives___signed_before_1_April_2020___real.WR" localSheetId="0">#REF!</definedName>
    <definedName name="Override___Non_price_control_income___third_party_services___Bulk_supplies___contract_not_qualifying_for_water_trading_incentives___signed_before_1_April_2020___real.WR">#REF!</definedName>
    <definedName name="Override___Non_price_control_income___third_party_services___Bulk_supplies___contract_not_qualifying_for_water_trading_incentives___signed_before_1_April_2020___real.WWN" localSheetId="0">#REF!</definedName>
    <definedName name="Override___Non_price_control_income___third_party_services___Bulk_supplies___contract_not_qualifying_for_water_trading_incentives___signed_before_1_April_2020___real.WWN">#REF!</definedName>
    <definedName name="Override___Non_price_control_income___third_party_services___Bulk_supplies___contract_qualifying_for_water_trading_incentives___on_or_after_1_April_2020___real.ADDN1" localSheetId="0">#REF!</definedName>
    <definedName name="Override___Non_price_control_income___third_party_services___Bulk_supplies___contract_qualifying_for_water_trading_incentives___on_or_after_1_April_2020___real.ADDN1">#REF!</definedName>
    <definedName name="Override___Non_price_control_income___third_party_services___Bulk_supplies___contract_qualifying_for_water_trading_incentives___on_or_after_1_April_2020___real.ADDN2" localSheetId="0">#REF!</definedName>
    <definedName name="Override___Non_price_control_income___third_party_services___Bulk_supplies___contract_qualifying_for_water_trading_incentives___on_or_after_1_April_2020___real.ADDN2">#REF!</definedName>
    <definedName name="Override___Non_price_control_income___third_party_services___Bulk_supplies___contract_qualifying_for_water_trading_incentives___on_or_after_1_April_2020___real.BR" localSheetId="0">#REF!</definedName>
    <definedName name="Override___Non_price_control_income___third_party_services___Bulk_supplies___contract_qualifying_for_water_trading_incentives___on_or_after_1_April_2020___real.BR">#REF!</definedName>
    <definedName name="Override___Non_price_control_income___third_party_services___Bulk_supplies___contract_qualifying_for_water_trading_incentives___on_or_after_1_April_2020___real.WN" localSheetId="0">#REF!</definedName>
    <definedName name="Override___Non_price_control_income___third_party_services___Bulk_supplies___contract_qualifying_for_water_trading_incentives___on_or_after_1_April_2020___real.WN">#REF!</definedName>
    <definedName name="Override___Non_price_control_income___third_party_services___Bulk_supplies___contract_qualifying_for_water_trading_incentives___on_or_after_1_April_2020___real.WR" localSheetId="0">#REF!</definedName>
    <definedName name="Override___Non_price_control_income___third_party_services___Bulk_supplies___contract_qualifying_for_water_trading_incentives___on_or_after_1_April_2020___real.WR">#REF!</definedName>
    <definedName name="Override___Non_price_control_income___third_party_services___Bulk_supplies___contract_qualifying_for_water_trading_incentives___on_or_after_1_April_2020___real.WWN" localSheetId="0">#REF!</definedName>
    <definedName name="Override___Non_price_control_income___third_party_services___Bulk_supplies___contract_qualifying_for_water_trading_incentives___on_or_after_1_April_2020___real.WWN">#REF!</definedName>
    <definedName name="Override___Non_price_control_income___third_party_services___Bulk_supplies___General___real.ADDN1" localSheetId="0">#REF!</definedName>
    <definedName name="Override___Non_price_control_income___third_party_services___Bulk_supplies___General___real.ADDN1">#REF!</definedName>
    <definedName name="Override___Non_price_control_income___third_party_services___Bulk_supplies___General___real.ADDN2" localSheetId="0">#REF!</definedName>
    <definedName name="Override___Non_price_control_income___third_party_services___Bulk_supplies___General___real.ADDN2">#REF!</definedName>
    <definedName name="Override___Non_price_control_income___third_party_services___Bulk_supplies___General___real.BR" localSheetId="0">#REF!</definedName>
    <definedName name="Override___Non_price_control_income___third_party_services___Bulk_supplies___General___real.BR">#REF!</definedName>
    <definedName name="Override___Non_price_control_income___third_party_services___Bulk_supplies___General___real.WN" localSheetId="0">#REF!</definedName>
    <definedName name="Override___Non_price_control_income___third_party_services___Bulk_supplies___General___real.WN">#REF!</definedName>
    <definedName name="Override___Non_price_control_income___third_party_services___Bulk_supplies___General___real.WR" localSheetId="0">#REF!</definedName>
    <definedName name="Override___Non_price_control_income___third_party_services___Bulk_supplies___General___real.WR">#REF!</definedName>
    <definedName name="Override___Non_price_control_income___third_party_services___Bulk_supplies___General___real.WWN" localSheetId="0">#REF!</definedName>
    <definedName name="Override___Non_price_control_income___third_party_services___Bulk_supplies___General___real.WWN">#REF!</definedName>
    <definedName name="Override___Non_price_control_income___third_party_services___other___real.ADDN1" localSheetId="0">#REF!</definedName>
    <definedName name="Override___Non_price_control_income___third_party_services___other___real.ADDN1">#REF!</definedName>
    <definedName name="Override___Non_price_control_income___third_party_services___other___real.ADDN2" localSheetId="0">#REF!</definedName>
    <definedName name="Override___Non_price_control_income___third_party_services___other___real.ADDN2">#REF!</definedName>
    <definedName name="Override___Non_price_control_income___third_party_services___other___real.BR" localSheetId="0">#REF!</definedName>
    <definedName name="Override___Non_price_control_income___third_party_services___other___real.BR">#REF!</definedName>
    <definedName name="Override___Non_price_control_income___third_party_services___other___real.WN" localSheetId="0">#REF!</definedName>
    <definedName name="Override___Non_price_control_income___third_party_services___other___real.WN">#REF!</definedName>
    <definedName name="Override___Non_price_control_income___third_party_services___other___real.WR" localSheetId="0">#REF!</definedName>
    <definedName name="Override___Non_price_control_income___third_party_services___other___real.WR">#REF!</definedName>
    <definedName name="Override___Non_price_control_income___third_party_services___other___real.WWN" localSheetId="0">#REF!</definedName>
    <definedName name="Override___Non_price_control_income___third_party_services___other___real.WWN">#REF!</definedName>
    <definedName name="Override___Notional_target_gearing___control.ADDN1" localSheetId="0">#REF!</definedName>
    <definedName name="Override___Notional_target_gearing___control.ADDN1">#REF!</definedName>
    <definedName name="Override___Notional_target_gearing___control.ADDN2" localSheetId="0">#REF!</definedName>
    <definedName name="Override___Notional_target_gearing___control.ADDN2">#REF!</definedName>
    <definedName name="Override___Notional_target_gearing___control.BR" localSheetId="0">#REF!</definedName>
    <definedName name="Override___Notional_target_gearing___control.BR">#REF!</definedName>
    <definedName name="Override___Notional_target_gearing___control.WN" localSheetId="0">#REF!</definedName>
    <definedName name="Override___Notional_target_gearing___control.WN">#REF!</definedName>
    <definedName name="Override___Notional_target_gearing___control.WR" localSheetId="0">#REF!</definedName>
    <definedName name="Override___Notional_target_gearing___control.WR">#REF!</definedName>
    <definedName name="Override___Notional_target_gearing___control.WWN" localSheetId="0">#REF!</definedName>
    <definedName name="Override___Notional_target_gearing___control.WWN">#REF!</definedName>
    <definedName name="Override___opening_business_debtors_measured___nominal" localSheetId="0">#REF!</definedName>
    <definedName name="Override___opening_business_debtors_measured___nominal">#REF!</definedName>
    <definedName name="Override___opening_business_debtors_unmeasured_nominal" localSheetId="0">#REF!</definedName>
    <definedName name="Override___opening_business_debtors_unmeasured_nominal">#REF!</definedName>
    <definedName name="Override___Opening_business_retail__unmeasured_advance_receipts___nominal" localSheetId="0">#REF!</definedName>
    <definedName name="Override___Opening_business_retail__unmeasured_advance_receipts___nominal">#REF!</definedName>
    <definedName name="Override___Opening_business_retail_measured_advance_receipts___nominal" localSheetId="0">#REF!</definedName>
    <definedName name="Override___Opening_business_retail_measured_advance_receipts___nominal">#REF!</definedName>
    <definedName name="Override___Opening_Called_up_share_capital_balance___control___nominal.ADDN1" localSheetId="0">#REF!</definedName>
    <definedName name="Override___Opening_Called_up_share_capital_balance___control___nominal.ADDN1">#REF!</definedName>
    <definedName name="Override___Opening_Called_up_share_capital_balance___control___nominal.ADDN2" localSheetId="0">#REF!</definedName>
    <definedName name="Override___Opening_Called_up_share_capital_balance___control___nominal.ADDN2">#REF!</definedName>
    <definedName name="Override___Opening_Called_up_share_capital_balance___control___nominal.BR" localSheetId="0">#REF!</definedName>
    <definedName name="Override___Opening_Called_up_share_capital_balance___control___nominal.BR">#REF!</definedName>
    <definedName name="Override___Opening_Called_up_share_capital_balance___control___nominal.WN" localSheetId="0">#REF!</definedName>
    <definedName name="Override___Opening_Called_up_share_capital_balance___control___nominal.WN">#REF!</definedName>
    <definedName name="Override___Opening_Called_up_share_capital_balance___control___nominal.WR" localSheetId="0">#REF!</definedName>
    <definedName name="Override___Opening_Called_up_share_capital_balance___control___nominal.WR">#REF!</definedName>
    <definedName name="Override___Opening_Called_up_share_capital_balance___control___nominal.WWN" localSheetId="0">#REF!</definedName>
    <definedName name="Override___Opening_Called_up_share_capital_balance___control___nominal.WWN">#REF!</definedName>
    <definedName name="Override___Opening_Capex_creditors_balance___control___nominal.ADDN1" localSheetId="0">#REF!</definedName>
    <definedName name="Override___Opening_Capex_creditors_balance___control___nominal.ADDN1">#REF!</definedName>
    <definedName name="Override___Opening_Capex_creditors_balance___control___nominal.ADDN2" localSheetId="0">#REF!</definedName>
    <definedName name="Override___Opening_Capex_creditors_balance___control___nominal.ADDN2">#REF!</definedName>
    <definedName name="Override___Opening_Capex_creditors_balance___control___nominal.BR" localSheetId="0">#REF!</definedName>
    <definedName name="Override___Opening_Capex_creditors_balance___control___nominal.BR">#REF!</definedName>
    <definedName name="Override___Opening_Capex_creditors_balance___control___nominal.WN" localSheetId="0">#REF!</definedName>
    <definedName name="Override___Opening_Capex_creditors_balance___control___nominal.WN">#REF!</definedName>
    <definedName name="Override___Opening_Capex_creditors_balance___control___nominal.WR" localSheetId="0">#REF!</definedName>
    <definedName name="Override___Opening_Capex_creditors_balance___control___nominal.WR">#REF!</definedName>
    <definedName name="Override___Opening_Capex_creditors_balance___control___nominal.WWN" localSheetId="0">#REF!</definedName>
    <definedName name="Override___Opening_Capex_creditors_balance___control___nominal.WWN">#REF!</definedName>
    <definedName name="Override___Opening_Capital_allowance_balance___main_rate_pool___Capital_expenditure___control___nominal.ADDN1" localSheetId="0">#REF!</definedName>
    <definedName name="Override___Opening_Capital_allowance_balance___main_rate_pool___Capital_expenditure___control___nominal.ADDN1">#REF!</definedName>
    <definedName name="Override___Opening_Capital_allowance_balance___main_rate_pool___Capital_expenditure___control___nominal.ADDN2" localSheetId="0">#REF!</definedName>
    <definedName name="Override___Opening_Capital_allowance_balance___main_rate_pool___Capital_expenditure___control___nominal.ADDN2">#REF!</definedName>
    <definedName name="Override___Opening_Capital_allowance_balance___main_rate_pool___Capital_expenditure___control___nominal.BR" localSheetId="0">#REF!</definedName>
    <definedName name="Override___Opening_Capital_allowance_balance___main_rate_pool___Capital_expenditure___control___nominal.BR">#REF!</definedName>
    <definedName name="Override___Opening_Capital_allowance_balance___main_rate_pool___Capital_expenditure___control___nominal.WN" localSheetId="0">#REF!</definedName>
    <definedName name="Override___Opening_Capital_allowance_balance___main_rate_pool___Capital_expenditure___control___nominal.WN">#REF!</definedName>
    <definedName name="Override___Opening_Capital_allowance_balance___main_rate_pool___Capital_expenditure___control___nominal.WR" localSheetId="0">#REF!</definedName>
    <definedName name="Override___Opening_Capital_allowance_balance___main_rate_pool___Capital_expenditure___control___nominal.WR">#REF!</definedName>
    <definedName name="Override___Opening_Capital_allowance_balance___main_rate_pool___Capital_expenditure___control___nominal.WWN" localSheetId="0">#REF!</definedName>
    <definedName name="Override___Opening_Capital_allowance_balance___main_rate_pool___Capital_expenditure___control___nominal.WWN">#REF!</definedName>
    <definedName name="Override___Opening_Capital_allowance_balance___special_rate_pool___Capital_expenditure___control___nominal.ADDN1" localSheetId="0">#REF!</definedName>
    <definedName name="Override___Opening_Capital_allowance_balance___special_rate_pool___Capital_expenditure___control___nominal.ADDN1">#REF!</definedName>
    <definedName name="Override___Opening_Capital_allowance_balance___special_rate_pool___Capital_expenditure___control___nominal.ADDN2" localSheetId="0">#REF!</definedName>
    <definedName name="Override___Opening_Capital_allowance_balance___special_rate_pool___Capital_expenditure___control___nominal.ADDN2">#REF!</definedName>
    <definedName name="Override___Opening_Capital_allowance_balance___special_rate_pool___Capital_expenditure___control___nominal.BR" localSheetId="0">#REF!</definedName>
    <definedName name="Override___Opening_Capital_allowance_balance___special_rate_pool___Capital_expenditure___control___nominal.BR">#REF!</definedName>
    <definedName name="Override___Opening_Capital_allowance_balance___special_rate_pool___Capital_expenditure___control___nominal.WN" localSheetId="0">#REF!</definedName>
    <definedName name="Override___Opening_Capital_allowance_balance___special_rate_pool___Capital_expenditure___control___nominal.WN">#REF!</definedName>
    <definedName name="Override___Opening_Capital_allowance_balance___special_rate_pool___Capital_expenditure___control___nominal.WR" localSheetId="0">#REF!</definedName>
    <definedName name="Override___Opening_Capital_allowance_balance___special_rate_pool___Capital_expenditure___control___nominal.WR">#REF!</definedName>
    <definedName name="Override___Opening_Capital_allowance_balance___special_rate_pool___Capital_expenditure___control___nominal.WWN" localSheetId="0">#REF!</definedName>
    <definedName name="Override___Opening_Capital_allowance_balance___special_rate_pool___Capital_expenditure___control___nominal.WWN">#REF!</definedName>
    <definedName name="Override___Opening_Capital_allowance_balance___structures_and_buildings_pool___Capital_expenditure___control___nominal.ADDN1" localSheetId="0">#REF!</definedName>
    <definedName name="Override___Opening_Capital_allowance_balance___structures_and_buildings_pool___Capital_expenditure___control___nominal.ADDN1">#REF!</definedName>
    <definedName name="Override___Opening_Capital_allowance_balance___structures_and_buildings_pool___Capital_expenditure___control___nominal.ADDN2" localSheetId="0">#REF!</definedName>
    <definedName name="Override___Opening_Capital_allowance_balance___structures_and_buildings_pool___Capital_expenditure___control___nominal.ADDN2">#REF!</definedName>
    <definedName name="Override___Opening_Capital_allowance_balance___structures_and_buildings_pool___Capital_expenditure___control___nominal.BR" localSheetId="0">#REF!</definedName>
    <definedName name="Override___Opening_Capital_allowance_balance___structures_and_buildings_pool___Capital_expenditure___control___nominal.BR">#REF!</definedName>
    <definedName name="Override___Opening_Capital_allowance_balance___structures_and_buildings_pool___Capital_expenditure___control___nominal.WN" localSheetId="0">#REF!</definedName>
    <definedName name="Override___Opening_Capital_allowance_balance___structures_and_buildings_pool___Capital_expenditure___control___nominal.WN">#REF!</definedName>
    <definedName name="Override___Opening_Capital_allowance_balance___structures_and_buildings_pool___Capital_expenditure___control___nominal.WR" localSheetId="0">#REF!</definedName>
    <definedName name="Override___Opening_Capital_allowance_balance___structures_and_buildings_pool___Capital_expenditure___control___nominal.WR">#REF!</definedName>
    <definedName name="Override___Opening_Capital_allowance_balance___structures_and_buildings_pool___Capital_expenditure___control___nominal.WWN" localSheetId="0">#REF!</definedName>
    <definedName name="Override___Opening_Capital_allowance_balance___structures_and_buildings_pool___Capital_expenditure___control___nominal.WWN">#REF!</definedName>
    <definedName name="Override___opening_current_tax_liabilities___control___nominal.ADDN1" localSheetId="0">#REF!</definedName>
    <definedName name="Override___opening_current_tax_liabilities___control___nominal.ADDN1">#REF!</definedName>
    <definedName name="Override___opening_current_tax_liabilities___control___nominal.ADDN2" localSheetId="0">#REF!</definedName>
    <definedName name="Override___opening_current_tax_liabilities___control___nominal.ADDN2">#REF!</definedName>
    <definedName name="Override___opening_current_tax_liabilities___control___nominal.BR" localSheetId="0">#REF!</definedName>
    <definedName name="Override___opening_current_tax_liabilities___control___nominal.BR">#REF!</definedName>
    <definedName name="Override___opening_current_tax_liabilities___control___nominal.WN" localSheetId="0">#REF!</definedName>
    <definedName name="Override___opening_current_tax_liabilities___control___nominal.WN">#REF!</definedName>
    <definedName name="Override___opening_current_tax_liabilities___control___nominal.WR" localSheetId="0">#REF!</definedName>
    <definedName name="Override___opening_current_tax_liabilities___control___nominal.WR">#REF!</definedName>
    <definedName name="Override___opening_current_tax_liabilities___control___nominal.WWN" localSheetId="0">#REF!</definedName>
    <definedName name="Override___opening_current_tax_liabilities___control___nominal.WWN">#REF!</definedName>
    <definedName name="Override___opening_deferred_tax_balance___control___nominal.ADDN1" localSheetId="0">#REF!</definedName>
    <definedName name="Override___opening_deferred_tax_balance___control___nominal.ADDN1">#REF!</definedName>
    <definedName name="Override___opening_deferred_tax_balance___control___nominal.ADDN2" localSheetId="0">#REF!</definedName>
    <definedName name="Override___opening_deferred_tax_balance___control___nominal.ADDN2">#REF!</definedName>
    <definedName name="Override___opening_deferred_tax_balance___control___nominal.BR" localSheetId="0">#REF!</definedName>
    <definedName name="Override___opening_deferred_tax_balance___control___nominal.BR">#REF!</definedName>
    <definedName name="Override___opening_deferred_tax_balance___control___nominal.WN" localSheetId="0">#REF!</definedName>
    <definedName name="Override___opening_deferred_tax_balance___control___nominal.WN">#REF!</definedName>
    <definedName name="Override___opening_deferred_tax_balance___control___nominal.WR" localSheetId="0">#REF!</definedName>
    <definedName name="Override___opening_deferred_tax_balance___control___nominal.WR">#REF!</definedName>
    <definedName name="Override___opening_deferred_tax_balance___control___nominal.WWN" localSheetId="0">#REF!</definedName>
    <definedName name="Override___opening_deferred_tax_balance___control___nominal.WWN">#REF!</definedName>
    <definedName name="Override___opening_dividend_cashflow_balance___control___nominal.ADDN1" localSheetId="0">#REF!</definedName>
    <definedName name="Override___opening_dividend_cashflow_balance___control___nominal.ADDN1">#REF!</definedName>
    <definedName name="Override___opening_dividend_cashflow_balance___control___nominal.ADDN2" localSheetId="0">#REF!</definedName>
    <definedName name="Override___opening_dividend_cashflow_balance___control___nominal.ADDN2">#REF!</definedName>
    <definedName name="Override___opening_dividend_cashflow_balance___control___nominal.BR" localSheetId="0">#REF!</definedName>
    <definedName name="Override___opening_dividend_cashflow_balance___control___nominal.BR">#REF!</definedName>
    <definedName name="Override___opening_dividend_cashflow_balance___control___nominal.WN" localSheetId="0">#REF!</definedName>
    <definedName name="Override___opening_dividend_cashflow_balance___control___nominal.WN">#REF!</definedName>
    <definedName name="Override___opening_dividend_cashflow_balance___control___nominal.WR" localSheetId="0">#REF!</definedName>
    <definedName name="Override___opening_dividend_cashflow_balance___control___nominal.WR">#REF!</definedName>
    <definedName name="Override___opening_dividend_cashflow_balance___control___nominal.WWN" localSheetId="0">#REF!</definedName>
    <definedName name="Override___opening_dividend_cashflow_balance___control___nominal.WWN">#REF!</definedName>
    <definedName name="Override___Opening_Dividend_creditors_balance___control___nominal.ADDN1" localSheetId="0">#REF!</definedName>
    <definedName name="Override___Opening_Dividend_creditors_balance___control___nominal.ADDN1">#REF!</definedName>
    <definedName name="Override___Opening_Dividend_creditors_balance___control___nominal.ADDN2" localSheetId="0">#REF!</definedName>
    <definedName name="Override___Opening_Dividend_creditors_balance___control___nominal.ADDN2">#REF!</definedName>
    <definedName name="Override___Opening_Dividend_creditors_balance___control___nominal.BR" localSheetId="0">#REF!</definedName>
    <definedName name="Override___Opening_Dividend_creditors_balance___control___nominal.BR">#REF!</definedName>
    <definedName name="Override___Opening_Dividend_creditors_balance___control___nominal.WN" localSheetId="0">#REF!</definedName>
    <definedName name="Override___Opening_Dividend_creditors_balance___control___nominal.WN">#REF!</definedName>
    <definedName name="Override___Opening_Dividend_creditors_balance___control___nominal.WR" localSheetId="0">#REF!</definedName>
    <definedName name="Override___Opening_Dividend_creditors_balance___control___nominal.WR">#REF!</definedName>
    <definedName name="Override___Opening_Dividend_creditors_balance___control___nominal.WWN" localSheetId="0">#REF!</definedName>
    <definedName name="Override___Opening_Dividend_creditors_balance___control___nominal.WWN">#REF!</definedName>
    <definedName name="Override___Opening_household_measured_advance_receipts___nominal" localSheetId="0">#REF!</definedName>
    <definedName name="Override___Opening_household_measured_advance_receipts___nominal">#REF!</definedName>
    <definedName name="Override___Opening_household_unmeasured_advance_receipts___nominal" localSheetId="0">#REF!</definedName>
    <definedName name="Override___Opening_household_unmeasured_advance_receipts___nominal">#REF!</definedName>
    <definedName name="Override___opening_intangible_asset_and_investments_balance___control___nominal.ADDN1" localSheetId="0">#REF!</definedName>
    <definedName name="Override___opening_intangible_asset_and_investments_balance___control___nominal.ADDN1">#REF!</definedName>
    <definedName name="Override___opening_intangible_asset_and_investments_balance___control___nominal.ADDN2" localSheetId="0">#REF!</definedName>
    <definedName name="Override___opening_intangible_asset_and_investments_balance___control___nominal.ADDN2">#REF!</definedName>
    <definedName name="Override___opening_intangible_asset_and_investments_balance___control___nominal.BR" localSheetId="0">#REF!</definedName>
    <definedName name="Override___opening_intangible_asset_and_investments_balance___control___nominal.BR">#REF!</definedName>
    <definedName name="Override___opening_intangible_asset_and_investments_balance___control___nominal.WN" localSheetId="0">#REF!</definedName>
    <definedName name="Override___opening_intangible_asset_and_investments_balance___control___nominal.WN">#REF!</definedName>
    <definedName name="Override___opening_intangible_asset_and_investments_balance___control___nominal.WR" localSheetId="0">#REF!</definedName>
    <definedName name="Override___opening_intangible_asset_and_investments_balance___control___nominal.WR">#REF!</definedName>
    <definedName name="Override___opening_intangible_asset_and_investments_balance___control___nominal.WWN" localSheetId="0">#REF!</definedName>
    <definedName name="Override___opening_intangible_asset_and_investments_balance___control___nominal.WWN">#REF!</definedName>
    <definedName name="Override___Opening_Non_distributable_reserves_balance___control___nominal.ADDN1" localSheetId="0">#REF!</definedName>
    <definedName name="Override___Opening_Non_distributable_reserves_balance___control___nominal.ADDN1">#REF!</definedName>
    <definedName name="Override___Opening_Non_distributable_reserves_balance___control___nominal.ADDN2" localSheetId="0">#REF!</definedName>
    <definedName name="Override___Opening_Non_distributable_reserves_balance___control___nominal.ADDN2">#REF!</definedName>
    <definedName name="Override___Opening_Non_distributable_reserves_balance___control___nominal.BR" localSheetId="0">#REF!</definedName>
    <definedName name="Override___Opening_Non_distributable_reserves_balance___control___nominal.BR">#REF!</definedName>
    <definedName name="Override___Opening_Non_distributable_reserves_balance___control___nominal.WN" localSheetId="0">#REF!</definedName>
    <definedName name="Override___Opening_Non_distributable_reserves_balance___control___nominal.WN">#REF!</definedName>
    <definedName name="Override___Opening_Non_distributable_reserves_balance___control___nominal.WR" localSheetId="0">#REF!</definedName>
    <definedName name="Override___Opening_Non_distributable_reserves_balance___control___nominal.WR">#REF!</definedName>
    <definedName name="Override___Opening_Non_distributable_reserves_balance___control___nominal.WWN" localSheetId="0">#REF!</definedName>
    <definedName name="Override___Opening_Non_distributable_reserves_balance___control___nominal.WWN">#REF!</definedName>
    <definedName name="Override___Opening_Other_creditors_balance___control___nominal.ADDN1" localSheetId="0">#REF!</definedName>
    <definedName name="Override___Opening_Other_creditors_balance___control___nominal.ADDN1">#REF!</definedName>
    <definedName name="Override___Opening_Other_creditors_balance___control___nominal.ADDN2" localSheetId="0">#REF!</definedName>
    <definedName name="Override___Opening_Other_creditors_balance___control___nominal.ADDN2">#REF!</definedName>
    <definedName name="Override___Opening_Other_creditors_balance___control___nominal.BR" localSheetId="0">#REF!</definedName>
    <definedName name="Override___Opening_Other_creditors_balance___control___nominal.BR">#REF!</definedName>
    <definedName name="Override___Opening_Other_creditors_balance___control___nominal.WN" localSheetId="0">#REF!</definedName>
    <definedName name="Override___Opening_Other_creditors_balance___control___nominal.WN">#REF!</definedName>
    <definedName name="Override___Opening_Other_creditors_balance___control___nominal.WR" localSheetId="0">#REF!</definedName>
    <definedName name="Override___Opening_Other_creditors_balance___control___nominal.WR">#REF!</definedName>
    <definedName name="Override___Opening_Other_creditors_balance___control___nominal.WWN" localSheetId="0">#REF!</definedName>
    <definedName name="Override___Opening_Other_creditors_balance___control___nominal.WWN">#REF!</definedName>
    <definedName name="Override___Opening_Other_debtors_balance___control___nominal.ADDN1" localSheetId="0">#REF!</definedName>
    <definedName name="Override___Opening_Other_debtors_balance___control___nominal.ADDN1">#REF!</definedName>
    <definedName name="Override___Opening_Other_debtors_balance___control___nominal.ADDN2" localSheetId="0">#REF!</definedName>
    <definedName name="Override___Opening_Other_debtors_balance___control___nominal.ADDN2">#REF!</definedName>
    <definedName name="Override___Opening_Other_debtors_balance___control___nominal.BR" localSheetId="0">#REF!</definedName>
    <definedName name="Override___Opening_Other_debtors_balance___control___nominal.BR">#REF!</definedName>
    <definedName name="Override___Opening_Other_debtors_balance___control___nominal.WN" localSheetId="0">#REF!</definedName>
    <definedName name="Override___Opening_Other_debtors_balance___control___nominal.WN">#REF!</definedName>
    <definedName name="Override___Opening_Other_debtors_balance___control___nominal.WR" localSheetId="0">#REF!</definedName>
    <definedName name="Override___Opening_Other_debtors_balance___control___nominal.WR">#REF!</definedName>
    <definedName name="Override___Opening_Other_debtors_balance___control___nominal.WWN" localSheetId="0">#REF!</definedName>
    <definedName name="Override___Opening_Other_debtors_balance___control___nominal.WWN">#REF!</definedName>
    <definedName name="Override___Opening_Other_liabilities_balance___control___nominal.ADDN1" localSheetId="0">#REF!</definedName>
    <definedName name="Override___Opening_Other_liabilities_balance___control___nominal.ADDN1">#REF!</definedName>
    <definedName name="Override___Opening_Other_liabilities_balance___control___nominal.ADDN2" localSheetId="0">#REF!</definedName>
    <definedName name="Override___Opening_Other_liabilities_balance___control___nominal.ADDN2">#REF!</definedName>
    <definedName name="Override___Opening_Other_liabilities_balance___control___nominal.BR" localSheetId="0">#REF!</definedName>
    <definedName name="Override___Opening_Other_liabilities_balance___control___nominal.BR">#REF!</definedName>
    <definedName name="Override___Opening_Other_liabilities_balance___control___nominal.WN" localSheetId="0">#REF!</definedName>
    <definedName name="Override___Opening_Other_liabilities_balance___control___nominal.WN">#REF!</definedName>
    <definedName name="Override___Opening_Other_liabilities_balance___control___nominal.WR" localSheetId="0">#REF!</definedName>
    <definedName name="Override___Opening_Other_liabilities_balance___control___nominal.WR">#REF!</definedName>
    <definedName name="Override___Opening_Other_liabilities_balance___control___nominal.WWN" localSheetId="0">#REF!</definedName>
    <definedName name="Override___Opening_Other_liabilities_balance___control___nominal.WWN">#REF!</definedName>
    <definedName name="Override___Opening_Provisions_balance___control___nominal.ADDN1" localSheetId="0">#REF!</definedName>
    <definedName name="Override___Opening_Provisions_balance___control___nominal.ADDN1">#REF!</definedName>
    <definedName name="Override___Opening_Provisions_balance___control___nominal.ADDN2" localSheetId="0">#REF!</definedName>
    <definedName name="Override___Opening_Provisions_balance___control___nominal.ADDN2">#REF!</definedName>
    <definedName name="Override___Opening_Provisions_balance___control___nominal.BR" localSheetId="0">#REF!</definedName>
    <definedName name="Override___Opening_Provisions_balance___control___nominal.BR">#REF!</definedName>
    <definedName name="Override___Opening_Provisions_balance___control___nominal.WN" localSheetId="0">#REF!</definedName>
    <definedName name="Override___Opening_Provisions_balance___control___nominal.WN">#REF!</definedName>
    <definedName name="Override___Opening_Provisions_balance___control___nominal.WR" localSheetId="0">#REF!</definedName>
    <definedName name="Override___Opening_Provisions_balance___control___nominal.WR">#REF!</definedName>
    <definedName name="Override___Opening_Provisions_balance___control___nominal.WWN" localSheetId="0">#REF!</definedName>
    <definedName name="Override___Opening_Provisions_balance___control___nominal.WWN">#REF!</definedName>
    <definedName name="Override___Opening_retained_cash_balance___Business___nominal" localSheetId="0">#REF!</definedName>
    <definedName name="Override___Opening_retained_cash_balance___Business___nominal">#REF!</definedName>
    <definedName name="Override___Opening_retained_cash_balance___Residential___nominal" localSheetId="0">#REF!</definedName>
    <definedName name="Override___Opening_retained_cash_balance___Residential___nominal">#REF!</definedName>
    <definedName name="Override___Opening_retained_earnings_balance___Business___nominal" localSheetId="0">#REF!</definedName>
    <definedName name="Override___Opening_retained_earnings_balance___Business___nominal">#REF!</definedName>
    <definedName name="Override___opening_retained_earnings_balance___control___nominal.ADDN1" localSheetId="0">#REF!</definedName>
    <definedName name="Override___opening_retained_earnings_balance___control___nominal.ADDN1">#REF!</definedName>
    <definedName name="Override___opening_retained_earnings_balance___control___nominal.ADDN2" localSheetId="0">#REF!</definedName>
    <definedName name="Override___opening_retained_earnings_balance___control___nominal.ADDN2">#REF!</definedName>
    <definedName name="Override___opening_retained_earnings_balance___control___nominal.BR" localSheetId="0">#REF!</definedName>
    <definedName name="Override___opening_retained_earnings_balance___control___nominal.BR">#REF!</definedName>
    <definedName name="Override___opening_retained_earnings_balance___control___nominal.WN" localSheetId="0">#REF!</definedName>
    <definedName name="Override___opening_retained_earnings_balance___control___nominal.WN">#REF!</definedName>
    <definedName name="Override___opening_retained_earnings_balance___control___nominal.WR" localSheetId="0">#REF!</definedName>
    <definedName name="Override___opening_retained_earnings_balance___control___nominal.WR">#REF!</definedName>
    <definedName name="Override___opening_retained_earnings_balance___control___nominal.WWN" localSheetId="0">#REF!</definedName>
    <definedName name="Override___opening_retained_earnings_balance___control___nominal.WWN">#REF!</definedName>
    <definedName name="Override___Opening_Retirement_benefit_asset____liabilities__balance___control___nominal.ADDN1" localSheetId="0">#REF!</definedName>
    <definedName name="Override___Opening_Retirement_benefit_asset____liabilities__balance___control___nominal.ADDN1">#REF!</definedName>
    <definedName name="Override___Opening_Retirement_benefit_asset____liabilities__balance___control___nominal.ADDN2" localSheetId="0">#REF!</definedName>
    <definedName name="Override___Opening_Retirement_benefit_asset____liabilities__balance___control___nominal.ADDN2">#REF!</definedName>
    <definedName name="Override___Opening_Retirement_benefit_asset____liabilities__balance___control___nominal.BR" localSheetId="0">#REF!</definedName>
    <definedName name="Override___Opening_Retirement_benefit_asset____liabilities__balance___control___nominal.BR">#REF!</definedName>
    <definedName name="Override___Opening_Retirement_benefit_asset____liabilities__balance___control___nominal.WN" localSheetId="0">#REF!</definedName>
    <definedName name="Override___Opening_Retirement_benefit_asset____liabilities__balance___control___nominal.WN">#REF!</definedName>
    <definedName name="Override___Opening_Retirement_benefit_asset____liabilities__balance___control___nominal.WR" localSheetId="0">#REF!</definedName>
    <definedName name="Override___Opening_Retirement_benefit_asset____liabilities__balance___control___nominal.WR">#REF!</definedName>
    <definedName name="Override___Opening_Retirement_benefit_asset____liabilities__balance___control___nominal.WWN" localSheetId="0">#REF!</definedName>
    <definedName name="Override___Opening_Retirement_benefit_asset____liabilities__balance___control___nominal.WWN">#REF!</definedName>
    <definedName name="Override___opening_tax_loss_balance___wholesale.ADDN1" localSheetId="0">#REF!</definedName>
    <definedName name="Override___opening_tax_loss_balance___wholesale.ADDN1">#REF!</definedName>
    <definedName name="Override___opening_tax_loss_balance___wholesale.ADDN2" localSheetId="0">#REF!</definedName>
    <definedName name="Override___opening_tax_loss_balance___wholesale.ADDN2">#REF!</definedName>
    <definedName name="Override___opening_tax_loss_balance___wholesale.BR" localSheetId="0">#REF!</definedName>
    <definedName name="Override___opening_tax_loss_balance___wholesale.BR">#REF!</definedName>
    <definedName name="Override___opening_tax_loss_balance___wholesale.WN" localSheetId="0">#REF!</definedName>
    <definedName name="Override___opening_tax_loss_balance___wholesale.WN">#REF!</definedName>
    <definedName name="Override___opening_tax_loss_balance___wholesale.WR" localSheetId="0">#REF!</definedName>
    <definedName name="Override___opening_tax_loss_balance___wholesale.WR">#REF!</definedName>
    <definedName name="Override___opening_tax_loss_balance___wholesale.WWN" localSheetId="0">#REF!</definedName>
    <definedName name="Override___opening_tax_loss_balance___wholesale.WWN">#REF!</definedName>
    <definedName name="Override___Opening_trade_and_other_payables___Wholesale_creditors___business_retail___nominal" localSheetId="0">#REF!</definedName>
    <definedName name="Override___Opening_trade_and_other_payables___Wholesale_creditors___business_retail___nominal">#REF!</definedName>
    <definedName name="Override___Opening_Trade_creditors_balance___control___nominal.ADDN1" localSheetId="0">#REF!</definedName>
    <definedName name="Override___Opening_Trade_creditors_balance___control___nominal.ADDN1">#REF!</definedName>
    <definedName name="Override___Opening_Trade_creditors_balance___control___nominal.ADDN2" localSheetId="0">#REF!</definedName>
    <definedName name="Override___Opening_Trade_creditors_balance___control___nominal.ADDN2">#REF!</definedName>
    <definedName name="Override___Opening_Trade_creditors_balance___control___nominal.BR" localSheetId="0">#REF!</definedName>
    <definedName name="Override___Opening_Trade_creditors_balance___control___nominal.BR">#REF!</definedName>
    <definedName name="Override___Opening_Trade_creditors_balance___control___nominal.WN" localSheetId="0">#REF!</definedName>
    <definedName name="Override___Opening_Trade_creditors_balance___control___nominal.WN">#REF!</definedName>
    <definedName name="Override___Opening_Trade_creditors_balance___control___nominal.WR" localSheetId="0">#REF!</definedName>
    <definedName name="Override___Opening_Trade_creditors_balance___control___nominal.WR">#REF!</definedName>
    <definedName name="Override___Opening_Trade_creditors_balance___control___nominal.WWN" localSheetId="0">#REF!</definedName>
    <definedName name="Override___Opening_Trade_creditors_balance___control___nominal.WWN">#REF!</definedName>
    <definedName name="Override___Opening_Trade_debtors_balance___control___nominal.ADDN1" localSheetId="0">#REF!</definedName>
    <definedName name="Override___Opening_Trade_debtors_balance___control___nominal.ADDN1">#REF!</definedName>
    <definedName name="Override___Opening_Trade_debtors_balance___control___nominal.ADDN2" localSheetId="0">#REF!</definedName>
    <definedName name="Override___Opening_Trade_debtors_balance___control___nominal.ADDN2">#REF!</definedName>
    <definedName name="Override___Opening_Trade_debtors_balance___control___nominal.BR" localSheetId="0">#REF!</definedName>
    <definedName name="Override___Opening_Trade_debtors_balance___control___nominal.BR">#REF!</definedName>
    <definedName name="Override___Opening_Trade_debtors_balance___control___nominal.WN" localSheetId="0">#REF!</definedName>
    <definedName name="Override___Opening_Trade_debtors_balance___control___nominal.WN">#REF!</definedName>
    <definedName name="Override___Opening_Trade_debtors_balance___control___nominal.WR" localSheetId="0">#REF!</definedName>
    <definedName name="Override___Opening_Trade_debtors_balance___control___nominal.WR">#REF!</definedName>
    <definedName name="Override___Opening_Trade_debtors_balance___control___nominal.WWN" localSheetId="0">#REF!</definedName>
    <definedName name="Override___Opening_Trade_debtors_balance___control___nominal.WWN">#REF!</definedName>
    <definedName name="Override___operating_costs_associated_with_equity_issuance___real.ADDN1" localSheetId="0">#REF!</definedName>
    <definedName name="Override___operating_costs_associated_with_equity_issuance___real.ADDN1">#REF!</definedName>
    <definedName name="Override___operating_costs_associated_with_equity_issuance___real.ADDN2" localSheetId="0">#REF!</definedName>
    <definedName name="Override___operating_costs_associated_with_equity_issuance___real.ADDN2">#REF!</definedName>
    <definedName name="Override___operating_costs_associated_with_equity_issuance___real.BR" localSheetId="0">#REF!</definedName>
    <definedName name="Override___operating_costs_associated_with_equity_issuance___real.BR">#REF!</definedName>
    <definedName name="Override___operating_costs_associated_with_equity_issuance___real.WN" localSheetId="0">#REF!</definedName>
    <definedName name="Override___operating_costs_associated_with_equity_issuance___real.WN">#REF!</definedName>
    <definedName name="Override___operating_costs_associated_with_equity_issuance___real.WR" localSheetId="0">#REF!</definedName>
    <definedName name="Override___operating_costs_associated_with_equity_issuance___real.WR">#REF!</definedName>
    <definedName name="Override___operating_costs_associated_with_equity_issuance___real.WWN" localSheetId="0">#REF!</definedName>
    <definedName name="Override___operating_costs_associated_with_equity_issuance___real.WWN">#REF!</definedName>
    <definedName name="Override___Ordinary_dividend_override___nominal" localSheetId="0">#REF!</definedName>
    <definedName name="Override___Ordinary_dividend_override___nominal">#REF!</definedName>
    <definedName name="Override___Ordinary_shares_issued___control___nominal.ADDN1" localSheetId="0">#REF!</definedName>
    <definedName name="Override___Ordinary_shares_issued___control___nominal.ADDN1">#REF!</definedName>
    <definedName name="Override___Ordinary_shares_issued___control___nominal.ADDN2" localSheetId="0">#REF!</definedName>
    <definedName name="Override___Ordinary_shares_issued___control___nominal.ADDN2">#REF!</definedName>
    <definedName name="Override___Ordinary_shares_issued___control___nominal.BR" localSheetId="0">#REF!</definedName>
    <definedName name="Override___Ordinary_shares_issued___control___nominal.BR">#REF!</definedName>
    <definedName name="Override___Ordinary_shares_issued___control___nominal.WN" localSheetId="0">#REF!</definedName>
    <definedName name="Override___Ordinary_shares_issued___control___nominal.WN">#REF!</definedName>
    <definedName name="Override___Ordinary_shares_issued___control___nominal.WR" localSheetId="0">#REF!</definedName>
    <definedName name="Override___Ordinary_shares_issued___control___nominal.WR">#REF!</definedName>
    <definedName name="Override___Ordinary_shares_issued___control___nominal.WWN" localSheetId="0">#REF!</definedName>
    <definedName name="Override___Ordinary_shares_issued___control___nominal.WWN">#REF!</definedName>
    <definedName name="Override___Other_adjustments_to_taxable_profits___control___nominal.ADDN1" localSheetId="0">#REF!</definedName>
    <definedName name="Override___Other_adjustments_to_taxable_profits___control___nominal.ADDN1">#REF!</definedName>
    <definedName name="Override___Other_adjustments_to_taxable_profits___control___nominal.ADDN2" localSheetId="0">#REF!</definedName>
    <definedName name="Override___Other_adjustments_to_taxable_profits___control___nominal.ADDN2">#REF!</definedName>
    <definedName name="Override___Other_adjustments_to_taxable_profits___control___nominal.BR" localSheetId="0">#REF!</definedName>
    <definedName name="Override___Other_adjustments_to_taxable_profits___control___nominal.BR">#REF!</definedName>
    <definedName name="Override___Other_adjustments_to_taxable_profits___control___nominal.WN" localSheetId="0">#REF!</definedName>
    <definedName name="Override___Other_adjustments_to_taxable_profits___control___nominal.WN">#REF!</definedName>
    <definedName name="Override___Other_adjustments_to_taxable_profits___control___nominal.WR" localSheetId="0">#REF!</definedName>
    <definedName name="Override___Other_adjustments_to_taxable_profits___control___nominal.WR">#REF!</definedName>
    <definedName name="Override___Other_adjustments_to_taxable_profits___control___nominal.WWN" localSheetId="0">#REF!</definedName>
    <definedName name="Override___Other_adjustments_to_taxable_profits___control___nominal.WWN">#REF!</definedName>
    <definedName name="Override___Other_creditors_target_balance___control___nominal.ADDN1" localSheetId="0">#REF!</definedName>
    <definedName name="Override___Other_creditors_target_balance___control___nominal.ADDN1">#REF!</definedName>
    <definedName name="Override___Other_creditors_target_balance___control___nominal.ADDN2" localSheetId="0">#REF!</definedName>
    <definedName name="Override___Other_creditors_target_balance___control___nominal.ADDN2">#REF!</definedName>
    <definedName name="Override___Other_creditors_target_balance___control___nominal.BR" localSheetId="0">#REF!</definedName>
    <definedName name="Override___Other_creditors_target_balance___control___nominal.BR">#REF!</definedName>
    <definedName name="Override___Other_creditors_target_balance___control___nominal.WN" localSheetId="0">#REF!</definedName>
    <definedName name="Override___Other_creditors_target_balance___control___nominal.WN">#REF!</definedName>
    <definedName name="Override___Other_creditors_target_balance___control___nominal.WR" localSheetId="0">#REF!</definedName>
    <definedName name="Override___Other_creditors_target_balance___control___nominal.WR">#REF!</definedName>
    <definedName name="Override___Other_creditors_target_balance___control___nominal.WWN" localSheetId="0">#REF!</definedName>
    <definedName name="Override___Other_creditors_target_balance___control___nominal.WWN">#REF!</definedName>
    <definedName name="Override___other_debtors_target_balance___control___nominal.ADDN1" localSheetId="0">#REF!</definedName>
    <definedName name="Override___other_debtors_target_balance___control___nominal.ADDN1">#REF!</definedName>
    <definedName name="Override___other_debtors_target_balance___control___nominal.ADDN2" localSheetId="0">#REF!</definedName>
    <definedName name="Override___other_debtors_target_balance___control___nominal.ADDN2">#REF!</definedName>
    <definedName name="Override___other_debtors_target_balance___control___nominal.BR" localSheetId="0">#REF!</definedName>
    <definedName name="Override___other_debtors_target_balance___control___nominal.BR">#REF!</definedName>
    <definedName name="Override___other_debtors_target_balance___control___nominal.WN" localSheetId="0">#REF!</definedName>
    <definedName name="Override___other_debtors_target_balance___control___nominal.WN">#REF!</definedName>
    <definedName name="Override___other_debtors_target_balance___control___nominal.WR" localSheetId="0">#REF!</definedName>
    <definedName name="Override___other_debtors_target_balance___control___nominal.WR">#REF!</definedName>
    <definedName name="Override___other_debtors_target_balance___control___nominal.WWN" localSheetId="0">#REF!</definedName>
    <definedName name="Override___other_debtors_target_balance___control___nominal.WWN">#REF!</definedName>
    <definedName name="Override___Other_operating_income___real.ADDN1" localSheetId="0">#REF!</definedName>
    <definedName name="Override___Other_operating_income___real.ADDN1">#REF!</definedName>
    <definedName name="Override___Other_operating_income___real.ADDN2" localSheetId="0">#REF!</definedName>
    <definedName name="Override___Other_operating_income___real.ADDN2">#REF!</definedName>
    <definedName name="Override___Other_operating_income___real.BR" localSheetId="0">#REF!</definedName>
    <definedName name="Override___Other_operating_income___real.BR">#REF!</definedName>
    <definedName name="Override___Other_operating_income___real.WN" localSheetId="0">#REF!</definedName>
    <definedName name="Override___Other_operating_income___real.WN">#REF!</definedName>
    <definedName name="Override___Other_operating_income___real.WR" localSheetId="0">#REF!</definedName>
    <definedName name="Override___Other_operating_income___real.WR">#REF!</definedName>
    <definedName name="Override___Other_operating_income___real.WWN" localSheetId="0">#REF!</definedName>
    <definedName name="Override___Other_operating_income___real.WWN">#REF!</definedName>
    <definedName name="Override___Other_price_control_income___Third_party_revenue___real.ADDN1" localSheetId="0">#REF!</definedName>
    <definedName name="Override___Other_price_control_income___Third_party_revenue___real.ADDN1">#REF!</definedName>
    <definedName name="Override___Other_price_control_income___Third_party_revenue___real.ADDN2" localSheetId="0">#REF!</definedName>
    <definedName name="Override___Other_price_control_income___Third_party_revenue___real.ADDN2">#REF!</definedName>
    <definedName name="Override___Other_price_control_income___Third_party_revenue___real.BR" localSheetId="0">#REF!</definedName>
    <definedName name="Override___Other_price_control_income___Third_party_revenue___real.BR">#REF!</definedName>
    <definedName name="Override___Other_price_control_income___Third_party_revenue___real.WN" localSheetId="0">#REF!</definedName>
    <definedName name="Override___Other_price_control_income___Third_party_revenue___real.WN">#REF!</definedName>
    <definedName name="Override___Other_price_control_income___Third_party_revenue___real.WR" localSheetId="0">#REF!</definedName>
    <definedName name="Override___Other_price_control_income___Third_party_revenue___real.WR">#REF!</definedName>
    <definedName name="Override___Other_price_control_income___Third_party_revenue___real.WWN" localSheetId="0">#REF!</definedName>
    <definedName name="Override___Other_price_control_income___Third_party_revenue___real.WWN">#REF!</definedName>
    <definedName name="Override___Other_taxable_income___Amortisation_on_grants_and_contributions___control___nominal.ADDN1" localSheetId="0">#REF!</definedName>
    <definedName name="Override___Other_taxable_income___Amortisation_on_grants_and_contributions___control___nominal.ADDN1">#REF!</definedName>
    <definedName name="Override___Other_taxable_income___Amortisation_on_grants_and_contributions___control___nominal.ADDN2" localSheetId="0">#REF!</definedName>
    <definedName name="Override___Other_taxable_income___Amortisation_on_grants_and_contributions___control___nominal.ADDN2">#REF!</definedName>
    <definedName name="Override___Other_taxable_income___Amortisation_on_grants_and_contributions___control___nominal.BR" localSheetId="0">#REF!</definedName>
    <definedName name="Override___Other_taxable_income___Amortisation_on_grants_and_contributions___control___nominal.BR">#REF!</definedName>
    <definedName name="Override___Other_taxable_income___Amortisation_on_grants_and_contributions___control___nominal.WN" localSheetId="0">#REF!</definedName>
    <definedName name="Override___Other_taxable_income___Amortisation_on_grants_and_contributions___control___nominal.WN">#REF!</definedName>
    <definedName name="Override___Other_taxable_income___Amortisation_on_grants_and_contributions___control___nominal.WR" localSheetId="0">#REF!</definedName>
    <definedName name="Override___Other_taxable_income___Amortisation_on_grants_and_contributions___control___nominal.WR">#REF!</definedName>
    <definedName name="Override___Other_taxable_income___Amortisation_on_grants_and_contributions___control___nominal.WWN" localSheetId="0">#REF!</definedName>
    <definedName name="Override___Other_taxable_income___Amortisation_on_grants_and_contributions___control___nominal.WWN">#REF!</definedName>
    <definedName name="Override___Other_taxable_income___Grants_and_contributions_taxable_on_receipt___control___nominal.ADDN1" localSheetId="0">#REF!</definedName>
    <definedName name="Override___Other_taxable_income___Grants_and_contributions_taxable_on_receipt___control___nominal.ADDN1">#REF!</definedName>
    <definedName name="Override___Other_taxable_income___Grants_and_contributions_taxable_on_receipt___control___nominal.ADDN2" localSheetId="0">#REF!</definedName>
    <definedName name="Override___Other_taxable_income___Grants_and_contributions_taxable_on_receipt___control___nominal.ADDN2">#REF!</definedName>
    <definedName name="Override___Other_taxable_income___Grants_and_contributions_taxable_on_receipt___control___nominal.BR" localSheetId="0">#REF!</definedName>
    <definedName name="Override___Other_taxable_income___Grants_and_contributions_taxable_on_receipt___control___nominal.BR">#REF!</definedName>
    <definedName name="Override___Other_taxable_income___Grants_and_contributions_taxable_on_receipt___control___nominal.WN" localSheetId="0">#REF!</definedName>
    <definedName name="Override___Other_taxable_income___Grants_and_contributions_taxable_on_receipt___control___nominal.WN">#REF!</definedName>
    <definedName name="Override___Other_taxable_income___Grants_and_contributions_taxable_on_receipt___control___nominal.WR" localSheetId="0">#REF!</definedName>
    <definedName name="Override___Other_taxable_income___Grants_and_contributions_taxable_on_receipt___control___nominal.WR">#REF!</definedName>
    <definedName name="Override___Other_taxable_income___Grants_and_contributions_taxable_on_receipt___control___nominal.WWN" localSheetId="0">#REF!</definedName>
    <definedName name="Override___Other_taxable_income___Grants_and_contributions_taxable_on_receipt___control___nominal.WWN">#REF!</definedName>
    <definedName name="Override___P_L_expenditure_not_allowable_as_a_deduction_from_taxable_trading_profits___control___nominal.ADDN1" localSheetId="0">#REF!</definedName>
    <definedName name="Override___P_L_expenditure_not_allowable_as_a_deduction_from_taxable_trading_profits___control___nominal.ADDN1">#REF!</definedName>
    <definedName name="Override___P_L_expenditure_not_allowable_as_a_deduction_from_taxable_trading_profits___control___nominal.ADDN2" localSheetId="0">#REF!</definedName>
    <definedName name="Override___P_L_expenditure_not_allowable_as_a_deduction_from_taxable_trading_profits___control___nominal.ADDN2">#REF!</definedName>
    <definedName name="Override___P_L_expenditure_not_allowable_as_a_deduction_from_taxable_trading_profits___control___nominal.BR" localSheetId="0">#REF!</definedName>
    <definedName name="Override___P_L_expenditure_not_allowable_as_a_deduction_from_taxable_trading_profits___control___nominal.BR">#REF!</definedName>
    <definedName name="Override___P_L_expenditure_not_allowable_as_a_deduction_from_taxable_trading_profits___control___nominal.WN" localSheetId="0">#REF!</definedName>
    <definedName name="Override___P_L_expenditure_not_allowable_as_a_deduction_from_taxable_trading_profits___control___nominal.WN">#REF!</definedName>
    <definedName name="Override___P_L_expenditure_not_allowable_as_a_deduction_from_taxable_trading_profits___control___nominal.WR" localSheetId="0">#REF!</definedName>
    <definedName name="Override___P_L_expenditure_not_allowable_as_a_deduction_from_taxable_trading_profits___control___nominal.WR">#REF!</definedName>
    <definedName name="Override___P_L_expenditure_not_allowable_as_a_deduction_from_taxable_trading_profits___control___nominal.WWN" localSheetId="0">#REF!</definedName>
    <definedName name="Override___P_L_expenditure_not_allowable_as_a_deduction_from_taxable_trading_profits___control___nominal.WWN">#REF!</definedName>
    <definedName name="Override___P_L_expenditure_relating_to_renewals_not_allowable_as_a_deduction_from_taxable_trading_profits___control___nominal.ADDN1" localSheetId="0">#REF!</definedName>
    <definedName name="Override___P_L_expenditure_relating_to_renewals_not_allowable_as_a_deduction_from_taxable_trading_profits___control___nominal.ADDN1">#REF!</definedName>
    <definedName name="Override___P_L_expenditure_relating_to_renewals_not_allowable_as_a_deduction_from_taxable_trading_profits___control___nominal.ADDN2" localSheetId="0">#REF!</definedName>
    <definedName name="Override___P_L_expenditure_relating_to_renewals_not_allowable_as_a_deduction_from_taxable_trading_profits___control___nominal.ADDN2">#REF!</definedName>
    <definedName name="Override___P_L_expenditure_relating_to_renewals_not_allowable_as_a_deduction_from_taxable_trading_profits___control___nominal.BR" localSheetId="0">#REF!</definedName>
    <definedName name="Override___P_L_expenditure_relating_to_renewals_not_allowable_as_a_deduction_from_taxable_trading_profits___control___nominal.BR">#REF!</definedName>
    <definedName name="Override___P_L_expenditure_relating_to_renewals_not_allowable_as_a_deduction_from_taxable_trading_profits___control___nominal.WN" localSheetId="0">#REF!</definedName>
    <definedName name="Override___P_L_expenditure_relating_to_renewals_not_allowable_as_a_deduction_from_taxable_trading_profits___control___nominal.WN">#REF!</definedName>
    <definedName name="Override___P_L_expenditure_relating_to_renewals_not_allowable_as_a_deduction_from_taxable_trading_profits___control___nominal.WR" localSheetId="0">#REF!</definedName>
    <definedName name="Override___P_L_expenditure_relating_to_renewals_not_allowable_as_a_deduction_from_taxable_trading_profits___control___nominal.WR">#REF!</definedName>
    <definedName name="Override___P_L_expenditure_relating_to_renewals_not_allowable_as_a_deduction_from_taxable_trading_profits___control___nominal.WWN" localSheetId="0">#REF!</definedName>
    <definedName name="Override___P_L_expenditure_relating_to_renewals_not_allowable_as_a_deduction_from_taxable_trading_profits___control___nominal.WWN">#REF!</definedName>
    <definedName name="Override___PAYG_Rate___Total_PAYG_rate.ADDN1" localSheetId="0">#REF!</definedName>
    <definedName name="Override___PAYG_Rate___Total_PAYG_rate.ADDN1">#REF!</definedName>
    <definedName name="Override___PAYG_Rate___Total_PAYG_rate.ADDN2" localSheetId="0">#REF!</definedName>
    <definedName name="Override___PAYG_Rate___Total_PAYG_rate.ADDN2">#REF!</definedName>
    <definedName name="Override___PAYG_Rate___Total_PAYG_rate.BR" localSheetId="0">#REF!</definedName>
    <definedName name="Override___PAYG_Rate___Total_PAYG_rate.BR">#REF!</definedName>
    <definedName name="Override___PAYG_Rate___Total_PAYG_rate.WN" localSheetId="0">#REF!</definedName>
    <definedName name="Override___PAYG_Rate___Total_PAYG_rate.WN">#REF!</definedName>
    <definedName name="Override___PAYG_Rate___Total_PAYG_rate.WR" localSheetId="0">#REF!</definedName>
    <definedName name="Override___PAYG_Rate___Total_PAYG_rate.WR">#REF!</definedName>
    <definedName name="Override___PAYG_Rate___Total_PAYG_rate.WWN" localSheetId="0">#REF!</definedName>
    <definedName name="Override___PAYG_Rate___Total_PAYG_rate.WWN">#REF!</definedName>
    <definedName name="Override___Percentage_retail_earnings_distributed_as_dividends" localSheetId="0">#REF!</definedName>
    <definedName name="Override___Percentage_retail_earnings_distributed_as_dividends">#REF!</definedName>
    <definedName name="Override___Post_financeability_adjustments_eligible_for_tax_uplift___real.ADDN1" localSheetId="0">#REF!</definedName>
    <definedName name="Override___Post_financeability_adjustments_eligible_for_tax_uplift___real.ADDN1">#REF!</definedName>
    <definedName name="Override___Post_financeability_adjustments_eligible_for_tax_uplift___real.ADDN2" localSheetId="0">#REF!</definedName>
    <definedName name="Override___Post_financeability_adjustments_eligible_for_tax_uplift___real.ADDN2">#REF!</definedName>
    <definedName name="Override___Post_financeability_adjustments_eligible_for_tax_uplift___real.BR" localSheetId="0">#REF!</definedName>
    <definedName name="Override___Post_financeability_adjustments_eligible_for_tax_uplift___real.BR">#REF!</definedName>
    <definedName name="Override___Post_financeability_adjustments_eligible_for_tax_uplift___real.WN" localSheetId="0">#REF!</definedName>
    <definedName name="Override___Post_financeability_adjustments_eligible_for_tax_uplift___real.WN">#REF!</definedName>
    <definedName name="Override___Post_financeability_adjustments_eligible_for_tax_uplift___real.WR" localSheetId="0">#REF!</definedName>
    <definedName name="Override___Post_financeability_adjustments_eligible_for_tax_uplift___real.WR">#REF!</definedName>
    <definedName name="Override___Post_financeability_adjustments_eligible_for_tax_uplift___real.WWN" localSheetId="0">#REF!</definedName>
    <definedName name="Override___Post_financeability_adjustments_eligible_for_tax_uplift___real.WWN">#REF!</definedName>
    <definedName name="Override___Post_financeability_adjustments_not_eligible_for_tax_uplift___real.ADDN1" localSheetId="0">#REF!</definedName>
    <definedName name="Override___Post_financeability_adjustments_not_eligible_for_tax_uplift___real.ADDN1">#REF!</definedName>
    <definedName name="Override___Post_financeability_adjustments_not_eligible_for_tax_uplift___real.ADDN2" localSheetId="0">#REF!</definedName>
    <definedName name="Override___Post_financeability_adjustments_not_eligible_for_tax_uplift___real.ADDN2">#REF!</definedName>
    <definedName name="Override___Post_financeability_adjustments_not_eligible_for_tax_uplift___real.BR" localSheetId="0">#REF!</definedName>
    <definedName name="Override___Post_financeability_adjustments_not_eligible_for_tax_uplift___real.BR">#REF!</definedName>
    <definedName name="Override___Post_financeability_adjustments_not_eligible_for_tax_uplift___real.WN" localSheetId="0">#REF!</definedName>
    <definedName name="Override___Post_financeability_adjustments_not_eligible_for_tax_uplift___real.WN">#REF!</definedName>
    <definedName name="Override___Post_financeability_adjustments_not_eligible_for_tax_uplift___real.WR" localSheetId="0">#REF!</definedName>
    <definedName name="Override___Post_financeability_adjustments_not_eligible_for_tax_uplift___real.WR">#REF!</definedName>
    <definedName name="Override___Post_financeability_adjustments_not_eligible_for_tax_uplift___real.WWN" localSheetId="0">#REF!</definedName>
    <definedName name="Override___Post_financeability_adjustments_not_eligible_for_tax_uplift___real.WWN">#REF!</definedName>
    <definedName name="Override___Pre_2020_RCV_opening_balance___real.ADDN1" localSheetId="0">#REF!</definedName>
    <definedName name="Override___Pre_2020_RCV_opening_balance___real.ADDN1">#REF!</definedName>
    <definedName name="Override___Pre_2020_RCV_opening_balance___real.ADDN2" localSheetId="0">#REF!</definedName>
    <definedName name="Override___Pre_2020_RCV_opening_balance___real.ADDN2">#REF!</definedName>
    <definedName name="Override___Pre_2020_RCV_opening_balance___real.BR" localSheetId="0">#REF!</definedName>
    <definedName name="Override___Pre_2020_RCV_opening_balance___real.BR">#REF!</definedName>
    <definedName name="Override___Pre_2020_RCV_opening_balance___real.WN" localSheetId="0">#REF!</definedName>
    <definedName name="Override___Pre_2020_RCV_opening_balance___real.WN">#REF!</definedName>
    <definedName name="Override___Pre_2020_RCV_opening_balance___real.WR" localSheetId="0">#REF!</definedName>
    <definedName name="Override___Pre_2020_RCV_opening_balance___real.WR">#REF!</definedName>
    <definedName name="Override___Pre_2020_RCV_opening_balance___real.WWN" localSheetId="0">#REF!</definedName>
    <definedName name="Override___Pre_2020_RCV_opening_balance___real.WWN">#REF!</definedName>
    <definedName name="Override___Pre_2025_RCV_Run_off_rate.ADDN1" localSheetId="0">#REF!</definedName>
    <definedName name="Override___Pre_2025_RCV_Run_off_rate.ADDN1">#REF!</definedName>
    <definedName name="Override___Pre_2025_RCV_Run_off_rate.ADDN2" localSheetId="0">#REF!</definedName>
    <definedName name="Override___Pre_2025_RCV_Run_off_rate.ADDN2">#REF!</definedName>
    <definedName name="Override___Pre_2025_RCV_Run_off_rate.BR" localSheetId="0">#REF!</definedName>
    <definedName name="Override___Pre_2025_RCV_Run_off_rate.BR">#REF!</definedName>
    <definedName name="Override___Pre_2025_RCV_Run_off_rate.WN" localSheetId="0">#REF!</definedName>
    <definedName name="Override___Pre_2025_RCV_Run_off_rate.WN">#REF!</definedName>
    <definedName name="Override___Pre_2025_RCV_Run_off_rate.WR" localSheetId="0">#REF!</definedName>
    <definedName name="Override___Pre_2025_RCV_Run_off_rate.WR">#REF!</definedName>
    <definedName name="Override___Pre_2025_RCV_Run_off_rate.WWN" localSheetId="0">#REF!</definedName>
    <definedName name="Override___Pre_2025_RCV_Run_off_rate.WWN">#REF!</definedName>
    <definedName name="Override___Price_control_income___third_party_services___Rechargeable_works___real.ADDN1" localSheetId="0">#REF!</definedName>
    <definedName name="Override___Price_control_income___third_party_services___Rechargeable_works___real.ADDN1">#REF!</definedName>
    <definedName name="Override___Price_control_income___third_party_services___Rechargeable_works___real.ADDN2" localSheetId="0">#REF!</definedName>
    <definedName name="Override___Price_control_income___third_party_services___Rechargeable_works___real.ADDN2">#REF!</definedName>
    <definedName name="Override___Price_control_income___third_party_services___Rechargeable_works___real.BR" localSheetId="0">#REF!</definedName>
    <definedName name="Override___Price_control_income___third_party_services___Rechargeable_works___real.BR">#REF!</definedName>
    <definedName name="Override___Price_control_income___third_party_services___Rechargeable_works___real.WN" localSheetId="0">#REF!</definedName>
    <definedName name="Override___Price_control_income___third_party_services___Rechargeable_works___real.WN">#REF!</definedName>
    <definedName name="Override___Price_control_income___third_party_services___Rechargeable_works___real.WR" localSheetId="0">#REF!</definedName>
    <definedName name="Override___Price_control_income___third_party_services___Rechargeable_works___real.WR">#REF!</definedName>
    <definedName name="Override___Price_control_income___third_party_services___Rechargeable_works___real.WWN" localSheetId="0">#REF!</definedName>
    <definedName name="Override___Price_control_income___third_party_services___Rechargeable_works___real.WWN">#REF!</definedName>
    <definedName name="Override___Prior_period_company_residential_apportionment" localSheetId="0">#REF!</definedName>
    <definedName name="Override___Prior_period_company_residential_apportionment">#REF!</definedName>
    <definedName name="Override___Proportion_of_capital_expenditure_qualifying_for_high_level_deduction_main_rate_pool.ADDN1" localSheetId="0">#REF!</definedName>
    <definedName name="Override___Proportion_of_capital_expenditure_qualifying_for_high_level_deduction_main_rate_pool.ADDN1">#REF!</definedName>
    <definedName name="Override___Proportion_of_capital_expenditure_qualifying_for_high_level_deduction_main_rate_pool.ADDN2" localSheetId="0">#REF!</definedName>
    <definedName name="Override___Proportion_of_capital_expenditure_qualifying_for_high_level_deduction_main_rate_pool.ADDN2">#REF!</definedName>
    <definedName name="Override___Proportion_of_capital_expenditure_qualifying_for_high_level_deduction_main_rate_pool.BR" localSheetId="0">#REF!</definedName>
    <definedName name="Override___Proportion_of_capital_expenditure_qualifying_for_high_level_deduction_main_rate_pool.BR">#REF!</definedName>
    <definedName name="Override___Proportion_of_capital_expenditure_qualifying_for_high_level_deduction_main_rate_pool.WN" localSheetId="0">#REF!</definedName>
    <definedName name="Override___Proportion_of_capital_expenditure_qualifying_for_high_level_deduction_main_rate_pool.WN">#REF!</definedName>
    <definedName name="Override___Proportion_of_capital_expenditure_qualifying_for_high_level_deduction_main_rate_pool.WR" localSheetId="0">#REF!</definedName>
    <definedName name="Override___Proportion_of_capital_expenditure_qualifying_for_high_level_deduction_main_rate_pool.WR">#REF!</definedName>
    <definedName name="Override___Proportion_of_capital_expenditure_qualifying_for_high_level_deduction_main_rate_pool.WWN" localSheetId="0">#REF!</definedName>
    <definedName name="Override___Proportion_of_capital_expenditure_qualifying_for_high_level_deduction_main_rate_pool.WWN">#REF!</definedName>
    <definedName name="Override___Proportion_of_capitalised_revenue_expenditure__infra___non_infra_.ADDN1" localSheetId="0">#REF!</definedName>
    <definedName name="Override___Proportion_of_capitalised_revenue_expenditure__infra___non_infra_.ADDN1">#REF!</definedName>
    <definedName name="Override___Proportion_of_capitalised_revenue_expenditure__infra___non_infra_.ADDN2" localSheetId="0">#REF!</definedName>
    <definedName name="Override___Proportion_of_capitalised_revenue_expenditure__infra___non_infra_.ADDN2">#REF!</definedName>
    <definedName name="Override___Proportion_of_capitalised_revenue_expenditure__infra___non_infra_.BR" localSheetId="0">#REF!</definedName>
    <definedName name="Override___Proportion_of_capitalised_revenue_expenditure__infra___non_infra_.BR">#REF!</definedName>
    <definedName name="Override___Proportion_of_capitalised_revenue_expenditure__infra___non_infra_.WN" localSheetId="0">#REF!</definedName>
    <definedName name="Override___Proportion_of_capitalised_revenue_expenditure__infra___non_infra_.WN">#REF!</definedName>
    <definedName name="Override___Proportion_of_capitalised_revenue_expenditure__infra___non_infra_.WR" localSheetId="0">#REF!</definedName>
    <definedName name="Override___Proportion_of_capitalised_revenue_expenditure__infra___non_infra_.WR">#REF!</definedName>
    <definedName name="Override___Proportion_of_capitalised_revenue_expenditure__infra___non_infra_.WWN" localSheetId="0">#REF!</definedName>
    <definedName name="Override___Proportion_of_capitalised_revenue_expenditure__infra___non_infra_.WWN">#REF!</definedName>
    <definedName name="Override___proportion_of_new_capital_expenditure_not_qualifying_for_capital_allowance_deductions.ADDN1" localSheetId="0">#REF!</definedName>
    <definedName name="Override___proportion_of_new_capital_expenditure_not_qualifying_for_capital_allowance_deductions.ADDN1">#REF!</definedName>
    <definedName name="Override___proportion_of_new_capital_expenditure_not_qualifying_for_capital_allowance_deductions.ADDN2" localSheetId="0">#REF!</definedName>
    <definedName name="Override___proportion_of_new_capital_expenditure_not_qualifying_for_capital_allowance_deductions.ADDN2">#REF!</definedName>
    <definedName name="Override___proportion_of_new_capital_expenditure_not_qualifying_for_capital_allowance_deductions.BR" localSheetId="0">#REF!</definedName>
    <definedName name="Override___proportion_of_new_capital_expenditure_not_qualifying_for_capital_allowance_deductions.BR">#REF!</definedName>
    <definedName name="Override___proportion_of_new_capital_expenditure_not_qualifying_for_capital_allowance_deductions.WN" localSheetId="0">#REF!</definedName>
    <definedName name="Override___proportion_of_new_capital_expenditure_not_qualifying_for_capital_allowance_deductions.WN">#REF!</definedName>
    <definedName name="Override___proportion_of_new_capital_expenditure_not_qualifying_for_capital_allowance_deductions.WR" localSheetId="0">#REF!</definedName>
    <definedName name="Override___proportion_of_new_capital_expenditure_not_qualifying_for_capital_allowance_deductions.WR">#REF!</definedName>
    <definedName name="Override___proportion_of_new_capital_expenditure_not_qualifying_for_capital_allowance_deductions.WWN" localSheetId="0">#REF!</definedName>
    <definedName name="Override___proportion_of_new_capital_expenditure_not_qualifying_for_capital_allowance_deductions.WWN">#REF!</definedName>
    <definedName name="Override___proportion_of_new_capital_expenditure_qualifying_for_a_full_deduction.ADDN1" localSheetId="0">#REF!</definedName>
    <definedName name="Override___proportion_of_new_capital_expenditure_qualifying_for_a_full_deduction.ADDN1">#REF!</definedName>
    <definedName name="Override___proportion_of_new_capital_expenditure_qualifying_for_a_full_deduction.ADDN2" localSheetId="0">#REF!</definedName>
    <definedName name="Override___proportion_of_new_capital_expenditure_qualifying_for_a_full_deduction.ADDN2">#REF!</definedName>
    <definedName name="Override___proportion_of_new_capital_expenditure_qualifying_for_a_full_deduction.BR" localSheetId="0">#REF!</definedName>
    <definedName name="Override___proportion_of_new_capital_expenditure_qualifying_for_a_full_deduction.BR">#REF!</definedName>
    <definedName name="Override___proportion_of_new_capital_expenditure_qualifying_for_a_full_deduction.WN" localSheetId="0">#REF!</definedName>
    <definedName name="Override___proportion_of_new_capital_expenditure_qualifying_for_a_full_deduction.WN">#REF!</definedName>
    <definedName name="Override___proportion_of_new_capital_expenditure_qualifying_for_a_full_deduction.WR" localSheetId="0">#REF!</definedName>
    <definedName name="Override___proportion_of_new_capital_expenditure_qualifying_for_a_full_deduction.WR">#REF!</definedName>
    <definedName name="Override___proportion_of_new_capital_expenditure_qualifying_for_a_full_deduction.WWN" localSheetId="0">#REF!</definedName>
    <definedName name="Override___proportion_of_new_capital_expenditure_qualifying_for_a_full_deduction.WWN">#REF!</definedName>
    <definedName name="Override___Proportion_of_new_capital_expenditure_qualifying_for_high_level_deduction_special_rate_pool.ADDN1" localSheetId="0">#REF!</definedName>
    <definedName name="Override___Proportion_of_new_capital_expenditure_qualifying_for_high_level_deduction_special_rate_pool.ADDN1">#REF!</definedName>
    <definedName name="Override___Proportion_of_new_capital_expenditure_qualifying_for_high_level_deduction_special_rate_pool.ADDN2" localSheetId="0">#REF!</definedName>
    <definedName name="Override___Proportion_of_new_capital_expenditure_qualifying_for_high_level_deduction_special_rate_pool.ADDN2">#REF!</definedName>
    <definedName name="Override___Proportion_of_new_capital_expenditure_qualifying_for_high_level_deduction_special_rate_pool.BR" localSheetId="0">#REF!</definedName>
    <definedName name="Override___Proportion_of_new_capital_expenditure_qualifying_for_high_level_deduction_special_rate_pool.BR">#REF!</definedName>
    <definedName name="Override___Proportion_of_new_capital_expenditure_qualifying_for_high_level_deduction_special_rate_pool.WN" localSheetId="0">#REF!</definedName>
    <definedName name="Override___Proportion_of_new_capital_expenditure_qualifying_for_high_level_deduction_special_rate_pool.WN">#REF!</definedName>
    <definedName name="Override___Proportion_of_new_capital_expenditure_qualifying_for_high_level_deduction_special_rate_pool.WR" localSheetId="0">#REF!</definedName>
    <definedName name="Override___Proportion_of_new_capital_expenditure_qualifying_for_high_level_deduction_special_rate_pool.WR">#REF!</definedName>
    <definedName name="Override___Proportion_of_new_capital_expenditure_qualifying_for_high_level_deduction_special_rate_pool.WWN" localSheetId="0">#REF!</definedName>
    <definedName name="Override___Proportion_of_new_capital_expenditure_qualifying_for_high_level_deduction_special_rate_pool.WWN">#REF!</definedName>
    <definedName name="Override___Proportion_of_new_capital_expenditure_qualifying_for_high_level_deduction_structures_and_buildings_pool.ADDN1" localSheetId="0">#REF!</definedName>
    <definedName name="Override___Proportion_of_new_capital_expenditure_qualifying_for_high_level_deduction_structures_and_buildings_pool.ADDN1">#REF!</definedName>
    <definedName name="Override___Proportion_of_new_capital_expenditure_qualifying_for_high_level_deduction_structures_and_buildings_pool.ADDN2" localSheetId="0">#REF!</definedName>
    <definedName name="Override___Proportion_of_new_capital_expenditure_qualifying_for_high_level_deduction_structures_and_buildings_pool.ADDN2">#REF!</definedName>
    <definedName name="Override___Proportion_of_new_capital_expenditure_qualifying_for_high_level_deduction_structures_and_buildings_pool.BR" localSheetId="0">#REF!</definedName>
    <definedName name="Override___Proportion_of_new_capital_expenditure_qualifying_for_high_level_deduction_structures_and_buildings_pool.BR">#REF!</definedName>
    <definedName name="Override___Proportion_of_new_capital_expenditure_qualifying_for_high_level_deduction_structures_and_buildings_pool.WN" localSheetId="0">#REF!</definedName>
    <definedName name="Override___Proportion_of_new_capital_expenditure_qualifying_for_high_level_deduction_structures_and_buildings_pool.WN">#REF!</definedName>
    <definedName name="Override___Proportion_of_new_capital_expenditure_qualifying_for_high_level_deduction_structures_and_buildings_pool.WR" localSheetId="0">#REF!</definedName>
    <definedName name="Override___Proportion_of_new_capital_expenditure_qualifying_for_high_level_deduction_structures_and_buildings_pool.WR">#REF!</definedName>
    <definedName name="Override___Proportion_of_new_capital_expenditure_qualifying_for_high_level_deduction_structures_and_buildings_pool.WWN" localSheetId="0">#REF!</definedName>
    <definedName name="Override___Proportion_of_new_capital_expenditure_qualifying_for_high_level_deduction_structures_and_buildings_pool.WWN">#REF!</definedName>
    <definedName name="Override___Proportion_of_RPI_ILD" localSheetId="0">#REF!</definedName>
    <definedName name="Override___Proportion_of_RPI_ILD">#REF!</definedName>
    <definedName name="Override___proportion_of_taxable_profits_available_for_tax_loss_utilisation" localSheetId="0">#REF!</definedName>
    <definedName name="Override___proportion_of_taxable_profits_available_for_tax_loss_utilisation">#REF!</definedName>
    <definedName name="Override___QAA_reward__penalty____real.ADDN1" localSheetId="0">#REF!</definedName>
    <definedName name="Override___QAA_reward__penalty____real.ADDN1">#REF!</definedName>
    <definedName name="Override___QAA_reward__penalty____real.ADDN2" localSheetId="0">#REF!</definedName>
    <definedName name="Override___QAA_reward__penalty____real.ADDN2">#REF!</definedName>
    <definedName name="Override___QAA_reward__penalty____real.BR" localSheetId="0">#REF!</definedName>
    <definedName name="Override___QAA_reward__penalty____real.BR">#REF!</definedName>
    <definedName name="Override___QAA_reward__penalty____real.WN" localSheetId="0">#REF!</definedName>
    <definedName name="Override___QAA_reward__penalty____real.WN">#REF!</definedName>
    <definedName name="Override___QAA_reward__penalty____real.WR" localSheetId="0">#REF!</definedName>
    <definedName name="Override___QAA_reward__penalty____real.WR">#REF!</definedName>
    <definedName name="Override___QAA_reward__penalty____real.WWN" localSheetId="0">#REF!</definedName>
    <definedName name="Override___QAA_reward__penalty____real.WWN">#REF!</definedName>
    <definedName name="Override___real_dividend_growth" localSheetId="0">#REF!</definedName>
    <definedName name="Override___real_dividend_growth">#REF!</definedName>
    <definedName name="Override___Reprofiling_revenue___real.ADDN1" localSheetId="0">#REF!</definedName>
    <definedName name="Override___Reprofiling_revenue___real.ADDN1">#REF!</definedName>
    <definedName name="Override___Reprofiling_revenue___real.ADDN2" localSheetId="0">#REF!</definedName>
    <definedName name="Override___Reprofiling_revenue___real.ADDN2">#REF!</definedName>
    <definedName name="Override___Reprofiling_revenue___real.BR" localSheetId="0">#REF!</definedName>
    <definedName name="Override___Reprofiling_revenue___real.BR">#REF!</definedName>
    <definedName name="Override___Reprofiling_revenue___real.WN" localSheetId="0">#REF!</definedName>
    <definedName name="Override___Reprofiling_revenue___real.WN">#REF!</definedName>
    <definedName name="Override___Reprofiling_revenue___real.WR" localSheetId="0">#REF!</definedName>
    <definedName name="Override___Reprofiling_revenue___real.WR">#REF!</definedName>
    <definedName name="Override___Reprofiling_revenue___real.WWN" localSheetId="0">#REF!</definedName>
    <definedName name="Override___Reprofiling_revenue___real.WWN">#REF!</definedName>
    <definedName name="Override___Residential_net_margin_for_company" localSheetId="0">#REF!</definedName>
    <definedName name="Override___Residential_net_margin_for_company">#REF!</definedName>
    <definedName name="Override___Residential_Retail_allowed_depreciation__post_efficiency_challenge_and_adjustments____real" localSheetId="0">#REF!</definedName>
    <definedName name="Override___Residential_Retail_allowed_depreciation__post_efficiency_challenge_and_adjustments____real">#REF!</definedName>
    <definedName name="Override___Residential_retail_costs__opex_plus_depn__exc_3rd_party_services____measured___Wastewater_only___nominal" localSheetId="0">#REF!</definedName>
    <definedName name="Override___Residential_retail_costs__opex_plus_depn__exc_3rd_party_services____measured___Wastewater_only___nominal">#REF!</definedName>
    <definedName name="Override___Residential_retail_costs__opex_plus_depn__exc_3rd_party_services____measured___Water_only___nominal" localSheetId="0">#REF!</definedName>
    <definedName name="Override___Residential_retail_costs__opex_plus_depn__exc_3rd_party_services____measured___Water_only___nominal">#REF!</definedName>
    <definedName name="Override___Residential_retail_costs__opex_plus_depn__exc_3rd_party_services____unmeasured___Wastewater_only___nominal" localSheetId="0">#REF!</definedName>
    <definedName name="Override___Residential_retail_costs__opex_plus_depn__exc_3rd_party_services____unmeasured___Wastewater_only___nominal">#REF!</definedName>
    <definedName name="Override___Residential_retail_costs__opex_plus_depn__exc_3rd_party_services____unmeasured___Water_only___nominal" localSheetId="0">#REF!</definedName>
    <definedName name="Override___Residential_retail_costs__opex_plus_depn__exc_3rd_party_services____unmeasured___Water_only___nominal">#REF!</definedName>
    <definedName name="Override___Residential_retail_revenue_adjustment_active___real" localSheetId="0">#REF!</definedName>
    <definedName name="Override___Residential_retail_revenue_adjustment_active___real">#REF!</definedName>
    <definedName name="Override___Retail___Corporation_tax_creditor_b_f___nominal" localSheetId="0">#REF!</definedName>
    <definedName name="Override___Retail___Corporation_tax_creditor_b_f___nominal">#REF!</definedName>
    <definedName name="Override___Retail___Retail_creditor_months__Payment_terms___Business_retail_pays_wholesaler_in_arrears__advance_" localSheetId="0">#REF!</definedName>
    <definedName name="Override___Retail___Retail_creditor_months__Payment_terms___Business_retail_pays_wholesaler_in_arrears__advance_">#REF!</definedName>
    <definedName name="Override___Retail___Retail_creditor_months__Payment_terms___Residential_retail_pays_wholesaler_in_arrears__advance_" localSheetId="0">#REF!</definedName>
    <definedName name="Override___Retail___Retail_creditor_months__Payment_terms___Residential_retail_pays_wholesaler_in_arrears__advance_">#REF!</definedName>
    <definedName name="Override___Retirement_benefit_asset____liability__balance___Business___nominal" localSheetId="0">#REF!</definedName>
    <definedName name="Override___Retirement_benefit_asset____liability__balance___Business___nominal">#REF!</definedName>
    <definedName name="Override___Retirement_benefit_asset____liability__balance___Residential___nominal" localSheetId="0">#REF!</definedName>
    <definedName name="Override___Retirement_benefit_asset____liability__balance___Residential___nominal">#REF!</definedName>
    <definedName name="Override___RPI_CPIH_wedge_for_RPI_ILD_indexation_rate" localSheetId="0">#REF!</definedName>
    <definedName name="Override___RPI_CPIH_wedge_for_RPI_ILD_indexation_rate">#REF!</definedName>
    <definedName name="Override___Run_off_rate_for_Post_2025_RCV.ADDN1" localSheetId="0">#REF!</definedName>
    <definedName name="Override___Run_off_rate_for_Post_2025_RCV.ADDN1">#REF!</definedName>
    <definedName name="Override___Run_off_rate_for_Post_2025_RCV.ADDN2" localSheetId="0">#REF!</definedName>
    <definedName name="Override___Run_off_rate_for_Post_2025_RCV.ADDN2">#REF!</definedName>
    <definedName name="Override___Run_off_rate_for_Post_2025_RCV.BR" localSheetId="0">#REF!</definedName>
    <definedName name="Override___Run_off_rate_for_Post_2025_RCV.BR">#REF!</definedName>
    <definedName name="Override___Run_off_rate_for_Post_2025_RCV.WN" localSheetId="0">#REF!</definedName>
    <definedName name="Override___Run_off_rate_for_Post_2025_RCV.WN">#REF!</definedName>
    <definedName name="Override___Run_off_rate_for_Post_2025_RCV.WR" localSheetId="0">#REF!</definedName>
    <definedName name="Override___Run_off_rate_for_Post_2025_RCV.WR">#REF!</definedName>
    <definedName name="Override___Run_off_rate_for_Post_2025_RCV.WWN" localSheetId="0">#REF!</definedName>
    <definedName name="Override___Run_off_rate_for_Post_2025_RCV.WWN">#REF!</definedName>
    <definedName name="Override___Statutory_Corporation_tax_rate" localSheetId="0">#REF!</definedName>
    <definedName name="Override___Statutory_Corporation_tax_rate">#REF!</definedName>
    <definedName name="Override___Tariff_Band___Forecast_allocated_wholesale_charge___nominal.1" localSheetId="0">#REF!</definedName>
    <definedName name="Override___Tariff_Band___Forecast_allocated_wholesale_charge___nominal.1">#REF!</definedName>
    <definedName name="Override___Tariff_Band___Forecast_allocated_wholesale_charge___nominal.2" localSheetId="0">#REF!</definedName>
    <definedName name="Override___Tariff_Band___Forecast_allocated_wholesale_charge___nominal.2">#REF!</definedName>
    <definedName name="Override___Tariff_Band___Forecast_allocated_wholesale_charge___nominal.3" localSheetId="0">#REF!</definedName>
    <definedName name="Override___Tariff_Band___Forecast_allocated_wholesale_charge___nominal.3">#REF!</definedName>
    <definedName name="Override___tariff_band___net_margin_percentage.1" localSheetId="0">#REF!</definedName>
    <definedName name="Override___tariff_band___net_margin_percentage.1">#REF!</definedName>
    <definedName name="Override___tariff_band___net_margin_percentage.2" localSheetId="0">#REF!</definedName>
    <definedName name="Override___tariff_band___net_margin_percentage.2">#REF!</definedName>
    <definedName name="Override___tariff_band___net_margin_percentage.3" localSheetId="0">#REF!</definedName>
    <definedName name="Override___tariff_band___net_margin_percentage.3">#REF!</definedName>
    <definedName name="Override___Tariff_Band___Number_of_customers___Tariff_Band.1" localSheetId="0">#REF!</definedName>
    <definedName name="Override___Tariff_Band___Number_of_customers___Tariff_Band.1">#REF!</definedName>
    <definedName name="Override___Tariff_Band___Number_of_customers___Tariff_Band.2" localSheetId="0">#REF!</definedName>
    <definedName name="Override___Tariff_Band___Number_of_customers___Tariff_Band.2">#REF!</definedName>
    <definedName name="Override___Tariff_Band___Number_of_customers___Tariff_Band.3" localSheetId="0">#REF!</definedName>
    <definedName name="Override___Tariff_Band___Number_of_customers___Tariff_Band.3">#REF!</definedName>
    <definedName name="Override___tax_cashflow_initial_balance.ADDN1" localSheetId="0">#REF!</definedName>
    <definedName name="Override___tax_cashflow_initial_balance.ADDN1">#REF!</definedName>
    <definedName name="Override___tax_cashflow_initial_balance.ADDN2" localSheetId="0">#REF!</definedName>
    <definedName name="Override___tax_cashflow_initial_balance.ADDN2">#REF!</definedName>
    <definedName name="Override___tax_cashflow_initial_balance.BR" localSheetId="0">#REF!</definedName>
    <definedName name="Override___tax_cashflow_initial_balance.BR">#REF!</definedName>
    <definedName name="Override___tax_cashflow_initial_balance.WN" localSheetId="0">#REF!</definedName>
    <definedName name="Override___tax_cashflow_initial_balance.WN">#REF!</definedName>
    <definedName name="Override___tax_cashflow_initial_balance.WR" localSheetId="0">#REF!</definedName>
    <definedName name="Override___tax_cashflow_initial_balance.WR">#REF!</definedName>
    <definedName name="Override___tax_cashflow_initial_balance.WWN" localSheetId="0">#REF!</definedName>
    <definedName name="Override___tax_cashflow_initial_balance.WWN">#REF!</definedName>
    <definedName name="Override___Tax_loss_allowance___nominal" localSheetId="0">#REF!</definedName>
    <definedName name="Override___Tax_loss_allowance___nominal">#REF!</definedName>
    <definedName name="Override___Tonnes_of_dry_solid___BR" localSheetId="0">#REF!</definedName>
    <definedName name="Override___Tonnes_of_dry_solid___BR">#REF!</definedName>
    <definedName name="Override___Total_Additional_control_customers_WN" localSheetId="0">#REF!</definedName>
    <definedName name="Override___Total_Additional_control_customers_WN">#REF!</definedName>
    <definedName name="Override___Total_Additional_control_customers_WR" localSheetId="0">#REF!</definedName>
    <definedName name="Override___Total_Additional_control_customers_WR">#REF!</definedName>
    <definedName name="Override___Total_direct_procurement_from_customers___infrastructure_cost_1___real.ADDN1" localSheetId="0">#REF!</definedName>
    <definedName name="Override___Total_direct_procurement_from_customers___infrastructure_cost_1___real.ADDN1">#REF!</definedName>
    <definedName name="Override___Total_direct_procurement_from_customers___infrastructure_cost_1___real.ADDN2" localSheetId="0">#REF!</definedName>
    <definedName name="Override___Total_direct_procurement_from_customers___infrastructure_cost_1___real.ADDN2">#REF!</definedName>
    <definedName name="Override___Total_direct_procurement_from_customers___infrastructure_cost_1___real.BR" localSheetId="0">#REF!</definedName>
    <definedName name="Override___Total_direct_procurement_from_customers___infrastructure_cost_1___real.BR">#REF!</definedName>
    <definedName name="Override___Total_direct_procurement_from_customers___infrastructure_cost_1___real.WN" localSheetId="0">#REF!</definedName>
    <definedName name="Override___Total_direct_procurement_from_customers___infrastructure_cost_1___real.WN">#REF!</definedName>
    <definedName name="Override___Total_direct_procurement_from_customers___infrastructure_cost_1___real.WR" localSheetId="0">#REF!</definedName>
    <definedName name="Override___Total_direct_procurement_from_customers___infrastructure_cost_1___real.WR">#REF!</definedName>
    <definedName name="Override___Total_direct_procurement_from_customers___infrastructure_cost_1___real.WWN" localSheetId="0">#REF!</definedName>
    <definedName name="Override___Total_direct_procurement_from_customers___infrastructure_cost_1___real.WWN">#REF!</definedName>
    <definedName name="Override___Total_direct_procurement_from_customers___infrastructure_cost_2___real.ADDN1" localSheetId="0">#REF!</definedName>
    <definedName name="Override___Total_direct_procurement_from_customers___infrastructure_cost_2___real.ADDN1">#REF!</definedName>
    <definedName name="Override___Total_direct_procurement_from_customers___infrastructure_cost_2___real.ADDN2" localSheetId="0">#REF!</definedName>
    <definedName name="Override___Total_direct_procurement_from_customers___infrastructure_cost_2___real.ADDN2">#REF!</definedName>
    <definedName name="Override___Total_direct_procurement_from_customers___infrastructure_cost_2___real.BR" localSheetId="0">#REF!</definedName>
    <definedName name="Override___Total_direct_procurement_from_customers___infrastructure_cost_2___real.BR">#REF!</definedName>
    <definedName name="Override___Total_direct_procurement_from_customers___infrastructure_cost_2___real.WN" localSheetId="0">#REF!</definedName>
    <definedName name="Override___Total_direct_procurement_from_customers___infrastructure_cost_2___real.WN">#REF!</definedName>
    <definedName name="Override___Total_direct_procurement_from_customers___infrastructure_cost_2___real.WR" localSheetId="0">#REF!</definedName>
    <definedName name="Override___Total_direct_procurement_from_customers___infrastructure_cost_2___real.WR">#REF!</definedName>
    <definedName name="Override___Total_direct_procurement_from_customers___infrastructure_cost_2___real.WWN" localSheetId="0">#REF!</definedName>
    <definedName name="Override___Total_direct_procurement_from_customers___infrastructure_cost_2___real.WWN">#REF!</definedName>
    <definedName name="Override___Total_direct_procurement_from_customers___infrastructure_cost_3___real.ADDN1" localSheetId="0">#REF!</definedName>
    <definedName name="Override___Total_direct_procurement_from_customers___infrastructure_cost_3___real.ADDN1">#REF!</definedName>
    <definedName name="Override___Total_direct_procurement_from_customers___infrastructure_cost_3___real.ADDN2" localSheetId="0">#REF!</definedName>
    <definedName name="Override___Total_direct_procurement_from_customers___infrastructure_cost_3___real.ADDN2">#REF!</definedName>
    <definedName name="Override___Total_direct_procurement_from_customers___infrastructure_cost_3___real.BR" localSheetId="0">#REF!</definedName>
    <definedName name="Override___Total_direct_procurement_from_customers___infrastructure_cost_3___real.BR">#REF!</definedName>
    <definedName name="Override___Total_direct_procurement_from_customers___infrastructure_cost_3___real.WN" localSheetId="0">#REF!</definedName>
    <definedName name="Override___Total_direct_procurement_from_customers___infrastructure_cost_3___real.WN">#REF!</definedName>
    <definedName name="Override___Total_direct_procurement_from_customers___infrastructure_cost_3___real.WR" localSheetId="0">#REF!</definedName>
    <definedName name="Override___Total_direct_procurement_from_customers___infrastructure_cost_3___real.WR">#REF!</definedName>
    <definedName name="Override___Total_direct_procurement_from_customers___infrastructure_cost_3___real.WWN" localSheetId="0">#REF!</definedName>
    <definedName name="Override___Total_direct_procurement_from_customers___infrastructure_cost_3___real.WWN">#REF!</definedName>
    <definedName name="Override___Total_direct_procurement_from_customers___infrastructure_cost_4___real.ADDN1" localSheetId="0">#REF!</definedName>
    <definedName name="Override___Total_direct_procurement_from_customers___infrastructure_cost_4___real.ADDN1">#REF!</definedName>
    <definedName name="Override___Total_direct_procurement_from_customers___infrastructure_cost_4___real.ADDN2" localSheetId="0">#REF!</definedName>
    <definedName name="Override___Total_direct_procurement_from_customers___infrastructure_cost_4___real.ADDN2">#REF!</definedName>
    <definedName name="Override___Total_direct_procurement_from_customers___infrastructure_cost_4___real.BR" localSheetId="0">#REF!</definedName>
    <definedName name="Override___Total_direct_procurement_from_customers___infrastructure_cost_4___real.BR">#REF!</definedName>
    <definedName name="Override___Total_direct_procurement_from_customers___infrastructure_cost_4___real.WN" localSheetId="0">#REF!</definedName>
    <definedName name="Override___Total_direct_procurement_from_customers___infrastructure_cost_4___real.WN">#REF!</definedName>
    <definedName name="Override___Total_direct_procurement_from_customers___infrastructure_cost_4___real.WR" localSheetId="0">#REF!</definedName>
    <definedName name="Override___Total_direct_procurement_from_customers___infrastructure_cost_4___real.WR">#REF!</definedName>
    <definedName name="Override___Total_direct_procurement_from_customers___infrastructure_cost_4___real.WWN" localSheetId="0">#REF!</definedName>
    <definedName name="Override___Total_direct_procurement_from_customers___infrastructure_cost_4___real.WWN">#REF!</definedName>
    <definedName name="Override___Total_direct_procurement_from_customers___infrastructure_cost_5___real.ADDN1" localSheetId="0">#REF!</definedName>
    <definedName name="Override___Total_direct_procurement_from_customers___infrastructure_cost_5___real.ADDN1">#REF!</definedName>
    <definedName name="Override___Total_direct_procurement_from_customers___infrastructure_cost_5___real.ADDN2" localSheetId="0">#REF!</definedName>
    <definedName name="Override___Total_direct_procurement_from_customers___infrastructure_cost_5___real.ADDN2">#REF!</definedName>
    <definedName name="Override___Total_direct_procurement_from_customers___infrastructure_cost_5___real.BR" localSheetId="0">#REF!</definedName>
    <definedName name="Override___Total_direct_procurement_from_customers___infrastructure_cost_5___real.BR">#REF!</definedName>
    <definedName name="Override___Total_direct_procurement_from_customers___infrastructure_cost_5___real.WN" localSheetId="0">#REF!</definedName>
    <definedName name="Override___Total_direct_procurement_from_customers___infrastructure_cost_5___real.WN">#REF!</definedName>
    <definedName name="Override___Total_direct_procurement_from_customers___infrastructure_cost_5___real.WR" localSheetId="0">#REF!</definedName>
    <definedName name="Override___Total_direct_procurement_from_customers___infrastructure_cost_5___real.WR">#REF!</definedName>
    <definedName name="Override___Total_direct_procurement_from_customers___infrastructure_cost_5___real.WWN" localSheetId="0">#REF!</definedName>
    <definedName name="Override___Total_direct_procurement_from_customers___infrastructure_cost_5___real.WWN">#REF!</definedName>
    <definedName name="Override___Total_direct_procurement_from_customers___infrastructure_cost_6___real.ADDN1" localSheetId="0">#REF!</definedName>
    <definedName name="Override___Total_direct_procurement_from_customers___infrastructure_cost_6___real.ADDN1">#REF!</definedName>
    <definedName name="Override___Total_direct_procurement_from_customers___infrastructure_cost_6___real.ADDN2" localSheetId="0">#REF!</definedName>
    <definedName name="Override___Total_direct_procurement_from_customers___infrastructure_cost_6___real.ADDN2">#REF!</definedName>
    <definedName name="Override___Total_direct_procurement_from_customers___infrastructure_cost_6___real.BR" localSheetId="0">#REF!</definedName>
    <definedName name="Override___Total_direct_procurement_from_customers___infrastructure_cost_6___real.BR">#REF!</definedName>
    <definedName name="Override___Total_direct_procurement_from_customers___infrastructure_cost_6___real.WN" localSheetId="0">#REF!</definedName>
    <definedName name="Override___Total_direct_procurement_from_customers___infrastructure_cost_6___real.WN">#REF!</definedName>
    <definedName name="Override___Total_direct_procurement_from_customers___infrastructure_cost_6___real.WR" localSheetId="0">#REF!</definedName>
    <definedName name="Override___Total_direct_procurement_from_customers___infrastructure_cost_6___real.WR">#REF!</definedName>
    <definedName name="Override___Total_direct_procurement_from_customers___infrastructure_cost_6___real.WWN" localSheetId="0">#REF!</definedName>
    <definedName name="Override___Total_direct_procurement_from_customers___infrastructure_cost_6___real.WWN">#REF!</definedName>
    <definedName name="Override___Total_gross_operational_expenditure___real___including_cost_sharing___real.ADDN1" localSheetId="0">#REF!</definedName>
    <definedName name="Override___Total_gross_operational_expenditure___real___including_cost_sharing___real.ADDN1">#REF!</definedName>
    <definedName name="Override___Total_gross_operational_expenditure___real___including_cost_sharing___real.ADDN2" localSheetId="0">#REF!</definedName>
    <definedName name="Override___Total_gross_operational_expenditure___real___including_cost_sharing___real.ADDN2">#REF!</definedName>
    <definedName name="Override___Total_gross_operational_expenditure___real___including_cost_sharing___real.BR" localSheetId="0">#REF!</definedName>
    <definedName name="Override___Total_gross_operational_expenditure___real___including_cost_sharing___real.BR">#REF!</definedName>
    <definedName name="Override___Total_gross_operational_expenditure___real___including_cost_sharing___real.WN" localSheetId="0">#REF!</definedName>
    <definedName name="Override___Total_gross_operational_expenditure___real___including_cost_sharing___real.WN">#REF!</definedName>
    <definedName name="Override___Total_gross_operational_expenditure___real___including_cost_sharing___real.WR" localSheetId="0">#REF!</definedName>
    <definedName name="Override___Total_gross_operational_expenditure___real___including_cost_sharing___real.WR">#REF!</definedName>
    <definedName name="Override___Total_gross_operational_expenditure___real___including_cost_sharing___real.WWN" localSheetId="0">#REF!</definedName>
    <definedName name="Override___Total_gross_operational_expenditure___real___including_cost_sharing___real.WWN">#REF!</definedName>
    <definedName name="Override___Trade_and_other_payables___Retail_other_payables___nominal" localSheetId="0">#REF!</definedName>
    <definedName name="Override___Trade_and_other_payables___Retail_other_payables___nominal">#REF!</definedName>
    <definedName name="Override___Trade_and_other_payables___Retail_trade_payables___nominal" localSheetId="0">#REF!</definedName>
    <definedName name="Override___Trade_and_other_payables___Retail_trade_payables___nominal">#REF!</definedName>
    <definedName name="Override___Trade_and_other_payables___Wholesale_creditors___residential_retail___nominal" localSheetId="0">#REF!</definedName>
    <definedName name="Override___Trade_and_other_payables___Wholesale_creditors___residential_retail___nominal">#REF!</definedName>
    <definedName name="Override___Unmeasured_charge___business.ADDN1" localSheetId="0">#REF!</definedName>
    <definedName name="Override___Unmeasured_charge___business.ADDN1">#REF!</definedName>
    <definedName name="Override___Unmeasured_charge___business.ADDN2" localSheetId="0">#REF!</definedName>
    <definedName name="Override___Unmeasured_charge___business.ADDN2">#REF!</definedName>
    <definedName name="Override___Unmeasured_charge___business.BR" localSheetId="0">#REF!</definedName>
    <definedName name="Override___Unmeasured_charge___business.BR">#REF!</definedName>
    <definedName name="Override___Unmeasured_charge___business.WN" localSheetId="0">#REF!</definedName>
    <definedName name="Override___Unmeasured_charge___business.WN">#REF!</definedName>
    <definedName name="Override___Unmeasured_charge___business.WR" localSheetId="0">#REF!</definedName>
    <definedName name="Override___Unmeasured_charge___business.WR">#REF!</definedName>
    <definedName name="Override___Unmeasured_charge___business.WWN" localSheetId="0">#REF!</definedName>
    <definedName name="Override___Unmeasured_charge___business.WWN">#REF!</definedName>
    <definedName name="Override___Unmeasured_charge___residential.ADDN1" localSheetId="0">#REF!</definedName>
    <definedName name="Override___Unmeasured_charge___residential.ADDN1">#REF!</definedName>
    <definedName name="Override___Unmeasured_charge___residential.ADDN2" localSheetId="0">#REF!</definedName>
    <definedName name="Override___Unmeasured_charge___residential.ADDN2">#REF!</definedName>
    <definedName name="Override___Unmeasured_charge___residential.BR" localSheetId="0">#REF!</definedName>
    <definedName name="Override___Unmeasured_charge___residential.BR">#REF!</definedName>
    <definedName name="Override___Unmeasured_charge___residential.WN" localSheetId="0">#REF!</definedName>
    <definedName name="Override___Unmeasured_charge___residential.WN">#REF!</definedName>
    <definedName name="Override___Unmeasured_charge___residential.WR" localSheetId="0">#REF!</definedName>
    <definedName name="Override___Unmeasured_charge___residential.WR">#REF!</definedName>
    <definedName name="Override___Unmeasured_charge___residential.WWN" localSheetId="0">#REF!</definedName>
    <definedName name="Override___Unmeasured_charge___residential.WWN">#REF!</definedName>
    <definedName name="Override___Water_efficiency_funding___real.ADDN1" localSheetId="0">#REF!</definedName>
    <definedName name="Override___Water_efficiency_funding___real.ADDN1">#REF!</definedName>
    <definedName name="Override___Water_efficiency_funding___real.ADDN2" localSheetId="0">#REF!</definedName>
    <definedName name="Override___Water_efficiency_funding___real.ADDN2">#REF!</definedName>
    <definedName name="Override___Water_efficiency_funding___real.BR" localSheetId="0">#REF!</definedName>
    <definedName name="Override___Water_efficiency_funding___real.BR">#REF!</definedName>
    <definedName name="Override___Water_efficiency_funding___real.WN" localSheetId="0">#REF!</definedName>
    <definedName name="Override___Water_efficiency_funding___real.WN">#REF!</definedName>
    <definedName name="Override___Water_efficiency_funding___real.WR" localSheetId="0">#REF!</definedName>
    <definedName name="Override___Water_efficiency_funding___real.WR">#REF!</definedName>
    <definedName name="Override___Water_efficiency_funding___real.WWN" localSheetId="0">#REF!</definedName>
    <definedName name="Override___Water_efficiency_funding___real.WWN">#REF!</definedName>
    <definedName name="Override___Wholesale___Trade_creditor_days___control.ADDN1" localSheetId="0">#REF!</definedName>
    <definedName name="Override___Wholesale___Trade_creditor_days___control.ADDN1">#REF!</definedName>
    <definedName name="Override___Wholesale___Trade_creditor_days___control.ADDN2" localSheetId="0">#REF!</definedName>
    <definedName name="Override___Wholesale___Trade_creditor_days___control.ADDN2">#REF!</definedName>
    <definedName name="Override___Wholesale___Trade_creditor_days___control.BR" localSheetId="0">#REF!</definedName>
    <definedName name="Override___Wholesale___Trade_creditor_days___control.BR">#REF!</definedName>
    <definedName name="Override___Wholesale___Trade_creditor_days___control.WN" localSheetId="0">#REF!</definedName>
    <definedName name="Override___Wholesale___Trade_creditor_days___control.WN">#REF!</definedName>
    <definedName name="Override___Wholesale___Trade_creditor_days___control.WR" localSheetId="0">#REF!</definedName>
    <definedName name="Override___Wholesale___Trade_creditor_days___control.WR">#REF!</definedName>
    <definedName name="Override___Wholesale___Trade_creditor_days___control.WWN" localSheetId="0">#REF!</definedName>
    <definedName name="Override___Wholesale___Trade_creditor_days___control.WWN">#REF!</definedName>
    <definedName name="Override___Wholesale_and_retail_line_item_split___actual_company_structure___Retained_profits___residential_retail___nominal" localSheetId="0">#REF!</definedName>
    <definedName name="Override___Wholesale_and_retail_line_item_split___actual_company_structure___Retained_profits___residential_retail___nominal">#REF!</definedName>
    <definedName name="Override___Wholesale_and_retail_line_item_split___Capex_creditor___business_retail___nominal" localSheetId="0">#REF!</definedName>
    <definedName name="Override___Wholesale_and_retail_line_item_split___Capex_creditor___business_retail___nominal">#REF!</definedName>
    <definedName name="Override___Wholesale_and_retail_line_item_split___capex_creditors___residential_retail___nominal" localSheetId="0">#REF!</definedName>
    <definedName name="Override___Wholesale_and_retail_line_item_split___capex_creditors___residential_retail___nominal">#REF!</definedName>
    <definedName name="Override___Wholesale_DB_pension_cash_excess_over_charge___control___real.ADDN1" localSheetId="0">#REF!</definedName>
    <definedName name="Override___Wholesale_DB_pension_cash_excess_over_charge___control___real.ADDN1">#REF!</definedName>
    <definedName name="Override___Wholesale_DB_pension_cash_excess_over_charge___control___real.ADDN2" localSheetId="0">#REF!</definedName>
    <definedName name="Override___Wholesale_DB_pension_cash_excess_over_charge___control___real.ADDN2">#REF!</definedName>
    <definedName name="Override___Wholesale_DB_pension_cash_excess_over_charge___control___real.BR" localSheetId="0">#REF!</definedName>
    <definedName name="Override___Wholesale_DB_pension_cash_excess_over_charge___control___real.BR">#REF!</definedName>
    <definedName name="Override___Wholesale_DB_pension_cash_excess_over_charge___control___real.WN" localSheetId="0">#REF!</definedName>
    <definedName name="Override___Wholesale_DB_pension_cash_excess_over_charge___control___real.WN">#REF!</definedName>
    <definedName name="Override___Wholesale_DB_pension_cash_excess_over_charge___control___real.WR" localSheetId="0">#REF!</definedName>
    <definedName name="Override___Wholesale_DB_pension_cash_excess_over_charge___control___real.WR">#REF!</definedName>
    <definedName name="Override___Wholesale_DB_pension_cash_excess_over_charge___control___real.WWN" localSheetId="0">#REF!</definedName>
    <definedName name="Override___Wholesale_DB_pension_cash_excess_over_charge___control___real.WWN">#REF!</definedName>
    <definedName name="Override___Wholesale_fixed_asset_life__post_override____control.ADDN1" localSheetId="0">#REF!</definedName>
    <definedName name="Override___Wholesale_fixed_asset_life__post_override____control.ADDN1">#REF!</definedName>
    <definedName name="Override___Wholesale_fixed_asset_life__post_override____control.ADDN2" localSheetId="0">#REF!</definedName>
    <definedName name="Override___Wholesale_fixed_asset_life__post_override____control.ADDN2">#REF!</definedName>
    <definedName name="Override___Wholesale_fixed_asset_life__post_override____control.BR" localSheetId="0">#REF!</definedName>
    <definedName name="Override___Wholesale_fixed_asset_life__post_override____control.BR">#REF!</definedName>
    <definedName name="Override___Wholesale_fixed_asset_life__post_override____control.WN" localSheetId="0">#REF!</definedName>
    <definedName name="Override___Wholesale_fixed_asset_life__post_override____control.WN">#REF!</definedName>
    <definedName name="Override___Wholesale_fixed_asset_life__post_override____control.WR" localSheetId="0">#REF!</definedName>
    <definedName name="Override___Wholesale_fixed_asset_life__post_override____control.WR">#REF!</definedName>
    <definedName name="Override___Wholesale_fixed_asset_life__post_override____control.WWN" localSheetId="0">#REF!</definedName>
    <definedName name="Override___Wholesale_fixed_asset_life__post_override____control.WWN">#REF!</definedName>
    <definedName name="Override___Wholesale_WACC___nominal___Equity___nominal.ADDN1" localSheetId="0">#REF!</definedName>
    <definedName name="Override___Wholesale_WACC___nominal___Equity___nominal.ADDN1">#REF!</definedName>
    <definedName name="Override___Wholesale_WACC___nominal___Equity___nominal.ADDN2" localSheetId="0">#REF!</definedName>
    <definedName name="Override___Wholesale_WACC___nominal___Equity___nominal.ADDN2">#REF!</definedName>
    <definedName name="Override___Wholesale_WACC___nominal___Equity___nominal.BR" localSheetId="0">#REF!</definedName>
    <definedName name="Override___Wholesale_WACC___nominal___Equity___nominal.BR">#REF!</definedName>
    <definedName name="Override___Wholesale_WACC___nominal___Equity___nominal.WN" localSheetId="0">#REF!</definedName>
    <definedName name="Override___Wholesale_WACC___nominal___Equity___nominal.WN">#REF!</definedName>
    <definedName name="Override___Wholesale_WACC___nominal___Equity___nominal.WR" localSheetId="0">#REF!</definedName>
    <definedName name="Override___Wholesale_WACC___nominal___Equity___nominal.WR">#REF!</definedName>
    <definedName name="Override___Wholesale_WACC___nominal___Equity___nominal.WWN" localSheetId="0">#REF!</definedName>
    <definedName name="Override___Wholesale_WACC___nominal___Equity___nominal.WWN">#REF!</definedName>
    <definedName name="Override___Wholesale_WACC___notional___Cost_of_debt___nominal.ADDN1" localSheetId="0">#REF!</definedName>
    <definedName name="Override___Wholesale_WACC___notional___Cost_of_debt___nominal.ADDN1">#REF!</definedName>
    <definedName name="Override___Wholesale_WACC___notional___Cost_of_debt___nominal.ADDN2" localSheetId="0">#REF!</definedName>
    <definedName name="Override___Wholesale_WACC___notional___Cost_of_debt___nominal.ADDN2">#REF!</definedName>
    <definedName name="Override___Wholesale_WACC___notional___Cost_of_debt___nominal.BR" localSheetId="0">#REF!</definedName>
    <definedName name="Override___Wholesale_WACC___notional___Cost_of_debt___nominal.BR">#REF!</definedName>
    <definedName name="Override___Wholesale_WACC___notional___Cost_of_debt___nominal.WN" localSheetId="0">#REF!</definedName>
    <definedName name="Override___Wholesale_WACC___notional___Cost_of_debt___nominal.WN">#REF!</definedName>
    <definedName name="Override___Wholesale_WACC___notional___Cost_of_debt___nominal.WR" localSheetId="0">#REF!</definedName>
    <definedName name="Override___Wholesale_WACC___notional___Cost_of_debt___nominal.WR">#REF!</definedName>
    <definedName name="Override___Wholesale_WACC___notional___Cost_of_debt___nominal.WWN" localSheetId="0">#REF!</definedName>
    <definedName name="Override___Wholesale_WACC___notional___Cost_of_debt___nominal.WWN">#REF!</definedName>
    <definedName name="Override___Wholesale_WACC___notional___Gearing___nominal.ADDN1" localSheetId="0">#REF!</definedName>
    <definedName name="Override___Wholesale_WACC___notional___Gearing___nominal.ADDN1">#REF!</definedName>
    <definedName name="Override___Wholesale_WACC___notional___Gearing___nominal.ADDN2" localSheetId="0">#REF!</definedName>
    <definedName name="Override___Wholesale_WACC___notional___Gearing___nominal.ADDN2">#REF!</definedName>
    <definedName name="Override___Wholesale_WACC___notional___Gearing___nominal.BR" localSheetId="0">#REF!</definedName>
    <definedName name="Override___Wholesale_WACC___notional___Gearing___nominal.BR">#REF!</definedName>
    <definedName name="Override___Wholesale_WACC___notional___Gearing___nominal.WN" localSheetId="0">#REF!</definedName>
    <definedName name="Override___Wholesale_WACC___notional___Gearing___nominal.WN">#REF!</definedName>
    <definedName name="Override___Wholesale_WACC___notional___Gearing___nominal.WR" localSheetId="0">#REF!</definedName>
    <definedName name="Override___Wholesale_WACC___notional___Gearing___nominal.WR">#REF!</definedName>
    <definedName name="Override___Wholesale_WACC___notional___Gearing___nominal.WWN" localSheetId="0">#REF!</definedName>
    <definedName name="Override___Wholesale_WACC___notional___Gearing___nominal.WWN">#REF!</definedName>
    <definedName name="Override___Year_on_year___change___CPI_H___Financial_year_average_indices_year_on_year__" localSheetId="0">#REF!</definedName>
    <definedName name="Override___Year_on_year___change___CPI_H___Financial_year_average_indices_year_on_year__">#REF!</definedName>
    <definedName name="Override__dividend_yield" localSheetId="0">#REF!</definedName>
    <definedName name="Override__dividend_yield">#REF!</definedName>
    <definedName name="OXF">#REF!</definedName>
    <definedName name="OXON" localSheetId="1">#REF!</definedName>
    <definedName name="OXON" localSheetId="0">#REF!</definedName>
    <definedName name="OXON">#REF!</definedName>
    <definedName name="Ozonation_EF_N2O">#REF!</definedName>
    <definedName name="Ozone_Drink">#REF!</definedName>
    <definedName name="P">#REF!</definedName>
    <definedName name="P_L_expenditure_not_allowable_as_a_deduction_from_taxable_trading_profits___Wholesale___nominal" localSheetId="0">#REF!</definedName>
    <definedName name="P_L_expenditure_not_allowable_as_a_deduction_from_taxable_trading_profits___Wholesale___nominal">#REF!</definedName>
    <definedName name="P_L_expenditure_relating_to_renewals_not_allowable_as_a_deduction_from_taxable_trading_profits___Wholesale___nominal" localSheetId="0">#REF!</definedName>
    <definedName name="P_L_expenditure_relating_to_renewals_not_allowable_as_a_deduction_from_taxable_trading_profits___Wholesale___nominal">#REF!</definedName>
    <definedName name="Passenger_Dom_CO2">#REF!</definedName>
    <definedName name="Passenger_Dom_pkm">#REF!</definedName>
    <definedName name="Passenger_Dom_Uplift">#REF!</definedName>
    <definedName name="Passenger_Freight_Dom_Uplift">#REF!</definedName>
    <definedName name="Passenger_Freight_LH_Uplift">#REF!</definedName>
    <definedName name="Passenger_Freight_SH_Uplift">#REF!</definedName>
    <definedName name="Passenger_LH_Ave_CO2">#REF!</definedName>
    <definedName name="Passenger_LH_Ave_pkm">#REF!</definedName>
    <definedName name="Passenger_LH_Busin_CO2">#REF!</definedName>
    <definedName name="Passenger_LH_Busin_pkm">#REF!</definedName>
    <definedName name="Passenger_LH_CO2">#REF!</definedName>
    <definedName name="Passenger_LH_Econ_CO2">#REF!</definedName>
    <definedName name="Passenger_LH_Econ_pkm">#REF!</definedName>
    <definedName name="Passenger_LH_First_CO2">#REF!</definedName>
    <definedName name="Passenger_LH_First_pkm">#REF!</definedName>
    <definedName name="Passenger_LH_Prem_Econ_CO2">#REF!</definedName>
    <definedName name="Passenger_LH_Prem_Econ_pkm">#REF!</definedName>
    <definedName name="Passenger_LH_Uplift">#REF!</definedName>
    <definedName name="Passenger_SH_Ave_CO2">#REF!</definedName>
    <definedName name="Passenger_SH_Ave_pkm">#REF!</definedName>
    <definedName name="Passenger_SH_Busin_CO2">#REF!</definedName>
    <definedName name="Passenger_SH_Busin_pkm">#REF!</definedName>
    <definedName name="Passenger_SH_CO2">#REF!</definedName>
    <definedName name="Passenger_SH_Econ_CO2">#REF!</definedName>
    <definedName name="Passenger_SH_Econ_pkm">#REF!</definedName>
    <definedName name="Passenger_SH_Uplift">#REF!</definedName>
    <definedName name="path_LTDS">#REF!</definedName>
    <definedName name="path_LTDS_2nd">#REF!</definedName>
    <definedName name="path_totex">#REF!</definedName>
    <definedName name="Paul">#REF!</definedName>
    <definedName name="PAYG____control___real.ADDN1" localSheetId="0">#REF!</definedName>
    <definedName name="PAYG____control___real.ADDN1">#REF!</definedName>
    <definedName name="PAYG____control___real.ADDN2" localSheetId="0">#REF!</definedName>
    <definedName name="PAYG____control___real.ADDN2">#REF!</definedName>
    <definedName name="PAYG____control___real.BR" localSheetId="0">#REF!</definedName>
    <definedName name="PAYG____control___real.BR">#REF!</definedName>
    <definedName name="PAYG____control___real.WN" localSheetId="0">#REF!</definedName>
    <definedName name="PAYG____control___real.WN">#REF!</definedName>
    <definedName name="PAYG____control___real.WR" localSheetId="0">#REF!</definedName>
    <definedName name="PAYG____control___real.WR">#REF!</definedName>
    <definedName name="PAYG____control___real.WWN" localSheetId="0">#REF!</definedName>
    <definedName name="PAYG____control___real.WWN">#REF!</definedName>
    <definedName name="PAYG___nominal.ADDN1" localSheetId="0">#REF!</definedName>
    <definedName name="PAYG___nominal.ADDN1">#REF!</definedName>
    <definedName name="PAYG___nominal.ADDN2" localSheetId="0">#REF!</definedName>
    <definedName name="PAYG___nominal.ADDN2">#REF!</definedName>
    <definedName name="PAYG___nominal.BR" localSheetId="0">#REF!</definedName>
    <definedName name="PAYG___nominal.BR">#REF!</definedName>
    <definedName name="PAYG___nominal.WN" localSheetId="0">#REF!</definedName>
    <definedName name="PAYG___nominal.WN">#REF!</definedName>
    <definedName name="PAYG___nominal.WR" localSheetId="0">#REF!</definedName>
    <definedName name="PAYG___nominal.WR">#REF!</definedName>
    <definedName name="PAYG___nominal.WWN" localSheetId="0">#REF!</definedName>
    <definedName name="PAYG___nominal.WWN">#REF!</definedName>
    <definedName name="PAYG___real.ADDN1" localSheetId="0">#REF!</definedName>
    <definedName name="PAYG___real.ADDN1">#REF!</definedName>
    <definedName name="PAYG___real.ADDN2" localSheetId="0">#REF!</definedName>
    <definedName name="PAYG___real.ADDN2">#REF!</definedName>
    <definedName name="PAYG___real.BR" localSheetId="0">#REF!</definedName>
    <definedName name="PAYG___real.BR">#REF!</definedName>
    <definedName name="PAYG___real.WN" localSheetId="0">#REF!</definedName>
    <definedName name="PAYG___real.WN">#REF!</definedName>
    <definedName name="PAYG___real.WR" localSheetId="0">#REF!</definedName>
    <definedName name="PAYG___real.WR">#REF!</definedName>
    <definedName name="PAYG___real.WWN" localSheetId="0">#REF!</definedName>
    <definedName name="PAYG___real.WWN">#REF!</definedName>
    <definedName name="PAYG___real___ADDN1" localSheetId="0">#REF!</definedName>
    <definedName name="PAYG___real___ADDN1">#REF!</definedName>
    <definedName name="PAYG___real___ADDN2" localSheetId="0">#REF!</definedName>
    <definedName name="PAYG___real___ADDN2">#REF!</definedName>
    <definedName name="PAYG___real___BR" localSheetId="0">#REF!</definedName>
    <definedName name="PAYG___real___BR">#REF!</definedName>
    <definedName name="PAYG___real___WR" localSheetId="0">#REF!</definedName>
    <definedName name="PAYG___real___WR">#REF!</definedName>
    <definedName name="PAYG___real___WWN" localSheetId="0">#REF!</definedName>
    <definedName name="PAYG___real___WWN">#REF!</definedName>
    <definedName name="PAYG___real__WN" localSheetId="0">#REF!</definedName>
    <definedName name="PAYG___real__WN">#REF!</definedName>
    <definedName name="PAYG___Wholesale___real" localSheetId="0">#REF!</definedName>
    <definedName name="PAYG___Wholesale___real">#REF!</definedName>
    <definedName name="PAYG_Totex___Appointee___nominal" localSheetId="0">#REF!</definedName>
    <definedName name="PAYG_Totex___Appointee___nominal">#REF!</definedName>
    <definedName name="PAYG_Totex___Wholesale___nominal" localSheetId="0">#REF!</definedName>
    <definedName name="PAYG_Totex___Wholesale___nominal">#REF!</definedName>
    <definedName name="PBaseTypes">#REF!</definedName>
    <definedName name="Pct_Tol" localSheetId="1">#REF!</definedName>
    <definedName name="Pct_Tol" localSheetId="0">#REF!</definedName>
    <definedName name="Pct_Tol">#REF!</definedName>
    <definedName name="pe_sewage">#REF!</definedName>
    <definedName name="Pension">#REF!</definedName>
    <definedName name="Pension_accounting_charge___control___nominal.ADDN1" localSheetId="0">#REF!</definedName>
    <definedName name="Pension_accounting_charge___control___nominal.ADDN1">#REF!</definedName>
    <definedName name="Pension_accounting_charge___control___nominal.ADDN2" localSheetId="0">#REF!</definedName>
    <definedName name="Pension_accounting_charge___control___nominal.ADDN2">#REF!</definedName>
    <definedName name="Pension_accounting_charge___control___nominal.BR" localSheetId="0">#REF!</definedName>
    <definedName name="Pension_accounting_charge___control___nominal.BR">#REF!</definedName>
    <definedName name="Pension_accounting_charge___control___nominal.WN" localSheetId="0">#REF!</definedName>
    <definedName name="Pension_accounting_charge___control___nominal.WN">#REF!</definedName>
    <definedName name="Pension_accounting_charge___control___nominal.WR" localSheetId="0">#REF!</definedName>
    <definedName name="Pension_accounting_charge___control___nominal.WR">#REF!</definedName>
    <definedName name="Pension_accounting_charge___control___nominal.WWN" localSheetId="0">#REF!</definedName>
    <definedName name="Pension_accounting_charge___control___nominal.WWN">#REF!</definedName>
    <definedName name="Pension_accounting_charge___post_financeability___control___nominal.ADDN1" localSheetId="0">#REF!</definedName>
    <definedName name="Pension_accounting_charge___post_financeability___control___nominal.ADDN1">#REF!</definedName>
    <definedName name="Pension_accounting_charge___post_financeability___control___nominal.ADDN2" localSheetId="0">#REF!</definedName>
    <definedName name="Pension_accounting_charge___post_financeability___control___nominal.ADDN2">#REF!</definedName>
    <definedName name="Pension_accounting_charge___post_financeability___control___nominal.BR" localSheetId="0">#REF!</definedName>
    <definedName name="Pension_accounting_charge___post_financeability___control___nominal.BR">#REF!</definedName>
    <definedName name="Pension_accounting_charge___post_financeability___control___nominal.WN" localSheetId="0">#REF!</definedName>
    <definedName name="Pension_accounting_charge___post_financeability___control___nominal.WN">#REF!</definedName>
    <definedName name="Pension_accounting_charge___post_financeability___control___nominal.WR" localSheetId="0">#REF!</definedName>
    <definedName name="Pension_accounting_charge___post_financeability___control___nominal.WR">#REF!</definedName>
    <definedName name="Pension_accounting_charge___post_financeability___control___nominal.WWN" localSheetId="0">#REF!</definedName>
    <definedName name="Pension_accounting_charge___post_financeability___control___nominal.WWN">#REF!</definedName>
    <definedName name="Pension_contributions___Appointee___nominal" localSheetId="0">#REF!</definedName>
    <definedName name="Pension_contributions___Appointee___nominal">#REF!</definedName>
    <definedName name="Pension_contributions___Appointee___nominal.NEG" localSheetId="0">#REF!</definedName>
    <definedName name="Pension_contributions___Appointee___nominal.NEG">#REF!</definedName>
    <definedName name="Pension_deficit_recovery____real___WR" localSheetId="0">#REF!</definedName>
    <definedName name="Pension_deficit_recovery____real___WR">#REF!</definedName>
    <definedName name="Pension_deficit_recovery___real___ADDN1" localSheetId="0">#REF!</definedName>
    <definedName name="Pension_deficit_recovery___real___ADDN1">#REF!</definedName>
    <definedName name="Pension_deficit_recovery___real___ADDN2" localSheetId="0">#REF!</definedName>
    <definedName name="Pension_deficit_recovery___real___ADDN2">#REF!</definedName>
    <definedName name="Pension_deficit_recovery___real___BR" localSheetId="0">#REF!</definedName>
    <definedName name="Pension_deficit_recovery___real___BR">#REF!</definedName>
    <definedName name="Pension_deficit_recovery___real___WN" localSheetId="0">#REF!</definedName>
    <definedName name="Pension_deficit_recovery___real___WN">#REF!</definedName>
    <definedName name="Pension_deficit_recovery___real___WWN" localSheetId="0">#REF!</definedName>
    <definedName name="Pension_deficit_recovery___real___WWN">#REF!</definedName>
    <definedName name="Pension_deficit_repair_allowance___nominal.ADDN1" localSheetId="0">#REF!</definedName>
    <definedName name="Pension_deficit_repair_allowance___nominal.ADDN1">#REF!</definedName>
    <definedName name="Pension_deficit_repair_allowance___nominal.ADDN2" localSheetId="0">#REF!</definedName>
    <definedName name="Pension_deficit_repair_allowance___nominal.ADDN2">#REF!</definedName>
    <definedName name="Pension_deficit_repair_allowance___nominal.BR" localSheetId="0">#REF!</definedName>
    <definedName name="Pension_deficit_repair_allowance___nominal.BR">#REF!</definedName>
    <definedName name="Pension_deficit_repair_allowance___nominal.WN" localSheetId="0">#REF!</definedName>
    <definedName name="Pension_deficit_repair_allowance___nominal.WN">#REF!</definedName>
    <definedName name="Pension_deficit_repair_allowance___nominal.WR" localSheetId="0">#REF!</definedName>
    <definedName name="Pension_deficit_repair_allowance___nominal.WR">#REF!</definedName>
    <definedName name="Pension_deficit_repair_allowance___nominal.WWN" localSheetId="0">#REF!</definedName>
    <definedName name="Pension_deficit_repair_allowance___nominal.WWN">#REF!</definedName>
    <definedName name="Pension_deficit_repair_allowance___Wholesale___nominal" localSheetId="0">#REF!</definedName>
    <definedName name="Pension_deficit_repair_allowance___Wholesale___nominal">#REF!</definedName>
    <definedName name="percent_fraction_conversion">#REF!</definedName>
    <definedName name="Perfluorobutane_CO2eq_GWP">#REF!</definedName>
    <definedName name="Perfluorobutane_Weight">#REF!</definedName>
    <definedName name="Perfluorocyclobutane_CO2eq_GWP">#REF!</definedName>
    <definedName name="Perfluorocyclobutane_Weight">#REF!</definedName>
    <definedName name="Perfluoroethane_CO2eq_GWP">#REF!</definedName>
    <definedName name="Perfluoroethane_Weight">#REF!</definedName>
    <definedName name="Perfluorohexane_CO2eq_GWP">#REF!</definedName>
    <definedName name="Perfluorohexane_Weight">#REF!</definedName>
    <definedName name="Perfluoromethane_CO2eq_GWP">#REF!</definedName>
    <definedName name="Perfluoromethane_Weight">#REF!</definedName>
    <definedName name="Perfluoropentane_CO2eq_GWP">#REF!</definedName>
    <definedName name="Perfluoropentane_Weight">#REF!</definedName>
    <definedName name="Perfluoropropane_CO2eq_GWP">#REF!</definedName>
    <definedName name="Perfluoropropane_Weight">#REF!</definedName>
    <definedName name="Period_number" localSheetId="0">#REF!</definedName>
    <definedName name="Period_number">#REF!</definedName>
    <definedName name="persons_UK">#REF!</definedName>
    <definedName name="Petrol_EF_CO2">#REF!</definedName>
    <definedName name="Petrol_Transport_Freight">#REF!</definedName>
    <definedName name="Petrol_Transport_Passenger">#REF!</definedName>
    <definedName name="Petrol_Van_CO2">#REF!</definedName>
    <definedName name="Petrol_Van_Miles">#REF!</definedName>
    <definedName name="Phase">#REF!</definedName>
    <definedName name="Phase2">#REF!</definedName>
    <definedName name="Phase5">#REF!</definedName>
    <definedName name="Phase6">#REF!</definedName>
    <definedName name="Phase7">#REF!</definedName>
    <definedName name="Phase8">#REF!</definedName>
    <definedName name="Pie_Rev">#REF!</definedName>
    <definedName name="PolicyAssumptionName">#REF!</definedName>
    <definedName name="POPN">#REF!</definedName>
    <definedName name="Positive_tax_calculated___nominal.ADDN1" localSheetId="0">#REF!</definedName>
    <definedName name="Positive_tax_calculated___nominal.ADDN1">#REF!</definedName>
    <definedName name="Positive_tax_calculated___nominal.ADDN2" localSheetId="0">#REF!</definedName>
    <definedName name="Positive_tax_calculated___nominal.ADDN2">#REF!</definedName>
    <definedName name="Positive_tax_calculated___nominal.BR" localSheetId="0">#REF!</definedName>
    <definedName name="Positive_tax_calculated___nominal.BR">#REF!</definedName>
    <definedName name="Positive_tax_calculated___nominal.WN" localSheetId="0">#REF!</definedName>
    <definedName name="Positive_tax_calculated___nominal.WN">#REF!</definedName>
    <definedName name="Positive_tax_calculated___nominal.WR" localSheetId="0">#REF!</definedName>
    <definedName name="Positive_tax_calculated___nominal.WR">#REF!</definedName>
    <definedName name="Positive_tax_calculated___nominal.WWN" localSheetId="0">#REF!</definedName>
    <definedName name="Positive_tax_calculated___nominal.WWN">#REF!</definedName>
    <definedName name="Positive_tax_calculated___post_financeability___nominal.ADDN1" localSheetId="0">#REF!</definedName>
    <definedName name="Positive_tax_calculated___post_financeability___nominal.ADDN1">#REF!</definedName>
    <definedName name="Positive_tax_calculated___post_financeability___nominal.ADDN2" localSheetId="0">#REF!</definedName>
    <definedName name="Positive_tax_calculated___post_financeability___nominal.ADDN2">#REF!</definedName>
    <definedName name="Positive_tax_calculated___post_financeability___nominal.BR" localSheetId="0">#REF!</definedName>
    <definedName name="Positive_tax_calculated___post_financeability___nominal.BR">#REF!</definedName>
    <definedName name="Positive_tax_calculated___post_financeability___nominal.WN" localSheetId="0">#REF!</definedName>
    <definedName name="Positive_tax_calculated___post_financeability___nominal.WN">#REF!</definedName>
    <definedName name="Positive_tax_calculated___post_financeability___nominal.WR" localSheetId="0">#REF!</definedName>
    <definedName name="Positive_tax_calculated___post_financeability___nominal.WR">#REF!</definedName>
    <definedName name="Positive_tax_calculated___post_financeability___nominal.WWN" localSheetId="0">#REF!</definedName>
    <definedName name="Positive_tax_calculated___post_financeability___nominal.WWN">#REF!</definedName>
    <definedName name="Post_2025_RCV___nominal.ADDN1" localSheetId="0">#REF!</definedName>
    <definedName name="Post_2025_RCV___nominal.ADDN1">#REF!</definedName>
    <definedName name="Post_2025_RCV___nominal.ADDN1.BEG" localSheetId="0">#REF!</definedName>
    <definedName name="Post_2025_RCV___nominal.ADDN1.BEG">#REF!</definedName>
    <definedName name="Post_2025_RCV___nominal.ADDN2" localSheetId="0">#REF!</definedName>
    <definedName name="Post_2025_RCV___nominal.ADDN2">#REF!</definedName>
    <definedName name="Post_2025_RCV___nominal.ADDN2.BEG" localSheetId="0">#REF!</definedName>
    <definedName name="Post_2025_RCV___nominal.ADDN2.BEG">#REF!</definedName>
    <definedName name="Post_2025_RCV___nominal.BR" localSheetId="0">#REF!</definedName>
    <definedName name="Post_2025_RCV___nominal.BR">#REF!</definedName>
    <definedName name="Post_2025_RCV___nominal.BR.BEG" localSheetId="0">#REF!</definedName>
    <definedName name="Post_2025_RCV___nominal.BR.BEG">#REF!</definedName>
    <definedName name="Post_2025_RCV___nominal.WN" localSheetId="0">#REF!</definedName>
    <definedName name="Post_2025_RCV___nominal.WN">#REF!</definedName>
    <definedName name="Post_2025_RCV___nominal.WN.BEG" localSheetId="0">#REF!</definedName>
    <definedName name="Post_2025_RCV___nominal.WN.BEG">#REF!</definedName>
    <definedName name="Post_2025_RCV___nominal.WR" localSheetId="0">#REF!</definedName>
    <definedName name="Post_2025_RCV___nominal.WR">#REF!</definedName>
    <definedName name="Post_2025_RCV___nominal.WR.BEG" localSheetId="0">#REF!</definedName>
    <definedName name="Post_2025_RCV___nominal.WR.BEG">#REF!</definedName>
    <definedName name="Post_2025_RCV___nominal.WWN" localSheetId="0">#REF!</definedName>
    <definedName name="Post_2025_RCV___nominal.WWN">#REF!</definedName>
    <definedName name="Post_2025_RCV___nominal.WWN.BEG" localSheetId="0">#REF!</definedName>
    <definedName name="Post_2025_RCV___nominal.WWN.BEG">#REF!</definedName>
    <definedName name="Post_2025_RCV___nominal___not_negative_check.ADDN1" localSheetId="0">#REF!</definedName>
    <definedName name="Post_2025_RCV___nominal___not_negative_check.ADDN1">#REF!</definedName>
    <definedName name="Post_2025_RCV___nominal___not_negative_check.ADDN2" localSheetId="0">#REF!</definedName>
    <definedName name="Post_2025_RCV___nominal___not_negative_check.ADDN2">#REF!</definedName>
    <definedName name="Post_2025_RCV___nominal___not_negative_check.BR" localSheetId="0">#REF!</definedName>
    <definedName name="Post_2025_RCV___nominal___not_negative_check.BR">#REF!</definedName>
    <definedName name="Post_2025_RCV___nominal___not_negative_check.WN" localSheetId="0">#REF!</definedName>
    <definedName name="Post_2025_RCV___nominal___not_negative_check.WN">#REF!</definedName>
    <definedName name="Post_2025_RCV___nominal___not_negative_check.WR" localSheetId="0">#REF!</definedName>
    <definedName name="Post_2025_RCV___nominal___not_negative_check.WR">#REF!</definedName>
    <definedName name="Post_2025_RCV___nominal___not_negative_check.WWN" localSheetId="0">#REF!</definedName>
    <definedName name="Post_2025_RCV___nominal___not_negative_check.WWN">#REF!</definedName>
    <definedName name="Post_2025_RCV___nominal___not_negative_check_overall.ADDN1" localSheetId="0">#REF!</definedName>
    <definedName name="Post_2025_RCV___nominal___not_negative_check_overall.ADDN1">#REF!</definedName>
    <definedName name="Post_2025_RCV___nominal___not_negative_check_overall.ADDN2" localSheetId="0">#REF!</definedName>
    <definedName name="Post_2025_RCV___nominal___not_negative_check_overall.ADDN2">#REF!</definedName>
    <definedName name="Post_2025_RCV___nominal___not_negative_check_overall.BR" localSheetId="0">#REF!</definedName>
    <definedName name="Post_2025_RCV___nominal___not_negative_check_overall.BR">#REF!</definedName>
    <definedName name="Post_2025_RCV___nominal___not_negative_check_overall.WN" localSheetId="0">#REF!</definedName>
    <definedName name="Post_2025_RCV___nominal___not_negative_check_overall.WN">#REF!</definedName>
    <definedName name="Post_2025_RCV___nominal___not_negative_check_overall.WR" localSheetId="0">#REF!</definedName>
    <definedName name="Post_2025_RCV___nominal___not_negative_check_overall.WR">#REF!</definedName>
    <definedName name="Post_2025_RCV___nominal___not_negative_check_overall.WWN" localSheetId="0">#REF!</definedName>
    <definedName name="Post_2025_RCV___nominal___not_negative_check_overall.WWN">#REF!</definedName>
    <definedName name="Post_2025_RCV___opening_plus_movement___nominal.ADDN1" localSheetId="0">#REF!</definedName>
    <definedName name="Post_2025_RCV___opening_plus_movement___nominal.ADDN1">#REF!</definedName>
    <definedName name="Post_2025_RCV___opening_plus_movement___nominal.ADDN2" localSheetId="0">#REF!</definedName>
    <definedName name="Post_2025_RCV___opening_plus_movement___nominal.ADDN2">#REF!</definedName>
    <definedName name="Post_2025_RCV___opening_plus_movement___nominal.BR" localSheetId="0">#REF!</definedName>
    <definedName name="Post_2025_RCV___opening_plus_movement___nominal.BR">#REF!</definedName>
    <definedName name="Post_2025_RCV___opening_plus_movement___nominal.WN" localSheetId="0">#REF!</definedName>
    <definedName name="Post_2025_RCV___opening_plus_movement___nominal.WN">#REF!</definedName>
    <definedName name="Post_2025_RCV___opening_plus_movement___nominal.WR" localSheetId="0">#REF!</definedName>
    <definedName name="Post_2025_RCV___opening_plus_movement___nominal.WR">#REF!</definedName>
    <definedName name="Post_2025_RCV___opening_plus_movement___nominal.WWN" localSheetId="0">#REF!</definedName>
    <definedName name="Post_2025_RCV___opening_plus_movement___nominal.WWN">#REF!</definedName>
    <definedName name="Post_2025_RCV___real.ADDN1" localSheetId="0">#REF!</definedName>
    <definedName name="Post_2025_RCV___real.ADDN1">#REF!</definedName>
    <definedName name="Post_2025_RCV___real.ADDN2" localSheetId="0">#REF!</definedName>
    <definedName name="Post_2025_RCV___real.ADDN2">#REF!</definedName>
    <definedName name="Post_2025_RCV___real.BR" localSheetId="0">#REF!</definedName>
    <definedName name="Post_2025_RCV___real.BR">#REF!</definedName>
    <definedName name="Post_2025_RCV___real.WN" localSheetId="0">#REF!</definedName>
    <definedName name="Post_2025_RCV___real.WN">#REF!</definedName>
    <definedName name="Post_2025_RCV___real.WR" localSheetId="0">#REF!</definedName>
    <definedName name="Post_2025_RCV___real.WR">#REF!</definedName>
    <definedName name="Post_2025_RCV___real.WWN" localSheetId="0">#REF!</definedName>
    <definedName name="Post_2025_RCV___real.WWN">#REF!</definedName>
    <definedName name="Post_2025_RCV_additions___nominal.ADDN1" localSheetId="0">#REF!</definedName>
    <definedName name="Post_2025_RCV_additions___nominal.ADDN1">#REF!</definedName>
    <definedName name="Post_2025_RCV_additions___nominal.ADDN2" localSheetId="0">#REF!</definedName>
    <definedName name="Post_2025_RCV_additions___nominal.ADDN2">#REF!</definedName>
    <definedName name="Post_2025_RCV_additions___nominal.BR" localSheetId="0">#REF!</definedName>
    <definedName name="Post_2025_RCV_additions___nominal.BR">#REF!</definedName>
    <definedName name="Post_2025_RCV_additions___nominal.WN" localSheetId="0">#REF!</definedName>
    <definedName name="Post_2025_RCV_additions___nominal.WN">#REF!</definedName>
    <definedName name="Post_2025_RCV_additions___nominal.WR" localSheetId="0">#REF!</definedName>
    <definedName name="Post_2025_RCV_additions___nominal.WR">#REF!</definedName>
    <definedName name="Post_2025_RCV_additions___nominal.WWN" localSheetId="0">#REF!</definedName>
    <definedName name="Post_2025_RCV_additions___nominal.WWN">#REF!</definedName>
    <definedName name="Post_2025_RCV_additions___real.ADDN1" localSheetId="0">#REF!</definedName>
    <definedName name="Post_2025_RCV_additions___real.ADDN1">#REF!</definedName>
    <definedName name="Post_2025_RCV_additions___real.ADDN2" localSheetId="0">#REF!</definedName>
    <definedName name="Post_2025_RCV_additions___real.ADDN2">#REF!</definedName>
    <definedName name="Post_2025_RCV_additions___real.BR" localSheetId="0">#REF!</definedName>
    <definedName name="Post_2025_RCV_additions___real.BR">#REF!</definedName>
    <definedName name="Post_2025_RCV_additions___real.WN" localSheetId="0">#REF!</definedName>
    <definedName name="Post_2025_RCV_additions___real.WN">#REF!</definedName>
    <definedName name="Post_2025_RCV_additions___real.WR" localSheetId="0">#REF!</definedName>
    <definedName name="Post_2025_RCV_additions___real.WR">#REF!</definedName>
    <definedName name="Post_2025_RCV_additions___real.WWN" localSheetId="0">#REF!</definedName>
    <definedName name="Post_2025_RCV_additions___real.WWN">#REF!</definedName>
    <definedName name="Post_2025_RCV_run_off___nominal.ADDN1" localSheetId="0">#REF!</definedName>
    <definedName name="Post_2025_RCV_run_off___nominal.ADDN1">#REF!</definedName>
    <definedName name="Post_2025_RCV_run_off___nominal.ADDN2" localSheetId="0">#REF!</definedName>
    <definedName name="Post_2025_RCV_run_off___nominal.ADDN2">#REF!</definedName>
    <definedName name="Post_2025_RCV_run_off___nominal.BR" localSheetId="0">#REF!</definedName>
    <definedName name="Post_2025_RCV_run_off___nominal.BR">#REF!</definedName>
    <definedName name="Post_2025_RCV_run_off___nominal.WN" localSheetId="0">#REF!</definedName>
    <definedName name="Post_2025_RCV_run_off___nominal.WN">#REF!</definedName>
    <definedName name="Post_2025_RCV_run_off___nominal.WR" localSheetId="0">#REF!</definedName>
    <definedName name="Post_2025_RCV_run_off___nominal.WR">#REF!</definedName>
    <definedName name="Post_2025_RCV_run_off___nominal.WWN" localSheetId="0">#REF!</definedName>
    <definedName name="Post_2025_RCV_run_off___nominal.WWN">#REF!</definedName>
    <definedName name="Post_2025_RCV_run_off___real.ADDN1" localSheetId="0">#REF!</definedName>
    <definedName name="Post_2025_RCV_run_off___real.ADDN1">#REF!</definedName>
    <definedName name="Post_2025_RCV_run_off___real.ADDN2" localSheetId="0">#REF!</definedName>
    <definedName name="Post_2025_RCV_run_off___real.ADDN2">#REF!</definedName>
    <definedName name="Post_2025_RCV_run_off___real.BR" localSheetId="0">#REF!</definedName>
    <definedName name="Post_2025_RCV_run_off___real.BR">#REF!</definedName>
    <definedName name="Post_2025_RCV_run_off___real.WN" localSheetId="0">#REF!</definedName>
    <definedName name="Post_2025_RCV_run_off___real.WN">#REF!</definedName>
    <definedName name="Post_2025_RCV_run_off___real.WR" localSheetId="0">#REF!</definedName>
    <definedName name="Post_2025_RCV_run_off___real.WR">#REF!</definedName>
    <definedName name="Post_2025_RCV_run_off___real.WWN" localSheetId="0">#REF!</definedName>
    <definedName name="Post_2025_RCV_run_off___real.WWN">#REF!</definedName>
    <definedName name="Post_2025_RCV_run_off_after_year_of_addition_to_RCV___nominal.ADDN1" localSheetId="0">#REF!</definedName>
    <definedName name="Post_2025_RCV_run_off_after_year_of_addition_to_RCV___nominal.ADDN1">#REF!</definedName>
    <definedName name="Post_2025_RCV_run_off_after_year_of_addition_to_RCV___nominal.ADDN2" localSheetId="0">#REF!</definedName>
    <definedName name="Post_2025_RCV_run_off_after_year_of_addition_to_RCV___nominal.ADDN2">#REF!</definedName>
    <definedName name="Post_2025_RCV_run_off_after_year_of_addition_to_RCV___nominal.BR" localSheetId="0">#REF!</definedName>
    <definedName name="Post_2025_RCV_run_off_after_year_of_addition_to_RCV___nominal.BR">#REF!</definedName>
    <definedName name="Post_2025_RCV_run_off_after_year_of_addition_to_RCV___nominal.WN" localSheetId="0">#REF!</definedName>
    <definedName name="Post_2025_RCV_run_off_after_year_of_addition_to_RCV___nominal.WN">#REF!</definedName>
    <definedName name="Post_2025_RCV_run_off_after_year_of_addition_to_RCV___nominal.WR" localSheetId="0">#REF!</definedName>
    <definedName name="Post_2025_RCV_run_off_after_year_of_addition_to_RCV___nominal.WR">#REF!</definedName>
    <definedName name="Post_2025_RCV_run_off_after_year_of_addition_to_RCV___nominal.WWN" localSheetId="0">#REF!</definedName>
    <definedName name="Post_2025_RCV_run_off_after_year_of_addition_to_RCV___nominal.WWN">#REF!</definedName>
    <definedName name="Post_2025_RCV_run_off_in_year_of_addition_to_RCV___nominal.ADDN1" localSheetId="0">#REF!</definedName>
    <definedName name="Post_2025_RCV_run_off_in_year_of_addition_to_RCV___nominal.ADDN1">#REF!</definedName>
    <definedName name="Post_2025_RCV_run_off_in_year_of_addition_to_RCV___nominal.ADDN2" localSheetId="0">#REF!</definedName>
    <definedName name="Post_2025_RCV_run_off_in_year_of_addition_to_RCV___nominal.ADDN2">#REF!</definedName>
    <definedName name="Post_2025_RCV_run_off_in_year_of_addition_to_RCV___nominal.BR" localSheetId="0">#REF!</definedName>
    <definedName name="Post_2025_RCV_run_off_in_year_of_addition_to_RCV___nominal.BR">#REF!</definedName>
    <definedName name="Post_2025_RCV_run_off_in_year_of_addition_to_RCV___nominal.WN" localSheetId="0">#REF!</definedName>
    <definedName name="Post_2025_RCV_run_off_in_year_of_addition_to_RCV___nominal.WN">#REF!</definedName>
    <definedName name="Post_2025_RCV_run_off_in_year_of_addition_to_RCV___nominal.WR" localSheetId="0">#REF!</definedName>
    <definedName name="Post_2025_RCV_run_off_in_year_of_addition_to_RCV___nominal.WR">#REF!</definedName>
    <definedName name="Post_2025_RCV_run_off_in_year_of_addition_to_RCV___nominal.WWN" localSheetId="0">#REF!</definedName>
    <definedName name="Post_2025_RCV_run_off_in_year_of_addition_to_RCV___nominal.WWN">#REF!</definedName>
    <definedName name="Post_financeability_adjustments___nominal.ADDN1" localSheetId="0">#REF!</definedName>
    <definedName name="Post_financeability_adjustments___nominal.ADDN1">#REF!</definedName>
    <definedName name="Post_financeability_adjustments___nominal.ADDN2" localSheetId="0">#REF!</definedName>
    <definedName name="Post_financeability_adjustments___nominal.ADDN2">#REF!</definedName>
    <definedName name="Post_financeability_adjustments___nominal.BR" localSheetId="0">#REF!</definedName>
    <definedName name="Post_financeability_adjustments___nominal.BR">#REF!</definedName>
    <definedName name="Post_financeability_adjustments___nominal.WN" localSheetId="0">#REF!</definedName>
    <definedName name="Post_financeability_adjustments___nominal.WN">#REF!</definedName>
    <definedName name="Post_financeability_adjustments___nominal.WR" localSheetId="0">#REF!</definedName>
    <definedName name="Post_financeability_adjustments___nominal.WR">#REF!</definedName>
    <definedName name="Post_financeability_adjustments___nominal.WWN" localSheetId="0">#REF!</definedName>
    <definedName name="Post_financeability_adjustments___nominal.WWN">#REF!</definedName>
    <definedName name="Post_financeability_adjustments___real___ADDN1" localSheetId="0">#REF!</definedName>
    <definedName name="Post_financeability_adjustments___real___ADDN1">#REF!</definedName>
    <definedName name="Post_financeability_adjustments___real___ADDN2" localSheetId="0">#REF!</definedName>
    <definedName name="Post_financeability_adjustments___real___ADDN2">#REF!</definedName>
    <definedName name="Post_financeability_adjustments___real___BR" localSheetId="0">#REF!</definedName>
    <definedName name="Post_financeability_adjustments___real___BR">#REF!</definedName>
    <definedName name="Post_financeability_adjustments___real___WN" localSheetId="0">#REF!</definedName>
    <definedName name="Post_financeability_adjustments___real___WN">#REF!</definedName>
    <definedName name="Post_financeability_adjustments___real___WR" localSheetId="0">#REF!</definedName>
    <definedName name="Post_financeability_adjustments___real___WR">#REF!</definedName>
    <definedName name="Post_financeability_adjustments___real___WWN" localSheetId="0">#REF!</definedName>
    <definedName name="Post_financeability_adjustments___real___WWN">#REF!</definedName>
    <definedName name="Post_financeability_adjustments_eligible_for_tax_uplift___real.ADDN1" localSheetId="0">#REF!</definedName>
    <definedName name="Post_financeability_adjustments_eligible_for_tax_uplift___real.ADDN1">#REF!</definedName>
    <definedName name="Post_financeability_adjustments_eligible_for_tax_uplift___real.ADDN2" localSheetId="0">#REF!</definedName>
    <definedName name="Post_financeability_adjustments_eligible_for_tax_uplift___real.ADDN2">#REF!</definedName>
    <definedName name="Post_financeability_adjustments_eligible_for_tax_uplift___real.BR" localSheetId="0">#REF!</definedName>
    <definedName name="Post_financeability_adjustments_eligible_for_tax_uplift___real.BR">#REF!</definedName>
    <definedName name="Post_financeability_adjustments_eligible_for_tax_uplift___real.WN" localSheetId="0">#REF!</definedName>
    <definedName name="Post_financeability_adjustments_eligible_for_tax_uplift___real.WN">#REF!</definedName>
    <definedName name="Post_financeability_adjustments_eligible_for_tax_uplift___real.WR" localSheetId="0">#REF!</definedName>
    <definedName name="Post_financeability_adjustments_eligible_for_tax_uplift___real.WR">#REF!</definedName>
    <definedName name="Post_financeability_adjustments_eligible_for_tax_uplift___real.WWN" localSheetId="0">#REF!</definedName>
    <definedName name="Post_financeability_adjustments_eligible_for_tax_uplift___real.WWN">#REF!</definedName>
    <definedName name="Post_financeability_adjustments_not_eligible_for_tax_uplift___alert.ADDN1" localSheetId="0">#REF!</definedName>
    <definedName name="Post_financeability_adjustments_not_eligible_for_tax_uplift___alert.ADDN1">#REF!</definedName>
    <definedName name="Post_financeability_adjustments_not_eligible_for_tax_uplift___alert.ADDN2" localSheetId="0">#REF!</definedName>
    <definedName name="Post_financeability_adjustments_not_eligible_for_tax_uplift___alert.ADDN2">#REF!</definedName>
    <definedName name="Post_financeability_adjustments_not_eligible_for_tax_uplift___alert.BR" localSheetId="0">#REF!</definedName>
    <definedName name="Post_financeability_adjustments_not_eligible_for_tax_uplift___alert.BR">#REF!</definedName>
    <definedName name="Post_financeability_adjustments_not_eligible_for_tax_uplift___alert.WN" localSheetId="0">#REF!</definedName>
    <definedName name="Post_financeability_adjustments_not_eligible_for_tax_uplift___alert.WN">#REF!</definedName>
    <definedName name="Post_financeability_adjustments_not_eligible_for_tax_uplift___alert.WR" localSheetId="0">#REF!</definedName>
    <definedName name="Post_financeability_adjustments_not_eligible_for_tax_uplift___alert.WR">#REF!</definedName>
    <definedName name="Post_financeability_adjustments_not_eligible_for_tax_uplift___alert.WWN" localSheetId="0">#REF!</definedName>
    <definedName name="Post_financeability_adjustments_not_eligible_for_tax_uplift___alert.WWN">#REF!</definedName>
    <definedName name="Post_financeability_adjustments_not_eligible_for_tax_uplift___alert_overall.ADDN1" localSheetId="0">#REF!</definedName>
    <definedName name="Post_financeability_adjustments_not_eligible_for_tax_uplift___alert_overall.ADDN1">#REF!</definedName>
    <definedName name="Post_financeability_adjustments_not_eligible_for_tax_uplift___alert_overall.ADDN2" localSheetId="0">#REF!</definedName>
    <definedName name="Post_financeability_adjustments_not_eligible_for_tax_uplift___alert_overall.ADDN2">#REF!</definedName>
    <definedName name="Post_financeability_adjustments_not_eligible_for_tax_uplift___alert_overall.BR" localSheetId="0">#REF!</definedName>
    <definedName name="Post_financeability_adjustments_not_eligible_for_tax_uplift___alert_overall.BR">#REF!</definedName>
    <definedName name="Post_financeability_adjustments_not_eligible_for_tax_uplift___alert_overall.WN" localSheetId="0">#REF!</definedName>
    <definedName name="Post_financeability_adjustments_not_eligible_for_tax_uplift___alert_overall.WN">#REF!</definedName>
    <definedName name="Post_financeability_adjustments_not_eligible_for_tax_uplift___alert_overall.WR" localSheetId="0">#REF!</definedName>
    <definedName name="Post_financeability_adjustments_not_eligible_for_tax_uplift___alert_overall.WR">#REF!</definedName>
    <definedName name="Post_financeability_adjustments_not_eligible_for_tax_uplift___alert_overall.WWN" localSheetId="0">#REF!</definedName>
    <definedName name="Post_financeability_adjustments_not_eligible_for_tax_uplift___alert_overall.WWN">#REF!</definedName>
    <definedName name="Post_financeability_adjustments_not_eligible_for_tax_uplift___real.ADDN1" localSheetId="0">#REF!</definedName>
    <definedName name="Post_financeability_adjustments_not_eligible_for_tax_uplift___real.ADDN1">#REF!</definedName>
    <definedName name="Post_financeability_adjustments_not_eligible_for_tax_uplift___real.ADDN2" localSheetId="0">#REF!</definedName>
    <definedName name="Post_financeability_adjustments_not_eligible_for_tax_uplift___real.ADDN2">#REF!</definedName>
    <definedName name="Post_financeability_adjustments_not_eligible_for_tax_uplift___real.BR" localSheetId="0">#REF!</definedName>
    <definedName name="Post_financeability_adjustments_not_eligible_for_tax_uplift___real.BR">#REF!</definedName>
    <definedName name="Post_financeability_adjustments_not_eligible_for_tax_uplift___real.WN" localSheetId="0">#REF!</definedName>
    <definedName name="Post_financeability_adjustments_not_eligible_for_tax_uplift___real.WN">#REF!</definedName>
    <definedName name="Post_financeability_adjustments_not_eligible_for_tax_uplift___real.WR" localSheetId="0">#REF!</definedName>
    <definedName name="Post_financeability_adjustments_not_eligible_for_tax_uplift___real.WR">#REF!</definedName>
    <definedName name="Post_financeability_adjustments_not_eligible_for_tax_uplift___real.WWN" localSheetId="0">#REF!</definedName>
    <definedName name="Post_financeability_adjustments_not_eligible_for_tax_uplift___real.WWN">#REF!</definedName>
    <definedName name="Post_financeability_Interest_adjustment_for_retail_business___nominal" localSheetId="0">#REF!</definedName>
    <definedName name="Post_financeability_Interest_adjustment_for_retail_business___nominal">#REF!</definedName>
    <definedName name="Post_financeability_Interest_adjustment_for_retail_residential___nominal" localSheetId="0">#REF!</definedName>
    <definedName name="Post_financeability_Interest_adjustment_for_retail_residential___nominal">#REF!</definedName>
    <definedName name="Post_financeability_not_eligble_for_tax_uplift_adjusted_for_double_count___real.ADDN1" localSheetId="0">#REF!</definedName>
    <definedName name="Post_financeability_not_eligble_for_tax_uplift_adjusted_for_double_count___real.ADDN1">#REF!</definedName>
    <definedName name="Post_financeability_not_eligble_for_tax_uplift_adjusted_for_double_count___real.ADDN2" localSheetId="0">#REF!</definedName>
    <definedName name="Post_financeability_not_eligble_for_tax_uplift_adjusted_for_double_count___real.ADDN2">#REF!</definedName>
    <definedName name="Post_financeability_not_eligble_for_tax_uplift_adjusted_for_double_count___real.BR" localSheetId="0">#REF!</definedName>
    <definedName name="Post_financeability_not_eligble_for_tax_uplift_adjusted_for_double_count___real.BR">#REF!</definedName>
    <definedName name="Post_financeability_not_eligble_for_tax_uplift_adjusted_for_double_count___real.WN" localSheetId="0">#REF!</definedName>
    <definedName name="Post_financeability_not_eligble_for_tax_uplift_adjusted_for_double_count___real.WN">#REF!</definedName>
    <definedName name="Post_financeability_not_eligble_for_tax_uplift_adjusted_for_double_count___real.WR" localSheetId="0">#REF!</definedName>
    <definedName name="Post_financeability_not_eligble_for_tax_uplift_adjusted_for_double_count___real.WR">#REF!</definedName>
    <definedName name="Post_financeability_not_eligble_for_tax_uplift_adjusted_for_double_count___real.WWN" localSheetId="0">#REF!</definedName>
    <definedName name="Post_financeability_not_eligble_for_tax_uplift_adjusted_for_double_count___real.WWN">#REF!</definedName>
    <definedName name="Post_forecast_period_flag" localSheetId="0">#REF!</definedName>
    <definedName name="Post_forecast_period_flag">#REF!</definedName>
    <definedName name="Post_forecast_period_flag_total" localSheetId="0">#REF!</definedName>
    <definedName name="Post_forecast_period_flag_total">#REF!</definedName>
    <definedName name="Post_tax_cash_flow___Business___nominal" localSheetId="0">#REF!</definedName>
    <definedName name="Post_tax_cash_flow___Business___nominal">#REF!</definedName>
    <definedName name="Post_tax_cash_flow___Residential___nominal" localSheetId="0">#REF!</definedName>
    <definedName name="Post_tax_cash_flow___Residential___nominal">#REF!</definedName>
    <definedName name="Post_tax_return_on_RCV" localSheetId="0">#REF!</definedName>
    <definedName name="Post_tax_return_on_RCV">#REF!</definedName>
    <definedName name="Post_tax_return_on_RCV___ADDN1__nominal" localSheetId="0">#REF!</definedName>
    <definedName name="Post_tax_return_on_RCV___ADDN1__nominal">#REF!</definedName>
    <definedName name="Post_tax_return_on_RCV___ADDN2___nominal" localSheetId="0">#REF!</definedName>
    <definedName name="Post_tax_return_on_RCV___ADDN2___nominal">#REF!</definedName>
    <definedName name="Post_tax_return_on_RCV___BR___nominal" localSheetId="0">#REF!</definedName>
    <definedName name="Post_tax_return_on_RCV___BR___nominal">#REF!</definedName>
    <definedName name="Post_tax_return_on_RCV___control.ADDN1" localSheetId="0">#REF!</definedName>
    <definedName name="Post_tax_return_on_RCV___control.ADDN1">#REF!</definedName>
    <definedName name="Post_tax_return_on_RCV___control.ADDN2" localSheetId="0">#REF!</definedName>
    <definedName name="Post_tax_return_on_RCV___control.ADDN2">#REF!</definedName>
    <definedName name="Post_tax_return_on_RCV___control.BR" localSheetId="0">#REF!</definedName>
    <definedName name="Post_tax_return_on_RCV___control.BR">#REF!</definedName>
    <definedName name="Post_tax_return_on_RCV___control.WN" localSheetId="0">#REF!</definedName>
    <definedName name="Post_tax_return_on_RCV___control.WN">#REF!</definedName>
    <definedName name="Post_tax_return_on_RCV___control.WR" localSheetId="0">#REF!</definedName>
    <definedName name="Post_tax_return_on_RCV___control.WR">#REF!</definedName>
    <definedName name="Post_tax_return_on_RCV___control.WWN" localSheetId="0">#REF!</definedName>
    <definedName name="Post_tax_return_on_RCV___control.WWN">#REF!</definedName>
    <definedName name="Post_tax_return_on_RCV___WN___nominal" localSheetId="0">#REF!</definedName>
    <definedName name="Post_tax_return_on_RCV___WN___nominal">#REF!</definedName>
    <definedName name="Post_tax_return_on_RCV___WR___nominal" localSheetId="0">#REF!</definedName>
    <definedName name="Post_tax_return_on_RCV___WR___nominal">#REF!</definedName>
    <definedName name="Post_tax_return_on_RCV___WWN___nominal" localSheetId="0">#REF!</definedName>
    <definedName name="Post_tax_return_on_RCV___WWN___nominal">#REF!</definedName>
    <definedName name="PostFinanceabilityAdjustments">#REF!</definedName>
    <definedName name="Power_CHP">#REF!</definedName>
    <definedName name="Power_NGasCHP_Admin">#REF!</definedName>
    <definedName name="Power_NGasCHP_Drink">#REF!</definedName>
    <definedName name="Power_NGasCHP_Import1">#REF!</definedName>
    <definedName name="Power_NGasCHP_Import2">#REF!</definedName>
    <definedName name="Power_NGasCHP_Sewage">#REF!</definedName>
    <definedName name="POWYS" localSheetId="1">#REF!</definedName>
    <definedName name="POWYS" localSheetId="0">#REF!</definedName>
    <definedName name="POWYS">#REF!</definedName>
    <definedName name="PPM_Actuals">#REF!</definedName>
    <definedName name="Pre_2020_RCV___nominal.ADDN1" localSheetId="0">#REF!</definedName>
    <definedName name="Pre_2020_RCV___nominal.ADDN1">#REF!</definedName>
    <definedName name="Pre_2020_RCV___nominal.ADDN1.BEG" localSheetId="0">#REF!</definedName>
    <definedName name="Pre_2020_RCV___nominal.ADDN1.BEG">#REF!</definedName>
    <definedName name="Pre_2020_RCV___nominal.ADDN2" localSheetId="0">#REF!</definedName>
    <definedName name="Pre_2020_RCV___nominal.ADDN2">#REF!</definedName>
    <definedName name="Pre_2020_RCV___nominal.ADDN2.BEG" localSheetId="0">#REF!</definedName>
    <definedName name="Pre_2020_RCV___nominal.ADDN2.BEG">#REF!</definedName>
    <definedName name="Pre_2020_RCV___nominal.BR" localSheetId="0">#REF!</definedName>
    <definedName name="Pre_2020_RCV___nominal.BR">#REF!</definedName>
    <definedName name="Pre_2020_RCV___nominal.BR.BEG" localSheetId="0">#REF!</definedName>
    <definedName name="Pre_2020_RCV___nominal.BR.BEG">#REF!</definedName>
    <definedName name="Pre_2020_RCV___nominal.WN" localSheetId="0">#REF!</definedName>
    <definedName name="Pre_2020_RCV___nominal.WN">#REF!</definedName>
    <definedName name="Pre_2020_RCV___nominal.WN.BEG" localSheetId="0">#REF!</definedName>
    <definedName name="Pre_2020_RCV___nominal.WN.BEG">#REF!</definedName>
    <definedName name="Pre_2020_RCV___nominal.WR" localSheetId="0">#REF!</definedName>
    <definedName name="Pre_2020_RCV___nominal.WR">#REF!</definedName>
    <definedName name="Pre_2020_RCV___nominal.WR.BEG" localSheetId="0">#REF!</definedName>
    <definedName name="Pre_2020_RCV___nominal.WR.BEG">#REF!</definedName>
    <definedName name="Pre_2020_RCV___nominal.WWN" localSheetId="0">#REF!</definedName>
    <definedName name="Pre_2020_RCV___nominal.WWN">#REF!</definedName>
    <definedName name="Pre_2020_RCV___nominal.WWN.BEG" localSheetId="0">#REF!</definedName>
    <definedName name="Pre_2020_RCV___nominal.WWN.BEG">#REF!</definedName>
    <definedName name="Pre_2020_RCV___not_negative_check.ADDN1" localSheetId="0">#REF!</definedName>
    <definedName name="Pre_2020_RCV___not_negative_check.ADDN1">#REF!</definedName>
    <definedName name="Pre_2020_RCV___not_negative_check.ADDN2" localSheetId="0">#REF!</definedName>
    <definedName name="Pre_2020_RCV___not_negative_check.ADDN2">#REF!</definedName>
    <definedName name="Pre_2020_RCV___not_negative_check.BR" localSheetId="0">#REF!</definedName>
    <definedName name="Pre_2020_RCV___not_negative_check.BR">#REF!</definedName>
    <definedName name="Pre_2020_RCV___not_negative_check.WN" localSheetId="0">#REF!</definedName>
    <definedName name="Pre_2020_RCV___not_negative_check.WN">#REF!</definedName>
    <definedName name="Pre_2020_RCV___not_negative_check.WR" localSheetId="0">#REF!</definedName>
    <definedName name="Pre_2020_RCV___not_negative_check.WR">#REF!</definedName>
    <definedName name="Pre_2020_RCV___not_negative_check.WWN" localSheetId="0">#REF!</definedName>
    <definedName name="Pre_2020_RCV___not_negative_check.WWN">#REF!</definedName>
    <definedName name="Pre_2020_RCV___not_negative_check_overall.ADDN1" localSheetId="0">#REF!</definedName>
    <definedName name="Pre_2020_RCV___not_negative_check_overall.ADDN1">#REF!</definedName>
    <definedName name="Pre_2020_RCV___not_negative_check_overall.ADDN2" localSheetId="0">#REF!</definedName>
    <definedName name="Pre_2020_RCV___not_negative_check_overall.ADDN2">#REF!</definedName>
    <definedName name="Pre_2020_RCV___not_negative_check_overall.BR" localSheetId="0">#REF!</definedName>
    <definedName name="Pre_2020_RCV___not_negative_check_overall.BR">#REF!</definedName>
    <definedName name="Pre_2020_RCV___not_negative_check_overall.WN" localSheetId="0">#REF!</definedName>
    <definedName name="Pre_2020_RCV___not_negative_check_overall.WN">#REF!</definedName>
    <definedName name="Pre_2020_RCV___not_negative_check_overall.WR" localSheetId="0">#REF!</definedName>
    <definedName name="Pre_2020_RCV___not_negative_check_overall.WR">#REF!</definedName>
    <definedName name="Pre_2020_RCV___not_negative_check_overall.WWN" localSheetId="0">#REF!</definedName>
    <definedName name="Pre_2020_RCV___not_negative_check_overall.WWN">#REF!</definedName>
    <definedName name="Pre_2020_RCV___opening_plus_indexation___nominal.ADDN1" localSheetId="0">#REF!</definedName>
    <definedName name="Pre_2020_RCV___opening_plus_indexation___nominal.ADDN1">#REF!</definedName>
    <definedName name="Pre_2020_RCV___opening_plus_indexation___nominal.ADDN2" localSheetId="0">#REF!</definedName>
    <definedName name="Pre_2020_RCV___opening_plus_indexation___nominal.ADDN2">#REF!</definedName>
    <definedName name="Pre_2020_RCV___opening_plus_indexation___nominal.BR" localSheetId="0">#REF!</definedName>
    <definedName name="Pre_2020_RCV___opening_plus_indexation___nominal.BR">#REF!</definedName>
    <definedName name="Pre_2020_RCV___opening_plus_indexation___nominal.WN" localSheetId="0">#REF!</definedName>
    <definedName name="Pre_2020_RCV___opening_plus_indexation___nominal.WN">#REF!</definedName>
    <definedName name="Pre_2020_RCV___opening_plus_indexation___nominal.WR" localSheetId="0">#REF!</definedName>
    <definedName name="Pre_2020_RCV___opening_plus_indexation___nominal.WR">#REF!</definedName>
    <definedName name="Pre_2020_RCV___opening_plus_indexation___nominal.WWN" localSheetId="0">#REF!</definedName>
    <definedName name="Pre_2020_RCV___opening_plus_indexation___nominal.WWN">#REF!</definedName>
    <definedName name="Pre_2020_RCV___real.ADDN1" localSheetId="0">#REF!</definedName>
    <definedName name="Pre_2020_RCV___real.ADDN1">#REF!</definedName>
    <definedName name="Pre_2020_RCV___real.ADDN2" localSheetId="0">#REF!</definedName>
    <definedName name="Pre_2020_RCV___real.ADDN2">#REF!</definedName>
    <definedName name="Pre_2020_RCV___real.BR" localSheetId="0">#REF!</definedName>
    <definedName name="Pre_2020_RCV___real.BR">#REF!</definedName>
    <definedName name="Pre_2020_RCV___real.WN" localSheetId="0">#REF!</definedName>
    <definedName name="Pre_2020_RCV___real.WN">#REF!</definedName>
    <definedName name="Pre_2020_RCV___real.WR" localSheetId="0">#REF!</definedName>
    <definedName name="Pre_2020_RCV___real.WR">#REF!</definedName>
    <definedName name="Pre_2020_RCV___real.WWN" localSheetId="0">#REF!</definedName>
    <definedName name="Pre_2020_RCV___real.WWN">#REF!</definedName>
    <definedName name="Pre_2020_RCV___run_off___real.ADDN1" localSheetId="0">#REF!</definedName>
    <definedName name="Pre_2020_RCV___run_off___real.ADDN1">#REF!</definedName>
    <definedName name="Pre_2020_RCV___run_off___real.ADDN2" localSheetId="0">#REF!</definedName>
    <definedName name="Pre_2020_RCV___run_off___real.ADDN2">#REF!</definedName>
    <definedName name="Pre_2020_RCV___run_off___real.BR" localSheetId="0">#REF!</definedName>
    <definedName name="Pre_2020_RCV___run_off___real.BR">#REF!</definedName>
    <definedName name="Pre_2020_RCV___run_off___real.WN" localSheetId="0">#REF!</definedName>
    <definedName name="Pre_2020_RCV___run_off___real.WN">#REF!</definedName>
    <definedName name="Pre_2020_RCV___run_off___real.WR" localSheetId="0">#REF!</definedName>
    <definedName name="Pre_2020_RCV___run_off___real.WR">#REF!</definedName>
    <definedName name="Pre_2020_RCV___run_off___real.WWN" localSheetId="0">#REF!</definedName>
    <definedName name="Pre_2020_RCV___run_off___real.WWN">#REF!</definedName>
    <definedName name="Pre_2020_RCV___run_off__nominal.ADDN1" localSheetId="0">#REF!</definedName>
    <definedName name="Pre_2020_RCV___run_off__nominal.ADDN1">#REF!</definedName>
    <definedName name="Pre_2020_RCV___run_off__nominal.ADDN2" localSheetId="0">#REF!</definedName>
    <definedName name="Pre_2020_RCV___run_off__nominal.ADDN2">#REF!</definedName>
    <definedName name="Pre_2020_RCV___run_off__nominal.BR" localSheetId="0">#REF!</definedName>
    <definedName name="Pre_2020_RCV___run_off__nominal.BR">#REF!</definedName>
    <definedName name="Pre_2020_RCV___run_off__nominal.WN" localSheetId="0">#REF!</definedName>
    <definedName name="Pre_2020_RCV___run_off__nominal.WN">#REF!</definedName>
    <definedName name="Pre_2020_RCV___run_off__nominal.WR" localSheetId="0">#REF!</definedName>
    <definedName name="Pre_2020_RCV___run_off__nominal.WR">#REF!</definedName>
    <definedName name="Pre_2020_RCV___run_off__nominal.WWN" localSheetId="0">#REF!</definedName>
    <definedName name="Pre_2020_RCV___run_off__nominal.WWN">#REF!</definedName>
    <definedName name="Pre_2020_RCV_initial_balance___nominal.ADDN1" localSheetId="0">#REF!</definedName>
    <definedName name="Pre_2020_RCV_initial_balance___nominal.ADDN1">#REF!</definedName>
    <definedName name="Pre_2020_RCV_initial_balance___nominal.ADDN2" localSheetId="0">#REF!</definedName>
    <definedName name="Pre_2020_RCV_initial_balance___nominal.ADDN2">#REF!</definedName>
    <definedName name="Pre_2020_RCV_initial_balance___nominal.BR" localSheetId="0">#REF!</definedName>
    <definedName name="Pre_2020_RCV_initial_balance___nominal.BR">#REF!</definedName>
    <definedName name="Pre_2020_RCV_initial_balance___nominal.WN" localSheetId="0">#REF!</definedName>
    <definedName name="Pre_2020_RCV_initial_balance___nominal.WN">#REF!</definedName>
    <definedName name="Pre_2020_RCV_initial_balance___nominal.WR" localSheetId="0">#REF!</definedName>
    <definedName name="Pre_2020_RCV_initial_balance___nominal.WR">#REF!</definedName>
    <definedName name="Pre_2020_RCV_initial_balance___nominal.WWN" localSheetId="0">#REF!</definedName>
    <definedName name="Pre_2020_RCV_initial_balance___nominal.WWN">#REF!</definedName>
    <definedName name="Pre_2020_RCV_initial_balance___not_negative_check.ADDN1" localSheetId="0">#REF!</definedName>
    <definedName name="Pre_2020_RCV_initial_balance___not_negative_check.ADDN1">#REF!</definedName>
    <definedName name="Pre_2020_RCV_initial_balance___not_negative_check.ADDN2" localSheetId="0">#REF!</definedName>
    <definedName name="Pre_2020_RCV_initial_balance___not_negative_check.ADDN2">#REF!</definedName>
    <definedName name="Pre_2020_RCV_initial_balance___not_negative_check.BR" localSheetId="0">#REF!</definedName>
    <definedName name="Pre_2020_RCV_initial_balance___not_negative_check.BR">#REF!</definedName>
    <definedName name="Pre_2020_RCV_initial_balance___not_negative_check.WN" localSheetId="0">#REF!</definedName>
    <definedName name="Pre_2020_RCV_initial_balance___not_negative_check.WN">#REF!</definedName>
    <definedName name="Pre_2020_RCV_initial_balance___not_negative_check.WR" localSheetId="0">#REF!</definedName>
    <definedName name="Pre_2020_RCV_initial_balance___not_negative_check.WR">#REF!</definedName>
    <definedName name="Pre_2020_RCV_initial_balance___not_negative_check.WWN" localSheetId="0">#REF!</definedName>
    <definedName name="Pre_2020_RCV_initial_balance___not_negative_check.WWN">#REF!</definedName>
    <definedName name="Pre_2020_RCV_initial_balance___not_negative_check_overall.ADDN1" localSheetId="0">#REF!</definedName>
    <definedName name="Pre_2020_RCV_initial_balance___not_negative_check_overall.ADDN1">#REF!</definedName>
    <definedName name="Pre_2020_RCV_initial_balance___not_negative_check_overall.ADDN2" localSheetId="0">#REF!</definedName>
    <definedName name="Pre_2020_RCV_initial_balance___not_negative_check_overall.ADDN2">#REF!</definedName>
    <definedName name="Pre_2020_RCV_initial_balance___not_negative_check_overall.BR" localSheetId="0">#REF!</definedName>
    <definedName name="Pre_2020_RCV_initial_balance___not_negative_check_overall.BR">#REF!</definedName>
    <definedName name="Pre_2020_RCV_initial_balance___not_negative_check_overall.WN" localSheetId="0">#REF!</definedName>
    <definedName name="Pre_2020_RCV_initial_balance___not_negative_check_overall.WN">#REF!</definedName>
    <definedName name="Pre_2020_RCV_initial_balance___not_negative_check_overall.WR" localSheetId="0">#REF!</definedName>
    <definedName name="Pre_2020_RCV_initial_balance___not_negative_check_overall.WR">#REF!</definedName>
    <definedName name="Pre_2020_RCV_initial_balance___not_negative_check_overall.WWN" localSheetId="0">#REF!</definedName>
    <definedName name="Pre_2020_RCV_initial_balance___not_negative_check_overall.WWN">#REF!</definedName>
    <definedName name="Pre_2020_RCV_initial_balance___wholesale___nominal" localSheetId="0">#REF!</definedName>
    <definedName name="Pre_2020_RCV_initial_balance___wholesale___nominal">#REF!</definedName>
    <definedName name="Pre_forecast_period_flag" localSheetId="0">#REF!</definedName>
    <definedName name="Pre_forecast_period_flag">#REF!</definedName>
    <definedName name="Pre_forecast_period_flag_total" localSheetId="0">#REF!</definedName>
    <definedName name="Pre_forecast_period_flag_total">#REF!</definedName>
    <definedName name="Pre_tax_cash_flow___Business___nominal" localSheetId="0">#REF!</definedName>
    <definedName name="Pre_tax_cash_flow___Business___nominal">#REF!</definedName>
    <definedName name="Pre_tax_cash_flow___Residential___nominal" localSheetId="0">#REF!</definedName>
    <definedName name="Pre_tax_cash_flow___Residential___nominal">#REF!</definedName>
    <definedName name="Pre_tax_return_on_RCV" localSheetId="0">#REF!</definedName>
    <definedName name="Pre_tax_return_on_RCV">#REF!</definedName>
    <definedName name="Pre_tax_return_on_RCV___ADDN1___nominal" localSheetId="0">#REF!</definedName>
    <definedName name="Pre_tax_return_on_RCV___ADDN1___nominal">#REF!</definedName>
    <definedName name="Pre_tax_return_on_RCV___ADDN2___nominal" localSheetId="0">#REF!</definedName>
    <definedName name="Pre_tax_return_on_RCV___ADDN2___nominal">#REF!</definedName>
    <definedName name="Pre_tax_return_on_RCV___BR___nominal" localSheetId="0">#REF!</definedName>
    <definedName name="Pre_tax_return_on_RCV___BR___nominal">#REF!</definedName>
    <definedName name="Pre_tax_return_on_RCV___control.ADDN1" localSheetId="0">#REF!</definedName>
    <definedName name="Pre_tax_return_on_RCV___control.ADDN1">#REF!</definedName>
    <definedName name="Pre_tax_return_on_RCV___control.ADDN2" localSheetId="0">#REF!</definedName>
    <definedName name="Pre_tax_return_on_RCV___control.ADDN2">#REF!</definedName>
    <definedName name="Pre_tax_return_on_RCV___control.BR" localSheetId="0">#REF!</definedName>
    <definedName name="Pre_tax_return_on_RCV___control.BR">#REF!</definedName>
    <definedName name="Pre_tax_return_on_RCV___control.WN" localSheetId="0">#REF!</definedName>
    <definedName name="Pre_tax_return_on_RCV___control.WN">#REF!</definedName>
    <definedName name="Pre_tax_return_on_RCV___control.WR" localSheetId="0">#REF!</definedName>
    <definedName name="Pre_tax_return_on_RCV___control.WR">#REF!</definedName>
    <definedName name="Pre_tax_return_on_RCV___control.WWN" localSheetId="0">#REF!</definedName>
    <definedName name="Pre_tax_return_on_RCV___control.WWN">#REF!</definedName>
    <definedName name="Pre_tax_return_on_RCV___WN___nominal" localSheetId="0">#REF!</definedName>
    <definedName name="Pre_tax_return_on_RCV___WN___nominal">#REF!</definedName>
    <definedName name="Pre_tax_return_on_RCV___WR___nominal" localSheetId="0">#REF!</definedName>
    <definedName name="Pre_tax_return_on_RCV___WR___nominal">#REF!</definedName>
    <definedName name="Pre_tax_return_on_RCV___WWN___nominal" localSheetId="0">#REF!</definedName>
    <definedName name="Pre_tax_return_on_RCV___WWN___nominal">#REF!</definedName>
    <definedName name="PreEff">#REF!</definedName>
    <definedName name="PreviousYear">#REF!</definedName>
    <definedName name="PriceBaseCurrency">#REF!</definedName>
    <definedName name="PriceBaseFinancialYears">#REF!</definedName>
    <definedName name="PriceBaseType">#REF!</definedName>
    <definedName name="PriceBaseYear">#REF!</definedName>
    <definedName name="PriceBaseYearAndMonth">#REF!</definedName>
    <definedName name="PricingType">#REF!</definedName>
    <definedName name="PrimaryRC04">#REF!</definedName>
    <definedName name="PrimaryRC05">#REF!</definedName>
    <definedName name="PRINT">#REF!</definedName>
    <definedName name="_xlnm.Print_Area">#REF!</definedName>
    <definedName name="Print_Area_T16">#REF!</definedName>
    <definedName name="PRINT_MACRO">#REF!</definedName>
    <definedName name="_xlnm.Print_Titles">#N/A</definedName>
    <definedName name="Proceeds_from_share_issues___Appointee___nominal" localSheetId="1">#REF!</definedName>
    <definedName name="Proceeds_from_share_issues___Appointee___nominal" localSheetId="0">#REF!</definedName>
    <definedName name="Proceeds_from_share_issues___Appointee___nominal">#REF!</definedName>
    <definedName name="Proceeds_from_share_issues___control___nominal.ADDN1" localSheetId="0">#REF!</definedName>
    <definedName name="Proceeds_from_share_issues___control___nominal.ADDN1">#REF!</definedName>
    <definedName name="Proceeds_from_share_issues___control___nominal.ADDN2" localSheetId="0">#REF!</definedName>
    <definedName name="Proceeds_from_share_issues___control___nominal.ADDN2">#REF!</definedName>
    <definedName name="Proceeds_from_share_issues___control___nominal.BR" localSheetId="0">#REF!</definedName>
    <definedName name="Proceeds_from_share_issues___control___nominal.BR">#REF!</definedName>
    <definedName name="Proceeds_from_share_issues___control___nominal.WN" localSheetId="0">#REF!</definedName>
    <definedName name="Proceeds_from_share_issues___control___nominal.WN">#REF!</definedName>
    <definedName name="Proceeds_from_share_issues___control___nominal.WR" localSheetId="0">#REF!</definedName>
    <definedName name="Proceeds_from_share_issues___control___nominal.WR">#REF!</definedName>
    <definedName name="Proceeds_from_share_issues___control___nominal.WWN" localSheetId="0">#REF!</definedName>
    <definedName name="Proceeds_from_share_issues___control___nominal.WWN">#REF!</definedName>
    <definedName name="Proceeds_from_share_issues___Wholesale___nominal" localSheetId="0">#REF!</definedName>
    <definedName name="Proceeds_from_share_issues___Wholesale___nominal">#REF!</definedName>
    <definedName name="ProfileInps" localSheetId="1">#REF!</definedName>
    <definedName name="ProfileInps" localSheetId="0">#REF!</definedName>
    <definedName name="ProfileInps">#REF!</definedName>
    <definedName name="Profit">#REF!</definedName>
    <definedName name="Profit_after_tax___Appointee___nominal" localSheetId="1">#REF!</definedName>
    <definedName name="Profit_after_tax___Appointee___nominal" localSheetId="0">#REF!</definedName>
    <definedName name="Profit_after_tax___Appointee___nominal">#REF!</definedName>
    <definedName name="Profit_after_tax_post_financeability_adjustment___appointee___nominal" localSheetId="1">#REF!</definedName>
    <definedName name="Profit_after_tax_post_financeability_adjustment___appointee___nominal" localSheetId="0">#REF!</definedName>
    <definedName name="Profit_after_tax_post_financeability_adjustment___appointee___nominal">#REF!</definedName>
    <definedName name="Profit_before_tax___Appointee___nominal" localSheetId="0">#REF!</definedName>
    <definedName name="Profit_before_tax___Appointee___nominal">#REF!</definedName>
    <definedName name="progs">#REF!</definedName>
    <definedName name="Project_List___by_Subline">#REF!</definedName>
    <definedName name="Properties_WW" localSheetId="1">#REF!</definedName>
    <definedName name="Properties_WW" localSheetId="0">#REF!</definedName>
    <definedName name="Properties_WW">#REF!</definedName>
    <definedName name="Proportion_of_debtors_to_revenue" localSheetId="1">#REF!</definedName>
    <definedName name="Proportion_of_debtors_to_revenue" localSheetId="0">#REF!</definedName>
    <definedName name="Proportion_of_debtors_to_revenue">#REF!</definedName>
    <definedName name="Proportion_of_net_margin_customers___Tariff_Band.1" localSheetId="1">#REF!</definedName>
    <definedName name="Proportion_of_net_margin_customers___Tariff_Band.1" localSheetId="0">#REF!</definedName>
    <definedName name="Proportion_of_net_margin_customers___Tariff_Band.1">#REF!</definedName>
    <definedName name="Proportion_of_net_margin_customers___Tariff_Band.2" localSheetId="0">#REF!</definedName>
    <definedName name="Proportion_of_net_margin_customers___Tariff_Band.2">#REF!</definedName>
    <definedName name="Proportion_of_net_margin_customers___Tariff_Band.3" localSheetId="0">#REF!</definedName>
    <definedName name="Proportion_of_net_margin_customers___Tariff_Band.3">#REF!</definedName>
    <definedName name="Proportion_of_non_PAYG_Totex_that_is_subject_to_depreciation_in_year_of_addition_to_RCV" localSheetId="0">#REF!</definedName>
    <definedName name="Proportion_of_non_PAYG_Totex_that_is_subject_to_depreciation_in_year_of_addition_to_RCV">#REF!</definedName>
    <definedName name="Proportion_of_RCV_for_control.ADDN1" localSheetId="0">#REF!</definedName>
    <definedName name="Proportion_of_RCV_for_control.ADDN1">#REF!</definedName>
    <definedName name="Proportion_of_RCV_for_control.ADDN2" localSheetId="0">#REF!</definedName>
    <definedName name="Proportion_of_RCV_for_control.ADDN2">#REF!</definedName>
    <definedName name="Proportion_of_RCV_for_control.BR" localSheetId="0">#REF!</definedName>
    <definedName name="Proportion_of_RCV_for_control.BR">#REF!</definedName>
    <definedName name="Proportion_of_RCV_for_control.WN" localSheetId="0">#REF!</definedName>
    <definedName name="Proportion_of_RCV_for_control.WN">#REF!</definedName>
    <definedName name="Proportion_of_RCV_for_control.WR" localSheetId="0">#REF!</definedName>
    <definedName name="Proportion_of_RCV_for_control.WR">#REF!</definedName>
    <definedName name="Proportion_of_RCV_for_control.WWN" localSheetId="0">#REF!</definedName>
    <definedName name="Proportion_of_RCV_for_control.WWN">#REF!</definedName>
    <definedName name="Proportion_of_tariff_costs.1" localSheetId="0">#REF!</definedName>
    <definedName name="Proportion_of_tariff_costs.1">#REF!</definedName>
    <definedName name="Proportion_of_tariff_costs.2" localSheetId="0">#REF!</definedName>
    <definedName name="Proportion_of_tariff_costs.2">#REF!</definedName>
    <definedName name="Proportion_of_tariff_costs.3" localSheetId="0">#REF!</definedName>
    <definedName name="Proportion_of_tariff_costs.3">#REF!</definedName>
    <definedName name="Proposed_residential_retail_net_margin" localSheetId="0">#REF!</definedName>
    <definedName name="Proposed_residential_retail_net_margin">#REF!</definedName>
    <definedName name="Provision___Appointee___nominal" localSheetId="0">#REF!</definedName>
    <definedName name="Provision___Appointee___nominal">#REF!</definedName>
    <definedName name="Provision_liabilities_balance___Appointee___nominal" localSheetId="0">#REF!</definedName>
    <definedName name="Provision_liabilities_balance___Appointee___nominal">#REF!</definedName>
    <definedName name="Provisions_balance___control___nominal.ADDN1" localSheetId="0">#REF!</definedName>
    <definedName name="Provisions_balance___control___nominal.ADDN1">#REF!</definedName>
    <definedName name="Provisions_balance___control___nominal.ADDN1.BEG" localSheetId="0">#REF!</definedName>
    <definedName name="Provisions_balance___control___nominal.ADDN1.BEG">#REF!</definedName>
    <definedName name="Provisions_balance___control___nominal.ADDN2" localSheetId="0">#REF!</definedName>
    <definedName name="Provisions_balance___control___nominal.ADDN2">#REF!</definedName>
    <definedName name="Provisions_balance___control___nominal.ADDN2.BEG" localSheetId="0">#REF!</definedName>
    <definedName name="Provisions_balance___control___nominal.ADDN2.BEG">#REF!</definedName>
    <definedName name="Provisions_balance___control___nominal.BR" localSheetId="0">#REF!</definedName>
    <definedName name="Provisions_balance___control___nominal.BR">#REF!</definedName>
    <definedName name="Provisions_balance___control___nominal.BR.BEG" localSheetId="0">#REF!</definedName>
    <definedName name="Provisions_balance___control___nominal.BR.BEG">#REF!</definedName>
    <definedName name="Provisions_balance___control___nominal.WN" localSheetId="0">#REF!</definedName>
    <definedName name="Provisions_balance___control___nominal.WN">#REF!</definedName>
    <definedName name="Provisions_balance___control___nominal.WN.BEG" localSheetId="0">#REF!</definedName>
    <definedName name="Provisions_balance___control___nominal.WN.BEG">#REF!</definedName>
    <definedName name="Provisions_balance___control___nominal.WR" localSheetId="0">#REF!</definedName>
    <definedName name="Provisions_balance___control___nominal.WR">#REF!</definedName>
    <definedName name="Provisions_balance___control___nominal.WR.BEG" localSheetId="0">#REF!</definedName>
    <definedName name="Provisions_balance___control___nominal.WR.BEG">#REF!</definedName>
    <definedName name="Provisions_balance___control___nominal.WWN" localSheetId="0">#REF!</definedName>
    <definedName name="Provisions_balance___control___nominal.WWN">#REF!</definedName>
    <definedName name="Provisions_balance___control___nominal.WWN.BEG" localSheetId="0">#REF!</definedName>
    <definedName name="Provisions_balance___control___nominal.WWN.BEG">#REF!</definedName>
    <definedName name="Provisions_balance___Wholesale___nominal" localSheetId="0">#REF!</definedName>
    <definedName name="Provisions_balance___Wholesale___nominal">#REF!</definedName>
    <definedName name="PRT">#REF!</definedName>
    <definedName name="PRTBPinputs" localSheetId="1">#REF!</definedName>
    <definedName name="PRTBPinputs" localSheetId="0">#REF!</definedName>
    <definedName name="PRTBPinputs">#REF!</definedName>
    <definedName name="PRTBPtrans" localSheetId="1">#REF!</definedName>
    <definedName name="PRTBPtrans" localSheetId="0">#REF!</definedName>
    <definedName name="PRTBPtrans">#REF!</definedName>
    <definedName name="PRTCOUNT">#REF!</definedName>
    <definedName name="PRTEND">#REF!</definedName>
    <definedName name="PRTSTART">#REF!</definedName>
    <definedName name="PRTtransition" localSheetId="1">#REF!</definedName>
    <definedName name="PRTtransition" localSheetId="0">#REF!</definedName>
    <definedName name="PRTtransition">#REF!</definedName>
    <definedName name="PSETUP">#REF!</definedName>
    <definedName name="PTABLE">#REF!</definedName>
    <definedName name="pty">#REF!</definedName>
    <definedName name="PV_base_date" localSheetId="0">#REF!</definedName>
    <definedName name="PV_base_date">#REF!</definedName>
    <definedName name="PV_discount_factor.ADDN1" localSheetId="0">#REF!</definedName>
    <definedName name="PV_discount_factor.ADDN1">#REF!</definedName>
    <definedName name="PV_discount_factor.ADDN2" localSheetId="0">#REF!</definedName>
    <definedName name="PV_discount_factor.ADDN2">#REF!</definedName>
    <definedName name="PV_discount_factor.BR" localSheetId="0">#REF!</definedName>
    <definedName name="PV_discount_factor.BR">#REF!</definedName>
    <definedName name="PV_discount_factor.WN" localSheetId="0">#REF!</definedName>
    <definedName name="PV_discount_factor.WN">#REF!</definedName>
    <definedName name="PV_discount_factor.WR" localSheetId="0">#REF!</definedName>
    <definedName name="PV_discount_factor.WR">#REF!</definedName>
    <definedName name="PV_discount_factor.WWN" localSheetId="0">#REF!</definedName>
    <definedName name="PV_discount_factor.WWN">#REF!</definedName>
    <definedName name="PV_discount_factor___BR" localSheetId="0">#REF!</definedName>
    <definedName name="PV_discount_factor___BR">#REF!</definedName>
    <definedName name="PV_of_re_profiled_allowed_revenue___active___real.ADDN1" localSheetId="0">#REF!</definedName>
    <definedName name="PV_of_re_profiled_allowed_revenue___active___real.ADDN1">#REF!</definedName>
    <definedName name="PV_of_re_profiled_allowed_revenue___active___real.ADDN2" localSheetId="0">#REF!</definedName>
    <definedName name="PV_of_re_profiled_allowed_revenue___active___real.ADDN2">#REF!</definedName>
    <definedName name="PV_of_re_profiled_allowed_revenue___active___real.BR" localSheetId="0">#REF!</definedName>
    <definedName name="PV_of_re_profiled_allowed_revenue___active___real.BR">#REF!</definedName>
    <definedName name="PV_of_re_profiled_allowed_revenue___active___real.WN" localSheetId="0">#REF!</definedName>
    <definedName name="PV_of_re_profiled_allowed_revenue___active___real.WN">#REF!</definedName>
    <definedName name="PV_of_re_profiled_allowed_revenue___active___real.WR" localSheetId="0">#REF!</definedName>
    <definedName name="PV_of_re_profiled_allowed_revenue___active___real.WR">#REF!</definedName>
    <definedName name="PV_of_re_profiled_allowed_revenue___active___real.WWN" localSheetId="0">#REF!</definedName>
    <definedName name="PV_of_re_profiled_allowed_revenue___active___real.WWN">#REF!</definedName>
    <definedName name="PV_of_revenue_requirement_excl._tax_charge___real.ADDN1" localSheetId="0">#REF!</definedName>
    <definedName name="PV_of_revenue_requirement_excl._tax_charge___real.ADDN1">#REF!</definedName>
    <definedName name="PV_of_revenue_requirement_excl._tax_charge___real.ADDN2" localSheetId="0">#REF!</definedName>
    <definedName name="PV_of_revenue_requirement_excl._tax_charge___real.ADDN2">#REF!</definedName>
    <definedName name="PV_of_revenue_requirement_excl._tax_charge___real.BR" localSheetId="0">#REF!</definedName>
    <definedName name="PV_of_revenue_requirement_excl._tax_charge___real.BR">#REF!</definedName>
    <definedName name="PV_of_revenue_requirement_excl._tax_charge___real.WN" localSheetId="0">#REF!</definedName>
    <definedName name="PV_of_revenue_requirement_excl._tax_charge___real.WN">#REF!</definedName>
    <definedName name="PV_of_revenue_requirement_excl._tax_charge___real.WR" localSheetId="0">#REF!</definedName>
    <definedName name="PV_of_revenue_requirement_excl._tax_charge___real.WR">#REF!</definedName>
    <definedName name="PV_of_revenue_requirement_excl._tax_charge___real.WWN" localSheetId="0">#REF!</definedName>
    <definedName name="PV_of_revenue_requirement_excl._tax_charge___real.WWN">#REF!</definedName>
    <definedName name="Q">#REF!</definedName>
    <definedName name="QAA_reward__penalty____real.ADDN1" localSheetId="0">#REF!</definedName>
    <definedName name="QAA_reward__penalty____real.ADDN1">#REF!</definedName>
    <definedName name="QAA_reward__penalty____real.ADDN2" localSheetId="0">#REF!</definedName>
    <definedName name="QAA_reward__penalty____real.ADDN2">#REF!</definedName>
    <definedName name="QAA_reward__penalty____real.BR" localSheetId="0">#REF!</definedName>
    <definedName name="QAA_reward__penalty____real.BR">#REF!</definedName>
    <definedName name="QAA_reward__penalty____real.WN" localSheetId="0">#REF!</definedName>
    <definedName name="QAA_reward__penalty____real.WN">#REF!</definedName>
    <definedName name="QAA_reward__penalty____real.WR" localSheetId="0">#REF!</definedName>
    <definedName name="QAA_reward__penalty____real.WR">#REF!</definedName>
    <definedName name="QAA_reward__penalty____real.WWN" localSheetId="0">#REF!</definedName>
    <definedName name="QAA_reward__penalty____real.WWN">#REF!</definedName>
    <definedName name="qfx" localSheetId="1" hidden="1">{"NET",#N/A,FALSE,"401C11"}</definedName>
    <definedName name="qfx" localSheetId="0" hidden="1">{"NET",#N/A,FALSE,"401C11"}</definedName>
    <definedName name="qfx" hidden="1">{"NET",#N/A,FALSE,"401C11"}</definedName>
    <definedName name="qqq">#REF!</definedName>
    <definedName name="qqqq">#REF!</definedName>
    <definedName name="qqqqq">#REF!</definedName>
    <definedName name="qqqqqqq">#REF!</definedName>
    <definedName name="qqqqqqqqqq">#REF!</definedName>
    <definedName name="qqqqqqqqqqqqqq">#REF!</definedName>
    <definedName name="qqqqqqqqqqqqqqq">#REF!</definedName>
    <definedName name="qqqqqqqqqqqqqqqq">#REF!</definedName>
    <definedName name="qqqqqqqqqqqqqqqqq">#REF!</definedName>
    <definedName name="qqqqqqqqqqqqqqqqqq">#REF!</definedName>
    <definedName name="qqqqqqqqqqqqqqqqqqqqqqqq">#REF!</definedName>
    <definedName name="qsysExpenditureExportByProject">#REF!</definedName>
    <definedName name="qsysPlanProjectExport">#REF!</definedName>
    <definedName name="Quarter1">#REF!</definedName>
    <definedName name="QuarterRange">#REF!</definedName>
    <definedName name="qwefqefa" localSheetId="1" hidden="1">#REF!</definedName>
    <definedName name="qwefqefa" localSheetId="0" hidden="1">#REF!</definedName>
    <definedName name="qwefqefa" hidden="1">#REF!</definedName>
    <definedName name="Rail_Freight_Tonne_km">#REF!</definedName>
    <definedName name="Rail_Freight_Tonne_km_CO2">#REF!</definedName>
    <definedName name="Rail_Freight_TonneMiles">#REF!</definedName>
    <definedName name="RangeSelection">#REF!</definedName>
    <definedName name="rate">#REF!</definedName>
    <definedName name="RATES">#REF!</definedName>
    <definedName name="Raw_Data_Less_Adj">OFFSET(#REF!,0,0,COUNTA(#REF!),COUNTA(#REF!))</definedName>
    <definedName name="RCF_to_capex___Appointee" localSheetId="1">#REF!</definedName>
    <definedName name="RCF_to_capex___Appointee" localSheetId="0">#REF!</definedName>
    <definedName name="RCF_to_capex___Appointee">#REF!</definedName>
    <definedName name="RCV">#REF!</definedName>
    <definedName name="RCV___EBITDA___Appointee" localSheetId="0">#REF!</definedName>
    <definedName name="RCV___EBITDA___Appointee">#REF!</definedName>
    <definedName name="RCV___EBITDA___Control.ADDN1" localSheetId="0">#REF!</definedName>
    <definedName name="RCV___EBITDA___Control.ADDN1">#REF!</definedName>
    <definedName name="RCV___EBITDA___Control.ADDN2" localSheetId="0">#REF!</definedName>
    <definedName name="RCV___EBITDA___Control.ADDN2">#REF!</definedName>
    <definedName name="RCV___EBITDA___Control.BR" localSheetId="0">#REF!</definedName>
    <definedName name="RCV___EBITDA___Control.BR">#REF!</definedName>
    <definedName name="RCV___EBITDA___Control.WN" localSheetId="0">#REF!</definedName>
    <definedName name="RCV___EBITDA___Control.WN">#REF!</definedName>
    <definedName name="RCV___EBITDA___Control.WR" localSheetId="0">#REF!</definedName>
    <definedName name="RCV___EBITDA___Control.WR">#REF!</definedName>
    <definedName name="RCV___EBITDA___Control.WWN" localSheetId="0">#REF!</definedName>
    <definedName name="RCV___EBITDA___Control.WWN">#REF!</definedName>
    <definedName name="RCV___nominal_BEG.ADDN1" localSheetId="0">#REF!</definedName>
    <definedName name="RCV___nominal_BEG.ADDN1">#REF!</definedName>
    <definedName name="RCV___nominal_BEG.ADDN2" localSheetId="0">#REF!</definedName>
    <definedName name="RCV___nominal_BEG.ADDN2">#REF!</definedName>
    <definedName name="RCV___nominal_BEG.BR" localSheetId="0">#REF!</definedName>
    <definedName name="RCV___nominal_BEG.BR">#REF!</definedName>
    <definedName name="RCV___nominal_BEG.WN" localSheetId="0">#REF!</definedName>
    <definedName name="RCV___nominal_BEG.WN">#REF!</definedName>
    <definedName name="RCV___nominal_BEG.WR" localSheetId="0">#REF!</definedName>
    <definedName name="RCV___nominal_BEG.WR">#REF!</definedName>
    <definedName name="RCV___nominal_BEG.WWN" localSheetId="0">#REF!</definedName>
    <definedName name="RCV___nominal_BEG.WWN">#REF!</definedName>
    <definedName name="RCV___Wholesale___nominal_BEG" localSheetId="0">#REF!</definedName>
    <definedName name="RCV___Wholesale___nominal_BEG">#REF!</definedName>
    <definedName name="RCV_additions_run_off___control___real.ADDN1" localSheetId="0">#REF!</definedName>
    <definedName name="RCV_additions_run_off___control___real.ADDN1">#REF!</definedName>
    <definedName name="RCV_additions_run_off___control___real.ADDN2" localSheetId="0">#REF!</definedName>
    <definedName name="RCV_additions_run_off___control___real.ADDN2">#REF!</definedName>
    <definedName name="RCV_additions_run_off___control___real.BR" localSheetId="0">#REF!</definedName>
    <definedName name="RCV_additions_run_off___control___real.BR">#REF!</definedName>
    <definedName name="RCV_additions_run_off___control___real.WN" localSheetId="0">#REF!</definedName>
    <definedName name="RCV_additions_run_off___control___real.WN">#REF!</definedName>
    <definedName name="RCV_additions_run_off___control___real.WR" localSheetId="0">#REF!</definedName>
    <definedName name="RCV_additions_run_off___control___real.WR">#REF!</definedName>
    <definedName name="RCV_additions_run_off___control___real.WWN" localSheetId="0">#REF!</definedName>
    <definedName name="RCV_additions_run_off___control___real.WWN">#REF!</definedName>
    <definedName name="RCV_apportionment_percentage_CALC.ADDN1" localSheetId="0">#REF!</definedName>
    <definedName name="RCV_apportionment_percentage_CALC.ADDN1">#REF!</definedName>
    <definedName name="RCV_apportionment_percentage_CALC.ADDN2" localSheetId="0">#REF!</definedName>
    <definedName name="RCV_apportionment_percentage_CALC.ADDN2">#REF!</definedName>
    <definedName name="RCV_apportionment_percentage_CALC.BR" localSheetId="0">#REF!</definedName>
    <definedName name="RCV_apportionment_percentage_CALC.BR">#REF!</definedName>
    <definedName name="RCV_apportionment_percentage_CALC.WN" localSheetId="0">#REF!</definedName>
    <definedName name="RCV_apportionment_percentage_CALC.WN">#REF!</definedName>
    <definedName name="RCV_apportionment_percentage_CALC.WR" localSheetId="0">#REF!</definedName>
    <definedName name="RCV_apportionment_percentage_CALC.WR">#REF!</definedName>
    <definedName name="RCV_apportionment_percentage_CALC.WWN" localSheetId="0">#REF!</definedName>
    <definedName name="RCV_apportionment_percentage_CALC.WWN">#REF!</definedName>
    <definedName name="RCV_balance___Appointee___nominal" localSheetId="0">#REF!</definedName>
    <definedName name="RCV_balance___Appointee___nominal">#REF!</definedName>
    <definedName name="RCV_balance___forecast___ADDN1__nominal" localSheetId="0">#REF!</definedName>
    <definedName name="RCV_balance___forecast___ADDN1__nominal">#REF!</definedName>
    <definedName name="RCV_balance___forecast___ADDN2___nominal" localSheetId="0">#REF!</definedName>
    <definedName name="RCV_balance___forecast___ADDN2___nominal">#REF!</definedName>
    <definedName name="RCV_balance___forecast___Appointee___nominal" localSheetId="0">#REF!</definedName>
    <definedName name="RCV_balance___forecast___Appointee___nominal">#REF!</definedName>
    <definedName name="RCV_balance___forecast___BR___nominal" localSheetId="0">#REF!</definedName>
    <definedName name="RCV_balance___forecast___BR___nominal">#REF!</definedName>
    <definedName name="RCV_balance___forecast___control___nominal.ADDN1" localSheetId="0">#REF!</definedName>
    <definedName name="RCV_balance___forecast___control___nominal.ADDN1">#REF!</definedName>
    <definedName name="RCV_balance___forecast___control___nominal.ADDN2" localSheetId="0">#REF!</definedName>
    <definedName name="RCV_balance___forecast___control___nominal.ADDN2">#REF!</definedName>
    <definedName name="RCV_balance___forecast___control___nominal.BR" localSheetId="0">#REF!</definedName>
    <definedName name="RCV_balance___forecast___control___nominal.BR">#REF!</definedName>
    <definedName name="RCV_balance___forecast___control___nominal.WN" localSheetId="0">#REF!</definedName>
    <definedName name="RCV_balance___forecast___control___nominal.WN">#REF!</definedName>
    <definedName name="RCV_balance___forecast___control___nominal.WR" localSheetId="0">#REF!</definedName>
    <definedName name="RCV_balance___forecast___control___nominal.WR">#REF!</definedName>
    <definedName name="RCV_balance___forecast___control___nominal.WWN" localSheetId="0">#REF!</definedName>
    <definedName name="RCV_balance___forecast___control___nominal.WWN">#REF!</definedName>
    <definedName name="RCV_balance___forecast___control___real.ADDN1" localSheetId="0">#REF!</definedName>
    <definedName name="RCV_balance___forecast___control___real.ADDN1">#REF!</definedName>
    <definedName name="RCV_balance___forecast___control___real.ADDN2" localSheetId="0">#REF!</definedName>
    <definedName name="RCV_balance___forecast___control___real.ADDN2">#REF!</definedName>
    <definedName name="RCV_balance___forecast___control___real.BR" localSheetId="0">#REF!</definedName>
    <definedName name="RCV_balance___forecast___control___real.BR">#REF!</definedName>
    <definedName name="RCV_balance___forecast___control___real.WN" localSheetId="0">#REF!</definedName>
    <definedName name="RCV_balance___forecast___control___real.WN">#REF!</definedName>
    <definedName name="RCV_balance___forecast___control___real.WR" localSheetId="0">#REF!</definedName>
    <definedName name="RCV_balance___forecast___control___real.WR">#REF!</definedName>
    <definedName name="RCV_balance___forecast___control___real.WWN" localSheetId="0">#REF!</definedName>
    <definedName name="RCV_balance___forecast___control___real.WWN">#REF!</definedName>
    <definedName name="RCV_balance___forecast___wholesale___nominal" localSheetId="0">#REF!</definedName>
    <definedName name="RCV_balance___forecast___wholesale___nominal">#REF!</definedName>
    <definedName name="RCV_balance___forecast___wholesale___real" localSheetId="0">#REF!</definedName>
    <definedName name="RCV_balance___forecast___wholesale___real">#REF!</definedName>
    <definedName name="RCV_balance___forecast___WN___nominal" localSheetId="0">#REF!</definedName>
    <definedName name="RCV_balance___forecast___WN___nominal">#REF!</definedName>
    <definedName name="RCV_balance___forecast___WR___nominal" localSheetId="0">#REF!</definedName>
    <definedName name="RCV_balance___forecast___WR___nominal">#REF!</definedName>
    <definedName name="RCV_balance___forecast___WWN___nominal" localSheetId="0">#REF!</definedName>
    <definedName name="RCV_balance___forecast___WWN___nominal">#REF!</definedName>
    <definedName name="RCV_balance___Wholesale___nominal" localSheetId="0">#REF!</definedName>
    <definedName name="RCV_balance___Wholesale___nominal">#REF!</definedName>
    <definedName name="RCV_growth_to_2029_30___control___nominal.ADDN1" localSheetId="0">#REF!</definedName>
    <definedName name="RCV_growth_to_2029_30___control___nominal.ADDN1">#REF!</definedName>
    <definedName name="RCV_growth_to_2029_30___control___nominal.ADDN2" localSheetId="0">#REF!</definedName>
    <definedName name="RCV_growth_to_2029_30___control___nominal.ADDN2">#REF!</definedName>
    <definedName name="RCV_growth_to_2029_30___control___nominal.BR" localSheetId="0">#REF!</definedName>
    <definedName name="RCV_growth_to_2029_30___control___nominal.BR">#REF!</definedName>
    <definedName name="RCV_growth_to_2029_30___control___nominal.WN" localSheetId="0">#REF!</definedName>
    <definedName name="RCV_growth_to_2029_30___control___nominal.WN">#REF!</definedName>
    <definedName name="RCV_growth_to_2029_30___control___nominal.WR" localSheetId="0">#REF!</definedName>
    <definedName name="RCV_growth_to_2029_30___control___nominal.WR">#REF!</definedName>
    <definedName name="RCV_growth_to_2029_30___control___nominal.WWN" localSheetId="0">#REF!</definedName>
    <definedName name="RCV_growth_to_2029_30___control___nominal.WWN">#REF!</definedName>
    <definedName name="RCV_growth_to_2029_30___control___real.ADDN1" localSheetId="0">#REF!</definedName>
    <definedName name="RCV_growth_to_2029_30___control___real.ADDN1">#REF!</definedName>
    <definedName name="RCV_growth_to_2029_30___control___real.ADDN2" localSheetId="0">#REF!</definedName>
    <definedName name="RCV_growth_to_2029_30___control___real.ADDN2">#REF!</definedName>
    <definedName name="RCV_growth_to_2029_30___control___real.BR" localSheetId="0">#REF!</definedName>
    <definedName name="RCV_growth_to_2029_30___control___real.BR">#REF!</definedName>
    <definedName name="RCV_growth_to_2029_30___control___real.WN" localSheetId="0">#REF!</definedName>
    <definedName name="RCV_growth_to_2029_30___control___real.WN">#REF!</definedName>
    <definedName name="RCV_growth_to_2029_30___control___real.WR" localSheetId="0">#REF!</definedName>
    <definedName name="RCV_growth_to_2029_30___control___real.WR">#REF!</definedName>
    <definedName name="RCV_growth_to_2029_30___control___real.WWN" localSheetId="0">#REF!</definedName>
    <definedName name="RCV_growth_to_2029_30___control___real.WWN">#REF!</definedName>
    <definedName name="RCV_growth_to_2029_30___wholesale___nominal" localSheetId="0">#REF!</definedName>
    <definedName name="RCV_growth_to_2029_30___wholesale___nominal">#REF!</definedName>
    <definedName name="RCV_growth_to_2029_30___wholesale___real" localSheetId="0">#REF!</definedName>
    <definedName name="RCV_growth_to_2029_30___wholesale___real">#REF!</definedName>
    <definedName name="RCV_opening_balance___nominal.ADDN1" localSheetId="0">#REF!</definedName>
    <definedName name="RCV_opening_balance___nominal.ADDN1">#REF!</definedName>
    <definedName name="RCV_opening_balance___nominal.ADDN2" localSheetId="0">#REF!</definedName>
    <definedName name="RCV_opening_balance___nominal.ADDN2">#REF!</definedName>
    <definedName name="RCV_opening_balance___nominal.BR" localSheetId="0">#REF!</definedName>
    <definedName name="RCV_opening_balance___nominal.BR">#REF!</definedName>
    <definedName name="RCV_opening_balance___nominal.WN" localSheetId="0">#REF!</definedName>
    <definedName name="RCV_opening_balance___nominal.WN">#REF!</definedName>
    <definedName name="RCV_opening_balance___nominal.WR" localSheetId="0">#REF!</definedName>
    <definedName name="RCV_opening_balance___nominal.WR">#REF!</definedName>
    <definedName name="RCV_opening_balance___nominal.WWN" localSheetId="0">#REF!</definedName>
    <definedName name="RCV_opening_balance___nominal.WWN">#REF!</definedName>
    <definedName name="RCV_Run_off___Appointee___nominal" localSheetId="0">#REF!</definedName>
    <definedName name="RCV_Run_off___Appointee___nominal">#REF!</definedName>
    <definedName name="RCV_Run_off___control___real.ADDN1" localSheetId="0">#REF!</definedName>
    <definedName name="RCV_Run_off___control___real.ADDN1">#REF!</definedName>
    <definedName name="RCV_Run_off___control___real.ADDN2" localSheetId="0">#REF!</definedName>
    <definedName name="RCV_Run_off___control___real.ADDN2">#REF!</definedName>
    <definedName name="RCV_Run_off___control___real.BR" localSheetId="0">#REF!</definedName>
    <definedName name="RCV_Run_off___control___real.BR">#REF!</definedName>
    <definedName name="RCV_Run_off___control___real.WN" localSheetId="0">#REF!</definedName>
    <definedName name="RCV_Run_off___control___real.WN">#REF!</definedName>
    <definedName name="RCV_Run_off___control___real.WR" localSheetId="0">#REF!</definedName>
    <definedName name="RCV_Run_off___control___real.WR">#REF!</definedName>
    <definedName name="RCV_Run_off___control___real.WWN" localSheetId="0">#REF!</definedName>
    <definedName name="RCV_Run_off___control___real.WWN">#REF!</definedName>
    <definedName name="RCV_Run_off___nominal.ADDN1" localSheetId="0">#REF!</definedName>
    <definedName name="RCV_Run_off___nominal.ADDN1">#REF!</definedName>
    <definedName name="RCV_Run_off___nominal.ADDN2" localSheetId="0">#REF!</definedName>
    <definedName name="RCV_Run_off___nominal.ADDN2">#REF!</definedName>
    <definedName name="RCV_Run_off___nominal.BR" localSheetId="0">#REF!</definedName>
    <definedName name="RCV_Run_off___nominal.BR">#REF!</definedName>
    <definedName name="RCV_Run_off___nominal.WN" localSheetId="0">#REF!</definedName>
    <definedName name="RCV_Run_off___nominal.WN">#REF!</definedName>
    <definedName name="RCV_Run_off___nominal.WR" localSheetId="0">#REF!</definedName>
    <definedName name="RCV_Run_off___nominal.WR">#REF!</definedName>
    <definedName name="RCV_Run_off___nominal.WWN" localSheetId="0">#REF!</definedName>
    <definedName name="RCV_Run_off___nominal.WWN">#REF!</definedName>
    <definedName name="RCV_Run_off___real.ADDN1" localSheetId="0">#REF!</definedName>
    <definedName name="RCV_Run_off___real.ADDN1">#REF!</definedName>
    <definedName name="RCV_Run_off___real.ADDN2" localSheetId="0">#REF!</definedName>
    <definedName name="RCV_Run_off___real.ADDN2">#REF!</definedName>
    <definedName name="RCV_Run_off___real.BR" localSheetId="0">#REF!</definedName>
    <definedName name="RCV_Run_off___real.BR">#REF!</definedName>
    <definedName name="RCV_Run_off___real.WN" localSheetId="0">#REF!</definedName>
    <definedName name="RCV_Run_off___real.WN">#REF!</definedName>
    <definedName name="RCV_Run_off___real.WR" localSheetId="0">#REF!</definedName>
    <definedName name="RCV_Run_off___real.WR">#REF!</definedName>
    <definedName name="RCV_Run_off___real.WWN" localSheetId="0">#REF!</definedName>
    <definedName name="RCV_Run_off___real.WWN">#REF!</definedName>
    <definedName name="RCV_Run_off___real___ADDN1" localSheetId="0">#REF!</definedName>
    <definedName name="RCV_Run_off___real___ADDN1">#REF!</definedName>
    <definedName name="RCV_Run_off___real___ADDN2" localSheetId="0">#REF!</definedName>
    <definedName name="RCV_Run_off___real___ADDN2">#REF!</definedName>
    <definedName name="RCV_Run_off___real___BR" localSheetId="0">#REF!</definedName>
    <definedName name="RCV_Run_off___real___BR">#REF!</definedName>
    <definedName name="RCV_Run_off___real___WN" localSheetId="0">#REF!</definedName>
    <definedName name="RCV_Run_off___real___WN">#REF!</definedName>
    <definedName name="RCV_Run_off___real___WR" localSheetId="0">#REF!</definedName>
    <definedName name="RCV_Run_off___real___WR">#REF!</definedName>
    <definedName name="RCV_Run_off___real___WWN" localSheetId="0">#REF!</definedName>
    <definedName name="RCV_Run_off___real___WWN">#REF!</definedName>
    <definedName name="RCV_Run_off___Wholesale___nominal" localSheetId="0">#REF!</definedName>
    <definedName name="RCV_Run_off___Wholesale___nominal">#REF!</definedName>
    <definedName name="RDG">#REF!</definedName>
    <definedName name="Re_profiled_allowed_revenue___active___real.ADDN1" localSheetId="0">#REF!</definedName>
    <definedName name="Re_profiled_allowed_revenue___active___real.ADDN1">#REF!</definedName>
    <definedName name="Re_profiled_allowed_revenue___active___real.ADDN2" localSheetId="0">#REF!</definedName>
    <definedName name="Re_profiled_allowed_revenue___active___real.ADDN2">#REF!</definedName>
    <definedName name="Re_profiled_allowed_revenue___active___real.BR" localSheetId="0">#REF!</definedName>
    <definedName name="Re_profiled_allowed_revenue___active___real.BR">#REF!</definedName>
    <definedName name="Re_profiled_allowed_revenue___active___real.WN" localSheetId="0">#REF!</definedName>
    <definedName name="Re_profiled_allowed_revenue___active___real.WN">#REF!</definedName>
    <definedName name="Re_profiled_allowed_revenue___active___real.WR" localSheetId="0">#REF!</definedName>
    <definedName name="Re_profiled_allowed_revenue___active___real.WR">#REF!</definedName>
    <definedName name="Re_profiled_allowed_revenue___active___real.WWN" localSheetId="0">#REF!</definedName>
    <definedName name="Re_profiled_allowed_revenue___active___real.WWN">#REF!</definedName>
    <definedName name="Re_profiled_allowed_revenue_adjusted____control___real.ADDN1" localSheetId="0">#REF!</definedName>
    <definedName name="Re_profiled_allowed_revenue_adjusted____control___real.ADDN1">#REF!</definedName>
    <definedName name="Re_profiled_allowed_revenue_adjusted____control___real.ADDN2" localSheetId="0">#REF!</definedName>
    <definedName name="Re_profiled_allowed_revenue_adjusted____control___real.ADDN2">#REF!</definedName>
    <definedName name="Re_profiled_allowed_revenue_adjusted____control___real.BR" localSheetId="0">#REF!</definedName>
    <definedName name="Re_profiled_allowed_revenue_adjusted____control___real.BR">#REF!</definedName>
    <definedName name="Re_profiled_allowed_revenue_adjusted____control___real.WN" localSheetId="0">#REF!</definedName>
    <definedName name="Re_profiled_allowed_revenue_adjusted____control___real.WN">#REF!</definedName>
    <definedName name="Re_profiled_allowed_revenue_adjusted____control___real.WR" localSheetId="0">#REF!</definedName>
    <definedName name="Re_profiled_allowed_revenue_adjusted____control___real.WR">#REF!</definedName>
    <definedName name="Re_profiled_allowed_revenue_adjusted____control___real.WWN" localSheetId="0">#REF!</definedName>
    <definedName name="Re_profiled_allowed_revenue_adjusted____control___real.WWN">#REF!</definedName>
    <definedName name="real" localSheetId="1" hidden="1">#REF!</definedName>
    <definedName name="real" localSheetId="0" hidden="1">#REF!</definedName>
    <definedName name="real" localSheetId="18" hidden="1">#REF!</definedName>
    <definedName name="real" hidden="1">#REF!</definedName>
    <definedName name="Receivables_by_tariff_band___nominal.1" localSheetId="0">#REF!</definedName>
    <definedName name="Receivables_by_tariff_band___nominal.1">#REF!</definedName>
    <definedName name="Receivables_by_tariff_band___nominal.2" localSheetId="0">#REF!</definedName>
    <definedName name="Receivables_by_tariff_band___nominal.2">#REF!</definedName>
    <definedName name="Receivables_by_tariff_band___nominal.3" localSheetId="0">#REF!</definedName>
    <definedName name="Receivables_by_tariff_band___nominal.3">#REF!</definedName>
    <definedName name="Recommended_dividend___nominal" localSheetId="0">#REF!</definedName>
    <definedName name="Recommended_dividend___nominal">#REF!</definedName>
    <definedName name="Recommended_dividend_adj._growth___nominal" localSheetId="0">#REF!</definedName>
    <definedName name="Recommended_dividend_adj._growth___nominal">#REF!</definedName>
    <definedName name="Redn._in_at_cost_wholesale_fixed_assets___control___nominal.ADDN1" localSheetId="0">#REF!</definedName>
    <definedName name="Redn._in_at_cost_wholesale_fixed_assets___control___nominal.ADDN1">#REF!</definedName>
    <definedName name="Redn._in_at_cost_wholesale_fixed_assets___control___nominal.ADDN2" localSheetId="0">#REF!</definedName>
    <definedName name="Redn._in_at_cost_wholesale_fixed_assets___control___nominal.ADDN2">#REF!</definedName>
    <definedName name="Redn._in_at_cost_wholesale_fixed_assets___control___nominal.BR" localSheetId="0">#REF!</definedName>
    <definedName name="Redn._in_at_cost_wholesale_fixed_assets___control___nominal.BR">#REF!</definedName>
    <definedName name="Redn._in_at_cost_wholesale_fixed_assets___control___nominal.WN" localSheetId="0">#REF!</definedName>
    <definedName name="Redn._in_at_cost_wholesale_fixed_assets___control___nominal.WN">#REF!</definedName>
    <definedName name="Redn._in_at_cost_wholesale_fixed_assets___control___nominal.WR" localSheetId="0">#REF!</definedName>
    <definedName name="Redn._in_at_cost_wholesale_fixed_assets___control___nominal.WR">#REF!</definedName>
    <definedName name="Redn._in_at_cost_wholesale_fixed_assets___control___nominal.WWN" localSheetId="0">#REF!</definedName>
    <definedName name="Redn._in_at_cost_wholesale_fixed_assets___control___nominal.WWN">#REF!</definedName>
    <definedName name="refer">#REF!</definedName>
    <definedName name="RefiReqtAssumption">#REF!</definedName>
    <definedName name="Regular_Taxi_CO2">#REF!</definedName>
    <definedName name="Regular_Taxi_Pass_km">#REF!</definedName>
    <definedName name="Regulatory_equity___regulated_earnings_for_the_regulated_company___Appointee" localSheetId="0">#REF!</definedName>
    <definedName name="Regulatory_equity___regulated_earnings_for_the_regulated_company___Appointee">#REF!</definedName>
    <definedName name="Renew_Admin">#REF!</definedName>
    <definedName name="Renew_Drink_Pump">#REF!</definedName>
    <definedName name="Renew_Drink_Treat">#REF!</definedName>
    <definedName name="Renew_Export_Admin">#REF!</definedName>
    <definedName name="Renew_Export_Drink">#REF!</definedName>
    <definedName name="Renew_Export_Sewage">#REF!</definedName>
    <definedName name="Renew_Export_Sludge">#REF!</definedName>
    <definedName name="Renew_Sewage_Pump">#REF!</definedName>
    <definedName name="Renew_Sewage_Treat">#REF!</definedName>
    <definedName name="Renew_Sludge">#REF!</definedName>
    <definedName name="Renew_Total">#REF!</definedName>
    <definedName name="Renewable_EF_CO2">#REF!</definedName>
    <definedName name="REPORT_YEAR">#REF!</definedName>
    <definedName name="ReportBarFormat" localSheetId="0">#REF!</definedName>
    <definedName name="ReportBarFormat">#REF!</definedName>
    <definedName name="Reprofiling_adjustments___real___ADDN1" localSheetId="0">#REF!</definedName>
    <definedName name="Reprofiling_adjustments___real___ADDN1">#REF!</definedName>
    <definedName name="Reprofiling_adjustments___real___ADDN2" localSheetId="0">#REF!</definedName>
    <definedName name="Reprofiling_adjustments___real___ADDN2">#REF!</definedName>
    <definedName name="Reprofiling_adjustments___real___BR" localSheetId="0">#REF!</definedName>
    <definedName name="Reprofiling_adjustments___real___BR">#REF!</definedName>
    <definedName name="Reprofiling_adjustments___real___WN" localSheetId="0">#REF!</definedName>
    <definedName name="Reprofiling_adjustments___real___WN">#REF!</definedName>
    <definedName name="Reprofiling_adjustments___real___WR" localSheetId="0">#REF!</definedName>
    <definedName name="Reprofiling_adjustments___real___WR">#REF!</definedName>
    <definedName name="Reprofiling_adjustments___real___WWN" localSheetId="0">#REF!</definedName>
    <definedName name="Reprofiling_adjustments___real___WWN">#REF!</definedName>
    <definedName name="Residental_apportioned_direct_procurement_from_customers___infrastructure_cost___nominal___Total" localSheetId="0">#REF!</definedName>
    <definedName name="Residental_apportioned_direct_procurement_from_customers___infrastructure_cost___nominal___Total">#REF!</definedName>
    <definedName name="Residential_Advance_receipts_lag_factor_measured" localSheetId="0">#REF!</definedName>
    <definedName name="Residential_Advance_receipts_lag_factor_measured">#REF!</definedName>
    <definedName name="Residential_Advance_receipts_lag_factor_unmeasured" localSheetId="0">#REF!</definedName>
    <definedName name="Residential_Advance_receipts_lag_factor_unmeasured">#REF!</definedName>
    <definedName name="Residential_advance_receipts_measured_b_f___nominal_POS" localSheetId="0">#REF!</definedName>
    <definedName name="Residential_advance_receipts_measured_b_f___nominal_POS">#REF!</definedName>
    <definedName name="Residential_advance_receipts_unmeasured_b_f___nominal_POS" localSheetId="0">#REF!</definedName>
    <definedName name="Residential_advance_receipts_unmeasured_b_f___nominal_POS">#REF!</definedName>
    <definedName name="Residential_apportionment_percentage_CALC" localSheetId="0">#REF!</definedName>
    <definedName name="Residential_apportionment_percentage_CALC">#REF!</definedName>
    <definedName name="Residential_apportionment_percentage_including_prior_year" localSheetId="0">#REF!</definedName>
    <definedName name="Residential_apportionment_percentage_including_prior_year">#REF!</definedName>
    <definedName name="Residential_debtor_lag_factor" localSheetId="0">#REF!</definedName>
    <definedName name="Residential_debtor_lag_factor">#REF!</definedName>
    <definedName name="Residential_debtor_target_balance___nominal" localSheetId="0">#REF!</definedName>
    <definedName name="Residential_debtor_target_balance___nominal">#REF!</definedName>
    <definedName name="Residential_Headroom____of_net_margin_" localSheetId="0">#REF!</definedName>
    <definedName name="Residential_Headroom____of_net_margin_">#REF!</definedName>
    <definedName name="Residential_Measured_income_accrual_rate" localSheetId="0">#REF!</definedName>
    <definedName name="Residential_Measured_income_accrual_rate">#REF!</definedName>
    <definedName name="Residential_Measured_income_accrual_target_balance___nominal" localSheetId="0">#REF!</definedName>
    <definedName name="Residential_Measured_income_accrual_target_balance___nominal">#REF!</definedName>
    <definedName name="Residential_measured_income_proportion_of_total_Residential_income" localSheetId="0">#REF!</definedName>
    <definedName name="Residential_measured_income_proportion_of_total_Residential_income">#REF!</definedName>
    <definedName name="Residential_net_margin__" localSheetId="0">#REF!</definedName>
    <definedName name="Residential_net_margin__">#REF!</definedName>
    <definedName name="Residential_net_margin___nominal" localSheetId="0">#REF!</definedName>
    <definedName name="Residential_net_margin___nominal">#REF!</definedName>
    <definedName name="Residential_retail_impact_of_post_financeability_adjustment___nominal" localSheetId="0">#REF!</definedName>
    <definedName name="Residential_retail_impact_of_post_financeability_adjustment___nominal">#REF!</definedName>
    <definedName name="Residential_retail_impact_of_post_financeability_adjustment___real" localSheetId="0">#REF!</definedName>
    <definedName name="Residential_retail_impact_of_post_financeability_adjustment___real">#REF!</definedName>
    <definedName name="Residential_Retail_impact_of_post_financeability_adjustment_exc_wholesale_impact___nominal" localSheetId="0">#REF!</definedName>
    <definedName name="Residential_Retail_impact_of_post_financeability_adjustment_exc_wholesale_impact___nominal">#REF!</definedName>
    <definedName name="Residential_retail_margin____inclusive_of_margin_on_DPC_pass_through_" localSheetId="0">#REF!</definedName>
    <definedName name="Residential_retail_margin____inclusive_of_margin_on_DPC_pass_through_">#REF!</definedName>
    <definedName name="Residential_retail_margin_inclusive_of_margin_on_DPC_pass_through___nominal" localSheetId="0">#REF!</definedName>
    <definedName name="Residential_retail_margin_inclusive_of_margin_on_DPC_pass_through___nominal">#REF!</definedName>
    <definedName name="Residential_retail_revenue_adjustment___nominal" localSheetId="0">#REF!</definedName>
    <definedName name="Residential_retail_revenue_adjustment___nominal">#REF!</definedName>
    <definedName name="Residential_retail_revenue_adjustment___real" localSheetId="0">#REF!</definedName>
    <definedName name="Residential_retail_revenue_adjustment___real">#REF!</definedName>
    <definedName name="Residential_retail_revenue_adjustment_per_customer___nominal" localSheetId="0">#REF!</definedName>
    <definedName name="Residential_retail_revenue_adjustment_per_customer___nominal">#REF!</definedName>
    <definedName name="Residential_retail_revenue_adjustment_per_customer___real" localSheetId="0">#REF!</definedName>
    <definedName name="Residential_retail_revenue_adjustment_per_customer___real">#REF!</definedName>
    <definedName name="Residential_retail_revenue_check" localSheetId="0">#REF!</definedName>
    <definedName name="Residential_retail_revenue_check">#REF!</definedName>
    <definedName name="Residential_retail_revenue_check_overall" localSheetId="0">#REF!</definedName>
    <definedName name="Residential_retail_revenue_check_overall">#REF!</definedName>
    <definedName name="Residential_retail_service_revenue___real" localSheetId="0">#REF!</definedName>
    <definedName name="Residential_retail_service_revenue___real">#REF!</definedName>
    <definedName name="Residential_retail_service_revenue__sum_of_margin__margin_on_DPC_and_CTS____nominal" localSheetId="0">#REF!</definedName>
    <definedName name="Residential_retail_service_revenue__sum_of_margin__margin_on_DPC_and_CTS____nominal">#REF!</definedName>
    <definedName name="Residential_retail_service_revenue__sum_of_margin__margin_on_DPC_and_CTS_and_post_financeability____nominal" localSheetId="0">#REF!</definedName>
    <definedName name="Residential_retail_service_revenue__sum_of_margin__margin_on_DPC_and_CTS_and_post_financeability____nominal">#REF!</definedName>
    <definedName name="Residential_retail_service_revenue__sum_of_measured_and_unmeasured____nominal" localSheetId="0">#REF!</definedName>
    <definedName name="Residential_retail_service_revenue__sum_of_measured_and_unmeasured____nominal">#REF!</definedName>
    <definedName name="Residential_retail_service_revenue__sum_of_measured_and_unmeasured__including_post_financeability___nominal" localSheetId="0">#REF!</definedName>
    <definedName name="Residential_retail_service_revenue__sum_of_measured_and_unmeasured__including_post_financeability___nominal">#REF!</definedName>
    <definedName name="Residential_retail_service_revenue_inclusive_of_DPC_margin___nominal" localSheetId="0">#REF!</definedName>
    <definedName name="Residential_retail_service_revenue_inclusive_of_DPC_margin___nominal">#REF!</definedName>
    <definedName name="Residential_retail_service_revenue_inclusive_of_DPC_margin___post_financeability_adjustments_check" localSheetId="0">#REF!</definedName>
    <definedName name="Residential_retail_service_revenue_inclusive_of_DPC_margin___post_financeability_adjustments_check">#REF!</definedName>
    <definedName name="Residential_retail_service_revenue_inclusive_of_DPC_margin___post_financeability_adjustments_check_overall" localSheetId="0">#REF!</definedName>
    <definedName name="Residential_retail_service_revenue_inclusive_of_DPC_margin___post_financeability_adjustments_check_overall">#REF!</definedName>
    <definedName name="Residential_retail_service_revenue_inclusive_of_DPC_margin___real" localSheetId="0">#REF!</definedName>
    <definedName name="Residential_retail_service_revenue_inclusive_of_DPC_margin___real">#REF!</definedName>
    <definedName name="Residential_retail_service_revenue_inclusive_of_DPC_margin_excluding_post_financeability_adjustments_check" localSheetId="0">#REF!</definedName>
    <definedName name="Residential_retail_service_revenue_inclusive_of_DPC_margin_excluding_post_financeability_adjustments_check">#REF!</definedName>
    <definedName name="Residential_retail_service_revenue_inclusive_of_DPC_margin_excluding_post_financeability_adjustments_check_overall" localSheetId="0">#REF!</definedName>
    <definedName name="Residential_retail_service_revenue_inclusive_of_DPC_margin_excluding_post_financeability_adjustments_check_overall">#REF!</definedName>
    <definedName name="Residential_revenue_received___nominal" localSheetId="0">#REF!</definedName>
    <definedName name="Residential_revenue_received___nominal">#REF!</definedName>
    <definedName name="Residential_tax_charge____of_net_margin_" localSheetId="0">#REF!</definedName>
    <definedName name="Residential_tax_charge____of_net_margin_">#REF!</definedName>
    <definedName name="Residential_weighted_average_debtor_days___CALC" localSheetId="0">#REF!</definedName>
    <definedName name="Residential_weighted_average_debtor_days___CALC">#REF!</definedName>
    <definedName name="Residential_wholesale_cost_paid___nominal_POS" localSheetId="0">#REF!</definedName>
    <definedName name="Residential_wholesale_cost_paid___nominal_POS">#REF!</definedName>
    <definedName name="Residential_wholesale_creditor_lag_factor" localSheetId="0">#REF!</definedName>
    <definedName name="Residential_wholesale_creditor_lag_factor">#REF!</definedName>
    <definedName name="Residential_wholesale_creditor_target_balance___nominal" localSheetId="0">#REF!</definedName>
    <definedName name="Residential_wholesale_creditor_target_balance___nominal">#REF!</definedName>
    <definedName name="Residential_working_capital_interest____of_net_margin___interest_received_" localSheetId="0">#REF!</definedName>
    <definedName name="Residential_working_capital_interest____of_net_margin___interest_received_">#REF!</definedName>
    <definedName name="Residentials_connected_for_water_and_sewerage" localSheetId="0">#REF!</definedName>
    <definedName name="Residentials_connected_for_water_and_sewerage">#REF!</definedName>
    <definedName name="Residentials_connected_for_water_or_sewerage" localSheetId="0">#REF!</definedName>
    <definedName name="Residentials_connected_for_water_or_sewerage">#REF!</definedName>
    <definedName name="RESULT">#REF!</definedName>
    <definedName name="Retail___Corporation_tax_creditor___Business_b_f___nominal" localSheetId="0">#REF!</definedName>
    <definedName name="Retail___Corporation_tax_creditor___Business_b_f___nominal">#REF!</definedName>
    <definedName name="Retail___Corporation_tax_creditor___Residential_b_f___nominal" localSheetId="0">#REF!</definedName>
    <definedName name="Retail___Corporation_tax_creditor___Residential_b_f___nominal">#REF!</definedName>
    <definedName name="Retail_allowed_revenue_per_customer___joint_service___bill_module___real" localSheetId="0">#REF!</definedName>
    <definedName name="Retail_allowed_revenue_per_customer___joint_service___bill_module___real">#REF!</definedName>
    <definedName name="Retail_allowed_revenue_per_customer___joint_service___real" localSheetId="0">#REF!</definedName>
    <definedName name="Retail_allowed_revenue_per_customer___joint_service___real">#REF!</definedName>
    <definedName name="Retail_allowed_revenue_per_customer___single_service___bill_module___real" localSheetId="0">#REF!</definedName>
    <definedName name="Retail_allowed_revenue_per_customer___single_service___bill_module___real">#REF!</definedName>
    <definedName name="Retail_allowed_revenue_per_customer___single_service___real" localSheetId="0">#REF!</definedName>
    <definedName name="Retail_allowed_revenue_per_customer___single_service___real">#REF!</definedName>
    <definedName name="Retail_allowed_revenue_per_customer_joint_services___Growth" localSheetId="0">#REF!</definedName>
    <definedName name="Retail_allowed_revenue_per_customer_joint_services___Growth">#REF!</definedName>
    <definedName name="Retail_allowed_revenue_per_customer_single_service___Growth" localSheetId="0">#REF!</definedName>
    <definedName name="Retail_allowed_revenue_per_customer_single_service___Growth">#REF!</definedName>
    <definedName name="Retail_revenue_adjustment_per_customer___Tariff_Band___real.1" localSheetId="0">#REF!</definedName>
    <definedName name="Retail_revenue_adjustment_per_customer___Tariff_Band___real.1">#REF!</definedName>
    <definedName name="Retail_revenue_adjustment_per_customer___Tariff_Band___real.2" localSheetId="0">#REF!</definedName>
    <definedName name="Retail_revenue_adjustment_per_customer___Tariff_Band___real.2">#REF!</definedName>
    <definedName name="Retail_revenue_adjustment_per_customer___Tariff_Band___real.3" localSheetId="0">#REF!</definedName>
    <definedName name="Retail_revenue_adjustment_per_customer___Tariff_Band___real.3">#REF!</definedName>
    <definedName name="Retail_service_opex___Business___nominal" localSheetId="0">#REF!</definedName>
    <definedName name="Retail_service_opex___Business___nominal">#REF!</definedName>
    <definedName name="Retail_service_opex___Business___nominal.NEG" localSheetId="0">#REF!</definedName>
    <definedName name="Retail_service_opex___Business___nominal.NEG">#REF!</definedName>
    <definedName name="Retail_service_opex___Residential___nominal" localSheetId="0">#REF!</definedName>
    <definedName name="Retail_service_opex___Residential___nominal">#REF!</definedName>
    <definedName name="Retail_service_opex___Residential___nominal.NEG" localSheetId="0">#REF!</definedName>
    <definedName name="Retail_service_opex___Residential___nominal.NEG">#REF!</definedName>
    <definedName name="Retail_Trade_and_Other_Payables___Business___nominal" localSheetId="0">#REF!</definedName>
    <definedName name="Retail_Trade_and_Other_Payables___Business___nominal">#REF!</definedName>
    <definedName name="Retail_Trade_and_Other_Payables___nominal" localSheetId="0">#REF!</definedName>
    <definedName name="Retail_Trade_and_Other_Payables___nominal">#REF!</definedName>
    <definedName name="Retail_Trade_and_Other_Payables___nominal_POS" localSheetId="0">#REF!</definedName>
    <definedName name="Retail_Trade_and_Other_Payables___nominal_POS">#REF!</definedName>
    <definedName name="Retail_Trade_and_Other_Payables___Residential___nominal" localSheetId="0">#REF!</definedName>
    <definedName name="Retail_Trade_and_Other_Payables___Residential___nominal">#REF!</definedName>
    <definedName name="Retained_cash_balance___Appointee___check_calc___nominal" localSheetId="0">#REF!</definedName>
    <definedName name="Retained_cash_balance___Appointee___check_calc___nominal">#REF!</definedName>
    <definedName name="Retained_cash_balance___Appointee___check_calc___nominal.BEG" localSheetId="0">#REF!</definedName>
    <definedName name="Retained_cash_balance___Appointee___check_calc___nominal.BEG">#REF!</definedName>
    <definedName name="Retained_cash_balance___Appointee___nominal" localSheetId="0">#REF!</definedName>
    <definedName name="Retained_cash_balance___Appointee___nominal">#REF!</definedName>
    <definedName name="Retained_cash_balance___Appointee___nominal.BEG" localSheetId="0">#REF!</definedName>
    <definedName name="Retained_cash_balance___Appointee___nominal.BEG">#REF!</definedName>
    <definedName name="Retained_cash_balance___Business___check_calc___nominal" localSheetId="0">#REF!</definedName>
    <definedName name="Retained_cash_balance___Business___check_calc___nominal">#REF!</definedName>
    <definedName name="Retained_cash_balance___Business___check_calc___nominal.BEG" localSheetId="0">#REF!</definedName>
    <definedName name="Retained_cash_balance___Business___check_calc___nominal.BEG">#REF!</definedName>
    <definedName name="Retained_cash_balance___Business___nominal" localSheetId="0">#REF!</definedName>
    <definedName name="Retained_cash_balance___Business___nominal">#REF!</definedName>
    <definedName name="Retained_cash_balance___Business___nominal.BEG" localSheetId="0">#REF!</definedName>
    <definedName name="Retained_cash_balance___Business___nominal.BEG">#REF!</definedName>
    <definedName name="Retained_cash_balance___control___check_calc___nominal.ADDN1" localSheetId="0">#REF!</definedName>
    <definedName name="Retained_cash_balance___control___check_calc___nominal.ADDN1">#REF!</definedName>
    <definedName name="Retained_cash_balance___control___check_calc___nominal.ADDN1.BEG" localSheetId="0">#REF!</definedName>
    <definedName name="Retained_cash_balance___control___check_calc___nominal.ADDN1.BEG">#REF!</definedName>
    <definedName name="Retained_cash_balance___control___check_calc___nominal.ADDN2" localSheetId="0">#REF!</definedName>
    <definedName name="Retained_cash_balance___control___check_calc___nominal.ADDN2">#REF!</definedName>
    <definedName name="Retained_cash_balance___control___check_calc___nominal.ADDN2.BEG" localSheetId="0">#REF!</definedName>
    <definedName name="Retained_cash_balance___control___check_calc___nominal.ADDN2.BEG">#REF!</definedName>
    <definedName name="Retained_cash_balance___control___check_calc___nominal.BR" localSheetId="0">#REF!</definedName>
    <definedName name="Retained_cash_balance___control___check_calc___nominal.BR">#REF!</definedName>
    <definedName name="Retained_cash_balance___control___check_calc___nominal.BR.BEG" localSheetId="0">#REF!</definedName>
    <definedName name="Retained_cash_balance___control___check_calc___nominal.BR.BEG">#REF!</definedName>
    <definedName name="Retained_cash_balance___control___check_calc___nominal.WN" localSheetId="0">#REF!</definedName>
    <definedName name="Retained_cash_balance___control___check_calc___nominal.WN">#REF!</definedName>
    <definedName name="Retained_cash_balance___control___check_calc___nominal.WN.BEG" localSheetId="0">#REF!</definedName>
    <definedName name="Retained_cash_balance___control___check_calc___nominal.WN.BEG">#REF!</definedName>
    <definedName name="Retained_cash_balance___control___check_calc___nominal.WR" localSheetId="0">#REF!</definedName>
    <definedName name="Retained_cash_balance___control___check_calc___nominal.WR">#REF!</definedName>
    <definedName name="Retained_cash_balance___control___check_calc___nominal.WR.BEG" localSheetId="0">#REF!</definedName>
    <definedName name="Retained_cash_balance___control___check_calc___nominal.WR.BEG">#REF!</definedName>
    <definedName name="Retained_cash_balance___control___check_calc___nominal.WWN" localSheetId="0">#REF!</definedName>
    <definedName name="Retained_cash_balance___control___check_calc___nominal.WWN">#REF!</definedName>
    <definedName name="Retained_cash_balance___control___check_calc___nominal.WWN.BEG" localSheetId="0">#REF!</definedName>
    <definedName name="Retained_cash_balance___control___check_calc___nominal.WWN.BEG">#REF!</definedName>
    <definedName name="Retained_cash_balance___control___nominal.ADDN1" localSheetId="0">#REF!</definedName>
    <definedName name="Retained_cash_balance___control___nominal.ADDN1">#REF!</definedName>
    <definedName name="Retained_cash_balance___control___nominal.ADDN1.BEG" localSheetId="0">#REF!</definedName>
    <definedName name="Retained_cash_balance___control___nominal.ADDN1.BEG">#REF!</definedName>
    <definedName name="Retained_cash_balance___control___nominal.ADDN2" localSheetId="0">#REF!</definedName>
    <definedName name="Retained_cash_balance___control___nominal.ADDN2">#REF!</definedName>
    <definedName name="Retained_cash_balance___control___nominal.ADDN2.BEG" localSheetId="0">#REF!</definedName>
    <definedName name="Retained_cash_balance___control___nominal.ADDN2.BEG">#REF!</definedName>
    <definedName name="Retained_cash_balance___control___nominal.BR" localSheetId="0">#REF!</definedName>
    <definedName name="Retained_cash_balance___control___nominal.BR">#REF!</definedName>
    <definedName name="Retained_cash_balance___control___nominal.BR.BEG" localSheetId="0">#REF!</definedName>
    <definedName name="Retained_cash_balance___control___nominal.BR.BEG">#REF!</definedName>
    <definedName name="Retained_cash_balance___control___nominal.WN" localSheetId="0">#REF!</definedName>
    <definedName name="Retained_cash_balance___control___nominal.WN">#REF!</definedName>
    <definedName name="Retained_cash_balance___control___nominal.WN.BEG" localSheetId="0">#REF!</definedName>
    <definedName name="Retained_cash_balance___control___nominal.WN.BEG">#REF!</definedName>
    <definedName name="Retained_cash_balance___control___nominal.WR" localSheetId="0">#REF!</definedName>
    <definedName name="Retained_cash_balance___control___nominal.WR">#REF!</definedName>
    <definedName name="Retained_cash_balance___control___nominal.WR.BEG" localSheetId="0">#REF!</definedName>
    <definedName name="Retained_cash_balance___control___nominal.WR.BEG">#REF!</definedName>
    <definedName name="Retained_cash_balance___control___nominal.WWN" localSheetId="0">#REF!</definedName>
    <definedName name="Retained_cash_balance___control___nominal.WWN">#REF!</definedName>
    <definedName name="Retained_cash_balance___control___nominal.WWN.BEG" localSheetId="0">#REF!</definedName>
    <definedName name="Retained_cash_balance___control___nominal.WWN.BEG">#REF!</definedName>
    <definedName name="Retained_cash_balance___Residential___check_calc___nominal" localSheetId="0">#REF!</definedName>
    <definedName name="Retained_cash_balance___Residential___check_calc___nominal">#REF!</definedName>
    <definedName name="Retained_cash_balance___Residential___check_calc___nominal.BEG" localSheetId="0">#REF!</definedName>
    <definedName name="Retained_cash_balance___Residential___check_calc___nominal.BEG">#REF!</definedName>
    <definedName name="Retained_cash_balance___Residential___nominal" localSheetId="0">#REF!</definedName>
    <definedName name="Retained_cash_balance___Residential___nominal">#REF!</definedName>
    <definedName name="Retained_cash_balance___Residential___nominal.BEG" localSheetId="0">#REF!</definedName>
    <definedName name="Retained_cash_balance___Residential___nominal.BEG">#REF!</definedName>
    <definedName name="Retained_cash_balance___Retail___check_calc___nominal" localSheetId="0">#REF!</definedName>
    <definedName name="Retained_cash_balance___Retail___check_calc___nominal">#REF!</definedName>
    <definedName name="Retained_cash_balance___Retail___check_calc___nominal.BEG" localSheetId="0">#REF!</definedName>
    <definedName name="Retained_cash_balance___Retail___check_calc___nominal.BEG">#REF!</definedName>
    <definedName name="Retained_cash_balance___Wholesale___check_calc___nominal" localSheetId="0">#REF!</definedName>
    <definedName name="Retained_cash_balance___Wholesale___check_calc___nominal">#REF!</definedName>
    <definedName name="Retained_cash_balance___Wholesale___check_calc___nominal.BEG" localSheetId="0">#REF!</definedName>
    <definedName name="Retained_cash_balance___Wholesale___check_calc___nominal.BEG">#REF!</definedName>
    <definedName name="Retained_cash_balance___Wholesale___nominal" localSheetId="0">#REF!</definedName>
    <definedName name="Retained_cash_balance___Wholesale___nominal">#REF!</definedName>
    <definedName name="Retained_cash_flow___debt___Appointee" localSheetId="0">#REF!</definedName>
    <definedName name="Retained_cash_flow___debt___Appointee">#REF!</definedName>
    <definedName name="Retained_cash_flow___debt___Post_Fin_adj___Appointee" localSheetId="0">#REF!</definedName>
    <definedName name="Retained_cash_flow___debt___Post_Fin_adj___Appointee">#REF!</definedName>
    <definedName name="Retained_earnings___Business___nominal" localSheetId="0">#REF!</definedName>
    <definedName name="Retained_earnings___Business___nominal">#REF!</definedName>
    <definedName name="Retained_earnings___control___nominal.ADDN1" localSheetId="0">#REF!</definedName>
    <definedName name="Retained_earnings___control___nominal.ADDN1">#REF!</definedName>
    <definedName name="Retained_earnings___control___nominal.ADDN2" localSheetId="0">#REF!</definedName>
    <definedName name="Retained_earnings___control___nominal.ADDN2">#REF!</definedName>
    <definedName name="Retained_earnings___control___nominal.BR" localSheetId="0">#REF!</definedName>
    <definedName name="Retained_earnings___control___nominal.BR">#REF!</definedName>
    <definedName name="Retained_earnings___control___nominal.WN" localSheetId="0">#REF!</definedName>
    <definedName name="Retained_earnings___control___nominal.WN">#REF!</definedName>
    <definedName name="Retained_earnings___control___nominal.WR" localSheetId="0">#REF!</definedName>
    <definedName name="Retained_earnings___control___nominal.WR">#REF!</definedName>
    <definedName name="Retained_earnings___control___nominal.WWN" localSheetId="0">#REF!</definedName>
    <definedName name="Retained_earnings___control___nominal.WWN">#REF!</definedName>
    <definedName name="Retained_earnings___Residential___nominal" localSheetId="0">#REF!</definedName>
    <definedName name="Retained_earnings___Residential___nominal">#REF!</definedName>
    <definedName name="Retained_earnings___Retail___nominal" localSheetId="0">#REF!</definedName>
    <definedName name="Retained_earnings___Retail___nominal">#REF!</definedName>
    <definedName name="Retained_earnings___wholesale___nominal" localSheetId="0">#REF!</definedName>
    <definedName name="Retained_earnings___wholesale___nominal">#REF!</definedName>
    <definedName name="Retained_earnings_and_other_distributable_reserves_b_f___Appointee___nominal" localSheetId="0">#REF!</definedName>
    <definedName name="Retained_earnings_and_other_distributable_reserves_b_f___Appointee___nominal">#REF!</definedName>
    <definedName name="Retained_earnings_and_other_distributable_reserves_balance___Appointee___nominal" localSheetId="0">#REF!</definedName>
    <definedName name="Retained_earnings_and_other_distributable_reserves_balance___Appointee___nominal">#REF!</definedName>
    <definedName name="Retained_earnings_and_other_distributable_reserves_balance___Appointee___nominal.BEG" localSheetId="0">#REF!</definedName>
    <definedName name="Retained_earnings_and_other_distributable_reserves_balance___Appointee___nominal.BEG">#REF!</definedName>
    <definedName name="Retained_earnings_Appointee_total_check" localSheetId="0">#REF!</definedName>
    <definedName name="Retained_earnings_Appointee_total_check">#REF!</definedName>
    <definedName name="Retained_earnings_Appointee_total_check_overall" localSheetId="0">#REF!</definedName>
    <definedName name="Retained_earnings_Appointee_total_check_overall">#REF!</definedName>
    <definedName name="Retained_earnings_balance___Appointee___nominal" localSheetId="0">#REF!</definedName>
    <definedName name="Retained_earnings_balance___Appointee___nominal">#REF!</definedName>
    <definedName name="Retained_earnings_balance___Appointee___nominal.BEG" localSheetId="0">#REF!</definedName>
    <definedName name="Retained_earnings_balance___Appointee___nominal.BEG">#REF!</definedName>
    <definedName name="Retained_earnings_balance___Business___check_calc___nominal" localSheetId="0">#REF!</definedName>
    <definedName name="Retained_earnings_balance___Business___check_calc___nominal">#REF!</definedName>
    <definedName name="Retained_earnings_balance___Business___check_calc___nominal.BEG" localSheetId="0">#REF!</definedName>
    <definedName name="Retained_earnings_balance___Business___check_calc___nominal.BEG">#REF!</definedName>
    <definedName name="Retained_earnings_balance___Business___nominal" localSheetId="0">#REF!</definedName>
    <definedName name="Retained_earnings_balance___Business___nominal">#REF!</definedName>
    <definedName name="Retained_earnings_balance___Business___nominal.BEG" localSheetId="0">#REF!</definedName>
    <definedName name="Retained_earnings_balance___Business___nominal.BEG">#REF!</definedName>
    <definedName name="Retained_earnings_balance___control___check_calc___nominal.ADDN1" localSheetId="0">#REF!</definedName>
    <definedName name="Retained_earnings_balance___control___check_calc___nominal.ADDN1">#REF!</definedName>
    <definedName name="Retained_earnings_balance___control___check_calc___nominal.ADDN1.BEG" localSheetId="0">#REF!</definedName>
    <definedName name="Retained_earnings_balance___control___check_calc___nominal.ADDN1.BEG">#REF!</definedName>
    <definedName name="Retained_earnings_balance___control___check_calc___nominal.ADDN2" localSheetId="0">#REF!</definedName>
    <definedName name="Retained_earnings_balance___control___check_calc___nominal.ADDN2">#REF!</definedName>
    <definedName name="Retained_earnings_balance___control___check_calc___nominal.ADDN2.BEG" localSheetId="0">#REF!</definedName>
    <definedName name="Retained_earnings_balance___control___check_calc___nominal.ADDN2.BEG">#REF!</definedName>
    <definedName name="Retained_earnings_balance___control___check_calc___nominal.BR" localSheetId="0">#REF!</definedName>
    <definedName name="Retained_earnings_balance___control___check_calc___nominal.BR">#REF!</definedName>
    <definedName name="Retained_earnings_balance___control___check_calc___nominal.BR.BEG" localSheetId="0">#REF!</definedName>
    <definedName name="Retained_earnings_balance___control___check_calc___nominal.BR.BEG">#REF!</definedName>
    <definedName name="Retained_earnings_balance___control___check_calc___nominal.WN" localSheetId="0">#REF!</definedName>
    <definedName name="Retained_earnings_balance___control___check_calc___nominal.WN">#REF!</definedName>
    <definedName name="Retained_earnings_balance___control___check_calc___nominal.WN.BEG" localSheetId="0">#REF!</definedName>
    <definedName name="Retained_earnings_balance___control___check_calc___nominal.WN.BEG">#REF!</definedName>
    <definedName name="Retained_earnings_balance___control___check_calc___nominal.WR" localSheetId="0">#REF!</definedName>
    <definedName name="Retained_earnings_balance___control___check_calc___nominal.WR">#REF!</definedName>
    <definedName name="Retained_earnings_balance___control___check_calc___nominal.WR.BEG" localSheetId="0">#REF!</definedName>
    <definedName name="Retained_earnings_balance___control___check_calc___nominal.WR.BEG">#REF!</definedName>
    <definedName name="Retained_earnings_balance___control___check_calc___nominal.WWN" localSheetId="0">#REF!</definedName>
    <definedName name="Retained_earnings_balance___control___check_calc___nominal.WWN">#REF!</definedName>
    <definedName name="Retained_earnings_balance___control___check_calc___nominal.WWN.BEG" localSheetId="0">#REF!</definedName>
    <definedName name="Retained_earnings_balance___control___check_calc___nominal.WWN.BEG">#REF!</definedName>
    <definedName name="Retained_earnings_balance___control___nominal.ADDN1" localSheetId="0">#REF!</definedName>
    <definedName name="Retained_earnings_balance___control___nominal.ADDN1">#REF!</definedName>
    <definedName name="Retained_earnings_balance___control___nominal.ADDN1.BEG" localSheetId="0">#REF!</definedName>
    <definedName name="Retained_earnings_balance___control___nominal.ADDN1.BEG">#REF!</definedName>
    <definedName name="Retained_earnings_balance___control___nominal.ADDN2" localSheetId="0">#REF!</definedName>
    <definedName name="Retained_earnings_balance___control___nominal.ADDN2">#REF!</definedName>
    <definedName name="Retained_earnings_balance___control___nominal.ADDN2.BEG" localSheetId="0">#REF!</definedName>
    <definedName name="Retained_earnings_balance___control___nominal.ADDN2.BEG">#REF!</definedName>
    <definedName name="Retained_earnings_balance___control___nominal.BR" localSheetId="0">#REF!</definedName>
    <definedName name="Retained_earnings_balance___control___nominal.BR">#REF!</definedName>
    <definedName name="Retained_earnings_balance___control___nominal.BR.BEG" localSheetId="0">#REF!</definedName>
    <definedName name="Retained_earnings_balance___control___nominal.BR.BEG">#REF!</definedName>
    <definedName name="Retained_earnings_balance___control___nominal.WN" localSheetId="0">#REF!</definedName>
    <definedName name="Retained_earnings_balance___control___nominal.WN">#REF!</definedName>
    <definedName name="Retained_earnings_balance___control___nominal.WN.BEG" localSheetId="0">#REF!</definedName>
    <definedName name="Retained_earnings_balance___control___nominal.WN.BEG">#REF!</definedName>
    <definedName name="Retained_earnings_balance___control___nominal.WR" localSheetId="0">#REF!</definedName>
    <definedName name="Retained_earnings_balance___control___nominal.WR">#REF!</definedName>
    <definedName name="Retained_earnings_balance___control___nominal.WR.BEG" localSheetId="0">#REF!</definedName>
    <definedName name="Retained_earnings_balance___control___nominal.WR.BEG">#REF!</definedName>
    <definedName name="Retained_earnings_balance___control___nominal.WWN" localSheetId="0">#REF!</definedName>
    <definedName name="Retained_earnings_balance___control___nominal.WWN">#REF!</definedName>
    <definedName name="Retained_earnings_balance___control___nominal.WWN.BEG" localSheetId="0">#REF!</definedName>
    <definedName name="Retained_earnings_balance___control___nominal.WWN.BEG">#REF!</definedName>
    <definedName name="Retained_earnings_balance___Residential___check_calc___nominal" localSheetId="0">#REF!</definedName>
    <definedName name="Retained_earnings_balance___Residential___check_calc___nominal">#REF!</definedName>
    <definedName name="Retained_earnings_balance___Residential___check_calc___nominal.BEG" localSheetId="0">#REF!</definedName>
    <definedName name="Retained_earnings_balance___Residential___check_calc___nominal.BEG">#REF!</definedName>
    <definedName name="Retained_earnings_balance___Residential___nominal" localSheetId="0">#REF!</definedName>
    <definedName name="Retained_earnings_balance___Residential___nominal">#REF!</definedName>
    <definedName name="Retained_earnings_balance___Residential___nominal.BEG" localSheetId="0">#REF!</definedName>
    <definedName name="Retained_earnings_balance___Residential___nominal.BEG">#REF!</definedName>
    <definedName name="Retained_earnings_balance___Retail___check_calc___nominal" localSheetId="0">#REF!</definedName>
    <definedName name="Retained_earnings_balance___Retail___check_calc___nominal">#REF!</definedName>
    <definedName name="Retained_earnings_balance___Retail___check_calc___nominal.BEG" localSheetId="0">#REF!</definedName>
    <definedName name="Retained_earnings_balance___Retail___check_calc___nominal.BEG">#REF!</definedName>
    <definedName name="Retained_earnings_balance___Retail___nominal" localSheetId="0">#REF!</definedName>
    <definedName name="Retained_earnings_balance___Retail___nominal">#REF!</definedName>
    <definedName name="Retained_earnings_balance___Wholesale___check_calc___nominal" localSheetId="0">#REF!</definedName>
    <definedName name="Retained_earnings_balance___Wholesale___check_calc___nominal">#REF!</definedName>
    <definedName name="Retained_earnings_balance___Wholesale___check_calc___nominal.BEG" localSheetId="0">#REF!</definedName>
    <definedName name="Retained_earnings_balance___Wholesale___check_calc___nominal.BEG">#REF!</definedName>
    <definedName name="Retained_earnings_balance___Wholesale___nominal" localSheetId="0">#REF!</definedName>
    <definedName name="Retained_earnings_balance___Wholesale___nominal">#REF!</definedName>
    <definedName name="Retirement_benefit_asset____liabilities__balance__control___nominal.ADDN1" localSheetId="0">#REF!</definedName>
    <definedName name="Retirement_benefit_asset____liabilities__balance__control___nominal.ADDN1">#REF!</definedName>
    <definedName name="Retirement_benefit_asset____liabilities__balance__control___nominal.ADDN1.BEG" localSheetId="0">#REF!</definedName>
    <definedName name="Retirement_benefit_asset____liabilities__balance__control___nominal.ADDN1.BEG">#REF!</definedName>
    <definedName name="Retirement_benefit_asset____liabilities__balance__control___nominal.ADDN2" localSheetId="0">#REF!</definedName>
    <definedName name="Retirement_benefit_asset____liabilities__balance__control___nominal.ADDN2">#REF!</definedName>
    <definedName name="Retirement_benefit_asset____liabilities__balance__control___nominal.ADDN2.BEG" localSheetId="0">#REF!</definedName>
    <definedName name="Retirement_benefit_asset____liabilities__balance__control___nominal.ADDN2.BEG">#REF!</definedName>
    <definedName name="Retirement_benefit_asset____liabilities__balance__control___nominal.BR" localSheetId="0">#REF!</definedName>
    <definedName name="Retirement_benefit_asset____liabilities__balance__control___nominal.BR">#REF!</definedName>
    <definedName name="Retirement_benefit_asset____liabilities__balance__control___nominal.BR.BEG" localSheetId="0">#REF!</definedName>
    <definedName name="Retirement_benefit_asset____liabilities__balance__control___nominal.BR.BEG">#REF!</definedName>
    <definedName name="Retirement_benefit_asset____liabilities__balance__control___nominal.WN" localSheetId="0">#REF!</definedName>
    <definedName name="Retirement_benefit_asset____liabilities__balance__control___nominal.WN">#REF!</definedName>
    <definedName name="Retirement_benefit_asset____liabilities__balance__control___nominal.WN.BEG" localSheetId="0">#REF!</definedName>
    <definedName name="Retirement_benefit_asset____liabilities__balance__control___nominal.WN.BEG">#REF!</definedName>
    <definedName name="Retirement_benefit_asset____liabilities__balance__control___nominal.WR" localSheetId="0">#REF!</definedName>
    <definedName name="Retirement_benefit_asset____liabilities__balance__control___nominal.WR">#REF!</definedName>
    <definedName name="Retirement_benefit_asset____liabilities__balance__control___nominal.WR.BEG" localSheetId="0">#REF!</definedName>
    <definedName name="Retirement_benefit_asset____liabilities__balance__control___nominal.WR.BEG">#REF!</definedName>
    <definedName name="Retirement_benefit_asset____liabilities__balance__control___nominal.WWN" localSheetId="0">#REF!</definedName>
    <definedName name="Retirement_benefit_asset____liabilities__balance__control___nominal.WWN">#REF!</definedName>
    <definedName name="Retirement_benefit_asset____liabilities__balance__control___nominal.WWN.BEG" localSheetId="0">#REF!</definedName>
    <definedName name="Retirement_benefit_asset____liabilities__balance__control___nominal.WWN.BEG">#REF!</definedName>
    <definedName name="Retirement_benefit_asset_balance___Appointee___nominal" localSheetId="0">#REF!</definedName>
    <definedName name="Retirement_benefit_asset_balance___Appointee___nominal">#REF!</definedName>
    <definedName name="Retirement_benefit_asset_balance___Business___nominal" localSheetId="0">#REF!</definedName>
    <definedName name="Retirement_benefit_asset_balance___Business___nominal">#REF!</definedName>
    <definedName name="Retirement_benefit_asset_balance___control___nominal.ADDN1" localSheetId="0">#REF!</definedName>
    <definedName name="Retirement_benefit_asset_balance___control___nominal.ADDN1">#REF!</definedName>
    <definedName name="Retirement_benefit_asset_balance___control___nominal.ADDN2" localSheetId="0">#REF!</definedName>
    <definedName name="Retirement_benefit_asset_balance___control___nominal.ADDN2">#REF!</definedName>
    <definedName name="Retirement_benefit_asset_balance___control___nominal.BR" localSheetId="0">#REF!</definedName>
    <definedName name="Retirement_benefit_asset_balance___control___nominal.BR">#REF!</definedName>
    <definedName name="Retirement_benefit_asset_balance___control___nominal.WN" localSheetId="0">#REF!</definedName>
    <definedName name="Retirement_benefit_asset_balance___control___nominal.WN">#REF!</definedName>
    <definedName name="Retirement_benefit_asset_balance___control___nominal.WR" localSheetId="0">#REF!</definedName>
    <definedName name="Retirement_benefit_asset_balance___control___nominal.WR">#REF!</definedName>
    <definedName name="Retirement_benefit_asset_balance___control___nominal.WWN" localSheetId="0">#REF!</definedName>
    <definedName name="Retirement_benefit_asset_balance___control___nominal.WWN">#REF!</definedName>
    <definedName name="Retirement_benefit_asset_balance___Residential___nominal" localSheetId="0">#REF!</definedName>
    <definedName name="Retirement_benefit_asset_balance___Residential___nominal">#REF!</definedName>
    <definedName name="Retirement_benefit_asset_balance___Retail___nominal" localSheetId="0">#REF!</definedName>
    <definedName name="Retirement_benefit_asset_balance___Retail___nominal">#REF!</definedName>
    <definedName name="Retirement_benefit_asset_balance___Wholesale___nominal" localSheetId="0">#REF!</definedName>
    <definedName name="Retirement_benefit_asset_balance___Wholesale___nominal">#REF!</definedName>
    <definedName name="Retirement_benefit_liability_balance___Appointee___nominal" localSheetId="0">#REF!</definedName>
    <definedName name="Retirement_benefit_liability_balance___Appointee___nominal">#REF!</definedName>
    <definedName name="Retirement_benefit_liability_balance___Business___nominal" localSheetId="0">#REF!</definedName>
    <definedName name="Retirement_benefit_liability_balance___Business___nominal">#REF!</definedName>
    <definedName name="Retirement_benefit_liability_balance___control___nominal.ADDN1" localSheetId="0">#REF!</definedName>
    <definedName name="Retirement_benefit_liability_balance___control___nominal.ADDN1">#REF!</definedName>
    <definedName name="Retirement_benefit_liability_balance___control___nominal.ADDN2" localSheetId="0">#REF!</definedName>
    <definedName name="Retirement_benefit_liability_balance___control___nominal.ADDN2">#REF!</definedName>
    <definedName name="Retirement_benefit_liability_balance___control___nominal.BR" localSheetId="0">#REF!</definedName>
    <definedName name="Retirement_benefit_liability_balance___control___nominal.BR">#REF!</definedName>
    <definedName name="Retirement_benefit_liability_balance___control___nominal.WN" localSheetId="0">#REF!</definedName>
    <definedName name="Retirement_benefit_liability_balance___control___nominal.WN">#REF!</definedName>
    <definedName name="Retirement_benefit_liability_balance___control___nominal.WR" localSheetId="0">#REF!</definedName>
    <definedName name="Retirement_benefit_liability_balance___control___nominal.WR">#REF!</definedName>
    <definedName name="Retirement_benefit_liability_balance___control___nominal.WWN" localSheetId="0">#REF!</definedName>
    <definedName name="Retirement_benefit_liability_balance___control___nominal.WWN">#REF!</definedName>
    <definedName name="Retirement_benefit_liability_balance___Residential___nominal" localSheetId="0">#REF!</definedName>
    <definedName name="Retirement_benefit_liability_balance___Residential___nominal">#REF!</definedName>
    <definedName name="Retirement_benefit_liability_balance___Retail___nominal" localSheetId="0">#REF!</definedName>
    <definedName name="Retirement_benefit_liability_balance___Retail___nominal">#REF!</definedName>
    <definedName name="Retirement_benefit_liability_balance___Wholesale___nominal" localSheetId="0">#REF!</definedName>
    <definedName name="Retirement_benefit_liability_balance___Wholesale___nominal">#REF!</definedName>
    <definedName name="Return_on_2020_25_RCV___nominal.ADDN1" localSheetId="0">#REF!</definedName>
    <definedName name="Return_on_2020_25_RCV___nominal.ADDN1">#REF!</definedName>
    <definedName name="Return_on_2020_25_RCV___nominal.ADDN2" localSheetId="0">#REF!</definedName>
    <definedName name="Return_on_2020_25_RCV___nominal.ADDN2">#REF!</definedName>
    <definedName name="Return_on_2020_25_RCV___nominal.BR" localSheetId="0">#REF!</definedName>
    <definedName name="Return_on_2020_25_RCV___nominal.BR">#REF!</definedName>
    <definedName name="Return_on_2020_25_RCV___nominal.WN" localSheetId="0">#REF!</definedName>
    <definedName name="Return_on_2020_25_RCV___nominal.WN">#REF!</definedName>
    <definedName name="Return_on_2020_25_RCV___nominal.WR" localSheetId="0">#REF!</definedName>
    <definedName name="Return_on_2020_25_RCV___nominal.WR">#REF!</definedName>
    <definedName name="Return_on_2020_25_RCV___nominal.WWN" localSheetId="0">#REF!</definedName>
    <definedName name="Return_on_2020_25_RCV___nominal.WWN">#REF!</definedName>
    <definedName name="Return_on_2020_25_RCV___real.ADDN1" localSheetId="0">#REF!</definedName>
    <definedName name="Return_on_2020_25_RCV___real.ADDN1">#REF!</definedName>
    <definedName name="Return_on_2020_25_RCV___real.ADDN2" localSheetId="0">#REF!</definedName>
    <definedName name="Return_on_2020_25_RCV___real.ADDN2">#REF!</definedName>
    <definedName name="Return_on_2020_25_RCV___real.BR" localSheetId="0">#REF!</definedName>
    <definedName name="Return_on_2020_25_RCV___real.BR">#REF!</definedName>
    <definedName name="Return_on_2020_25_RCV___real.WN" localSheetId="0">#REF!</definedName>
    <definedName name="Return_on_2020_25_RCV___real.WN">#REF!</definedName>
    <definedName name="Return_on_2020_25_RCV___real.WR" localSheetId="0">#REF!</definedName>
    <definedName name="Return_on_2020_25_RCV___real.WR">#REF!</definedName>
    <definedName name="Return_on_2020_25_RCV___real.WWN" localSheetId="0">#REF!</definedName>
    <definedName name="Return_on_2020_25_RCV___real.WWN">#REF!</definedName>
    <definedName name="Return_on_Capital____control___real.ADDN1" localSheetId="0">#REF!</definedName>
    <definedName name="Return_on_Capital____control___real.ADDN1">#REF!</definedName>
    <definedName name="Return_on_Capital____control___real.ADDN2" localSheetId="0">#REF!</definedName>
    <definedName name="Return_on_Capital____control___real.ADDN2">#REF!</definedName>
    <definedName name="Return_on_Capital____control___real.BR" localSheetId="0">#REF!</definedName>
    <definedName name="Return_on_Capital____control___real.BR">#REF!</definedName>
    <definedName name="Return_on_Capital____control___real.WN" localSheetId="0">#REF!</definedName>
    <definedName name="Return_on_Capital____control___real.WN">#REF!</definedName>
    <definedName name="Return_on_Capital____control___real.WR" localSheetId="0">#REF!</definedName>
    <definedName name="Return_on_Capital____control___real.WR">#REF!</definedName>
    <definedName name="Return_on_Capital____control___real.WWN" localSheetId="0">#REF!</definedName>
    <definedName name="Return_on_Capital____control___real.WWN">#REF!</definedName>
    <definedName name="Return_on_Capital___nominal.ADDN1" localSheetId="0">#REF!</definedName>
    <definedName name="Return_on_Capital___nominal.ADDN1">#REF!</definedName>
    <definedName name="Return_on_Capital___nominal.ADDN2" localSheetId="0">#REF!</definedName>
    <definedName name="Return_on_Capital___nominal.ADDN2">#REF!</definedName>
    <definedName name="Return_on_Capital___nominal.BR" localSheetId="0">#REF!</definedName>
    <definedName name="Return_on_Capital___nominal.BR">#REF!</definedName>
    <definedName name="Return_on_Capital___nominal.WN" localSheetId="0">#REF!</definedName>
    <definedName name="Return_on_Capital___nominal.WN">#REF!</definedName>
    <definedName name="Return_on_Capital___nominal.WR" localSheetId="0">#REF!</definedName>
    <definedName name="Return_on_Capital___nominal.WR">#REF!</definedName>
    <definedName name="Return_on_Capital___nominal.WWN" localSheetId="0">#REF!</definedName>
    <definedName name="Return_on_Capital___nominal.WWN">#REF!</definedName>
    <definedName name="Return_on_Capital___real.ADDN1" localSheetId="0">#REF!</definedName>
    <definedName name="Return_on_Capital___real.ADDN1">#REF!</definedName>
    <definedName name="Return_on_Capital___real.ADDN2" localSheetId="0">#REF!</definedName>
    <definedName name="Return_on_Capital___real.ADDN2">#REF!</definedName>
    <definedName name="Return_on_Capital___real.BR" localSheetId="0">#REF!</definedName>
    <definedName name="Return_on_Capital___real.BR">#REF!</definedName>
    <definedName name="Return_on_Capital___real.WN" localSheetId="0">#REF!</definedName>
    <definedName name="Return_on_Capital___real.WN">#REF!</definedName>
    <definedName name="Return_on_Capital___real.WR" localSheetId="0">#REF!</definedName>
    <definedName name="Return_on_Capital___real.WR">#REF!</definedName>
    <definedName name="Return_on_Capital___real.WWN" localSheetId="0">#REF!</definedName>
    <definedName name="Return_on_Capital___real.WWN">#REF!</definedName>
    <definedName name="Return_on_Capital___real___ADDN1" localSheetId="0">#REF!</definedName>
    <definedName name="Return_on_Capital___real___ADDN1">#REF!</definedName>
    <definedName name="Return_on_Capital___real___ADDN2" localSheetId="0">#REF!</definedName>
    <definedName name="Return_on_Capital___real___ADDN2">#REF!</definedName>
    <definedName name="Return_on_Capital___real___BR" localSheetId="0">#REF!</definedName>
    <definedName name="Return_on_Capital___real___BR">#REF!</definedName>
    <definedName name="Return_on_Capital___real___WN" localSheetId="0">#REF!</definedName>
    <definedName name="Return_on_Capital___real___WN">#REF!</definedName>
    <definedName name="Return_on_Capital___real___WR" localSheetId="0">#REF!</definedName>
    <definedName name="Return_on_Capital___real___WR">#REF!</definedName>
    <definedName name="Return_on_Capital___real___WWN" localSheetId="0">#REF!</definedName>
    <definedName name="Return_on_Capital___real___WWN">#REF!</definedName>
    <definedName name="Return_on_capital_employed___ROCE____Appointee" localSheetId="0">#REF!</definedName>
    <definedName name="Return_on_capital_employed___ROCE____Appointee">#REF!</definedName>
    <definedName name="Return_on_capital_employed___ROCE____Control.ADDN1" localSheetId="0">#REF!</definedName>
    <definedName name="Return_on_capital_employed___ROCE____Control.ADDN1">#REF!</definedName>
    <definedName name="Return_on_capital_employed___ROCE____Control.ADDN2" localSheetId="0">#REF!</definedName>
    <definedName name="Return_on_capital_employed___ROCE____Control.ADDN2">#REF!</definedName>
    <definedName name="Return_on_capital_employed___ROCE____Control.BR" localSheetId="0">#REF!</definedName>
    <definedName name="Return_on_capital_employed___ROCE____Control.BR">#REF!</definedName>
    <definedName name="Return_on_capital_employed___ROCE____Control.WN" localSheetId="0">#REF!</definedName>
    <definedName name="Return_on_capital_employed___ROCE____Control.WN">#REF!</definedName>
    <definedName name="Return_on_capital_employed___ROCE____Control.WR" localSheetId="0">#REF!</definedName>
    <definedName name="Return_on_capital_employed___ROCE____Control.WR">#REF!</definedName>
    <definedName name="Return_on_capital_employed___ROCE____Control.WWN" localSheetId="0">#REF!</definedName>
    <definedName name="Return_on_capital_employed___ROCE____Control.WWN">#REF!</definedName>
    <definedName name="Return_on_capital_employed___ROCE___building_blocks____Wholesale" localSheetId="0">#REF!</definedName>
    <definedName name="Return_on_capital_employed___ROCE___building_blocks____Wholesale">#REF!</definedName>
    <definedName name="Return_on_Post_2025_RCV___nominal.ADDN1" localSheetId="0">#REF!</definedName>
    <definedName name="Return_on_Post_2025_RCV___nominal.ADDN1">#REF!</definedName>
    <definedName name="Return_on_Post_2025_RCV___nominal.ADDN2" localSheetId="0">#REF!</definedName>
    <definedName name="Return_on_Post_2025_RCV___nominal.ADDN2">#REF!</definedName>
    <definedName name="Return_on_Post_2025_RCV___nominal.BR" localSheetId="0">#REF!</definedName>
    <definedName name="Return_on_Post_2025_RCV___nominal.BR">#REF!</definedName>
    <definedName name="Return_on_Post_2025_RCV___nominal.WN" localSheetId="0">#REF!</definedName>
    <definedName name="Return_on_Post_2025_RCV___nominal.WN">#REF!</definedName>
    <definedName name="Return_on_Post_2025_RCV___nominal.WR" localSheetId="0">#REF!</definedName>
    <definedName name="Return_on_Post_2025_RCV___nominal.WR">#REF!</definedName>
    <definedName name="Return_on_Post_2025_RCV___nominal.WWN" localSheetId="0">#REF!</definedName>
    <definedName name="Return_on_Post_2025_RCV___nominal.WWN">#REF!</definedName>
    <definedName name="Return_on_Post_2025_RCV___real.ADDN1" localSheetId="0">#REF!</definedName>
    <definedName name="Return_on_Post_2025_RCV___real.ADDN1">#REF!</definedName>
    <definedName name="Return_on_Post_2025_RCV___real.ADDN2" localSheetId="0">#REF!</definedName>
    <definedName name="Return_on_Post_2025_RCV___real.ADDN2">#REF!</definedName>
    <definedName name="Return_on_Post_2025_RCV___real.BR" localSheetId="0">#REF!</definedName>
    <definedName name="Return_on_Post_2025_RCV___real.BR">#REF!</definedName>
    <definedName name="Return_on_Post_2025_RCV___real.WN" localSheetId="0">#REF!</definedName>
    <definedName name="Return_on_Post_2025_RCV___real.WN">#REF!</definedName>
    <definedName name="Return_on_Post_2025_RCV___real.WR" localSheetId="0">#REF!</definedName>
    <definedName name="Return_on_Post_2025_RCV___real.WR">#REF!</definedName>
    <definedName name="Return_on_Post_2025_RCV___real.WWN" localSheetId="0">#REF!</definedName>
    <definedName name="Return_on_Post_2025_RCV___real.WWN">#REF!</definedName>
    <definedName name="Return_on_Pre_2020_RCV___nominal.ADDN1" localSheetId="0">#REF!</definedName>
    <definedName name="Return_on_Pre_2020_RCV___nominal.ADDN1">#REF!</definedName>
    <definedName name="Return_on_Pre_2020_RCV___nominal.ADDN2" localSheetId="0">#REF!</definedName>
    <definedName name="Return_on_Pre_2020_RCV___nominal.ADDN2">#REF!</definedName>
    <definedName name="Return_on_Pre_2020_RCV___nominal.BR" localSheetId="0">#REF!</definedName>
    <definedName name="Return_on_Pre_2020_RCV___nominal.BR">#REF!</definedName>
    <definedName name="Return_on_Pre_2020_RCV___nominal.WN" localSheetId="0">#REF!</definedName>
    <definedName name="Return_on_Pre_2020_RCV___nominal.WN">#REF!</definedName>
    <definedName name="Return_on_Pre_2020_RCV___nominal.WR" localSheetId="0">#REF!</definedName>
    <definedName name="Return_on_Pre_2020_RCV___nominal.WR">#REF!</definedName>
    <definedName name="Return_on_Pre_2020_RCV___nominal.WWN" localSheetId="0">#REF!</definedName>
    <definedName name="Return_on_Pre_2020_RCV___nominal.WWN">#REF!</definedName>
    <definedName name="Return_on_Pre_2020_RCV___real.ADDN1" localSheetId="0">#REF!</definedName>
    <definedName name="Return_on_Pre_2020_RCV___real.ADDN1">#REF!</definedName>
    <definedName name="Return_on_Pre_2020_RCV___real.ADDN2" localSheetId="0">#REF!</definedName>
    <definedName name="Return_on_Pre_2020_RCV___real.ADDN2">#REF!</definedName>
    <definedName name="Return_on_Pre_2020_RCV___real.BR" localSheetId="0">#REF!</definedName>
    <definedName name="Return_on_Pre_2020_RCV___real.BR">#REF!</definedName>
    <definedName name="Return_on_Pre_2020_RCV___real.WN" localSheetId="0">#REF!</definedName>
    <definedName name="Return_on_Pre_2020_RCV___real.WN">#REF!</definedName>
    <definedName name="Return_on_Pre_2020_RCV___real.WR" localSheetId="0">#REF!</definedName>
    <definedName name="Return_on_Pre_2020_RCV___real.WR">#REF!</definedName>
    <definedName name="Return_on_Pre_2020_RCV___real.WWN" localSheetId="0">#REF!</definedName>
    <definedName name="Return_on_Pre_2020_RCV___real.WWN">#REF!</definedName>
    <definedName name="Returns">#REF!</definedName>
    <definedName name="Rev_Q">#REF!</definedName>
    <definedName name="Revenue">#REF!</definedName>
    <definedName name="Revenue___Appointee___nominal" localSheetId="0">#REF!</definedName>
    <definedName name="Revenue___Appointee___nominal">#REF!</definedName>
    <definedName name="Revenue___Retail___nominal" localSheetId="0">#REF!</definedName>
    <definedName name="Revenue___Retail___nominal">#REF!</definedName>
    <definedName name="Revenue_excl._tax__reprofiling_and_post_financeability___real___ADDN1" localSheetId="0">#REF!</definedName>
    <definedName name="Revenue_excl._tax__reprofiling_and_post_financeability___real___ADDN1">#REF!</definedName>
    <definedName name="Revenue_excl._tax__reprofiling_and_post_financeability___real___ADDN2" localSheetId="0">#REF!</definedName>
    <definedName name="Revenue_excl._tax__reprofiling_and_post_financeability___real___ADDN2">#REF!</definedName>
    <definedName name="Revenue_excl._tax_charge__reprofiling_and_post_financeability___real___BR" localSheetId="0">#REF!</definedName>
    <definedName name="Revenue_excl._tax_charge__reprofiling_and_post_financeability___real___BR">#REF!</definedName>
    <definedName name="Revenue_excl._tax_charge__reprofiling_and_post_financeability___real___WN" localSheetId="0">#REF!</definedName>
    <definedName name="Revenue_excl._tax_charge__reprofiling_and_post_financeability___real___WN">#REF!</definedName>
    <definedName name="Revenue_excl._tax_charge__reprofiling_and_post_financeability___real___WR" localSheetId="0">#REF!</definedName>
    <definedName name="Revenue_excl._tax_charge__reprofiling_and_post_financeability___real___WR">#REF!</definedName>
    <definedName name="Revenue_excl._tax_charge__reprofiling_and_post_financeability___real___WWN" localSheetId="0">#REF!</definedName>
    <definedName name="Revenue_excl._tax_charge__reprofiling_and_post_financeability___real___WWN">#REF!</definedName>
    <definedName name="Revenue_inc._tax_charge__reprofiling_and_post_financeability___real___ADDN1" localSheetId="0">#REF!</definedName>
    <definedName name="Revenue_inc._tax_charge__reprofiling_and_post_financeability___real___ADDN1">#REF!</definedName>
    <definedName name="Revenue_inc._tax_charge__reprofiling_and_post_financeability___real___ADDN2" localSheetId="0">#REF!</definedName>
    <definedName name="Revenue_inc._tax_charge__reprofiling_and_post_financeability___real___ADDN2">#REF!</definedName>
    <definedName name="Revenue_inc._tax_charge__reprofiling_and_post_financeability___real___BR" localSheetId="0">#REF!</definedName>
    <definedName name="Revenue_inc._tax_charge__reprofiling_and_post_financeability___real___BR">#REF!</definedName>
    <definedName name="Revenue_inc._tax_charge__reprofiling_and_post_financeability___real___WN" localSheetId="0">#REF!</definedName>
    <definedName name="Revenue_inc._tax_charge__reprofiling_and_post_financeability___real___WN">#REF!</definedName>
    <definedName name="Revenue_inc._tax_charge__reprofiling_and_post_financeability___real___WR" localSheetId="0">#REF!</definedName>
    <definedName name="Revenue_inc._tax_charge__reprofiling_and_post_financeability___real___WR">#REF!</definedName>
    <definedName name="Revenue_inc._tax_charge__reprofiling_and_post_financeability___real___WWN" localSheetId="0">#REF!</definedName>
    <definedName name="Revenue_inc._tax_charge__reprofiling_and_post_financeability___real___WWN">#REF!</definedName>
    <definedName name="Revenue_requirement_excl._tax_charge___before_override___nominal.ADDN1" localSheetId="0">#REF!</definedName>
    <definedName name="Revenue_requirement_excl._tax_charge___before_override___nominal.ADDN1">#REF!</definedName>
    <definedName name="Revenue_requirement_excl._tax_charge___before_override___nominal.ADDN2" localSheetId="0">#REF!</definedName>
    <definedName name="Revenue_requirement_excl._tax_charge___before_override___nominal.ADDN2">#REF!</definedName>
    <definedName name="Revenue_requirement_excl._tax_charge___before_override___nominal.BR" localSheetId="0">#REF!</definedName>
    <definedName name="Revenue_requirement_excl._tax_charge___before_override___nominal.BR">#REF!</definedName>
    <definedName name="Revenue_requirement_excl._tax_charge___before_override___nominal.WN" localSheetId="0">#REF!</definedName>
    <definedName name="Revenue_requirement_excl._tax_charge___before_override___nominal.WN">#REF!</definedName>
    <definedName name="Revenue_requirement_excl._tax_charge___before_override___nominal.WR" localSheetId="0">#REF!</definedName>
    <definedName name="Revenue_requirement_excl._tax_charge___before_override___nominal.WR">#REF!</definedName>
    <definedName name="Revenue_requirement_excl._tax_charge___before_override___nominal.WWN" localSheetId="0">#REF!</definedName>
    <definedName name="Revenue_requirement_excl._tax_charge___before_override___nominal.WWN">#REF!</definedName>
    <definedName name="Revenue_requirement_excl._tax_charge___before_override___real.ADDN1" localSheetId="0">#REF!</definedName>
    <definedName name="Revenue_requirement_excl._tax_charge___before_override___real.ADDN1">#REF!</definedName>
    <definedName name="Revenue_requirement_excl._tax_charge___before_override___real.ADDN2" localSheetId="0">#REF!</definedName>
    <definedName name="Revenue_requirement_excl._tax_charge___before_override___real.ADDN2">#REF!</definedName>
    <definedName name="Revenue_requirement_excl._tax_charge___before_override___real.BR" localSheetId="0">#REF!</definedName>
    <definedName name="Revenue_requirement_excl._tax_charge___before_override___real.BR">#REF!</definedName>
    <definedName name="Revenue_requirement_excl._tax_charge___before_override___real.WN" localSheetId="0">#REF!</definedName>
    <definedName name="Revenue_requirement_excl._tax_charge___before_override___real.WN">#REF!</definedName>
    <definedName name="Revenue_requirement_excl._tax_charge___before_override___real.WR" localSheetId="0">#REF!</definedName>
    <definedName name="Revenue_requirement_excl._tax_charge___before_override___real.WR">#REF!</definedName>
    <definedName name="Revenue_requirement_excl._tax_charge___before_override___real.WWN" localSheetId="0">#REF!</definedName>
    <definedName name="Revenue_requirement_excl._tax_charge___before_override___real.WWN">#REF!</definedName>
    <definedName name="Revenue_requirement_excl._tax_charge___nominal.ADDN1" localSheetId="0">#REF!</definedName>
    <definedName name="Revenue_requirement_excl._tax_charge___nominal.ADDN1">#REF!</definedName>
    <definedName name="Revenue_requirement_excl._tax_charge___nominal.ADDN2" localSheetId="0">#REF!</definedName>
    <definedName name="Revenue_requirement_excl._tax_charge___nominal.ADDN2">#REF!</definedName>
    <definedName name="Revenue_requirement_excl._tax_charge___nominal.BR" localSheetId="0">#REF!</definedName>
    <definedName name="Revenue_requirement_excl._tax_charge___nominal.BR">#REF!</definedName>
    <definedName name="Revenue_requirement_excl._tax_charge___nominal.WN" localSheetId="0">#REF!</definedName>
    <definedName name="Revenue_requirement_excl._tax_charge___nominal.WN">#REF!</definedName>
    <definedName name="Revenue_requirement_excl._tax_charge___nominal.WR" localSheetId="0">#REF!</definedName>
    <definedName name="Revenue_requirement_excl._tax_charge___nominal.WR">#REF!</definedName>
    <definedName name="Revenue_requirement_excl._tax_charge___nominal.WWN" localSheetId="0">#REF!</definedName>
    <definedName name="Revenue_requirement_excl._tax_charge___nominal.WWN">#REF!</definedName>
    <definedName name="Revenue_requirement_excl._tax_charge___real.ADDN1" localSheetId="0">#REF!</definedName>
    <definedName name="Revenue_requirement_excl._tax_charge___real.ADDN1">#REF!</definedName>
    <definedName name="Revenue_requirement_excl._tax_charge___real.ADDN2" localSheetId="0">#REF!</definedName>
    <definedName name="Revenue_requirement_excl._tax_charge___real.ADDN2">#REF!</definedName>
    <definedName name="Revenue_requirement_excl._tax_charge___real.BR" localSheetId="0">#REF!</definedName>
    <definedName name="Revenue_requirement_excl._tax_charge___real.BR">#REF!</definedName>
    <definedName name="Revenue_requirement_excl._tax_charge___real.WN" localSheetId="0">#REF!</definedName>
    <definedName name="Revenue_requirement_excl._tax_charge___real.WN">#REF!</definedName>
    <definedName name="Revenue_requirement_excl._tax_charge___real.WR" localSheetId="0">#REF!</definedName>
    <definedName name="Revenue_requirement_excl._tax_charge___real.WR">#REF!</definedName>
    <definedName name="Revenue_requirement_excl._tax_charge___real.WWN" localSheetId="0">#REF!</definedName>
    <definedName name="Revenue_requirement_excl._tax_charge___real.WWN">#REF!</definedName>
    <definedName name="Revenue_requirement_excl._tax_charge_and_revenue_adj.____control___real.ADDN1" localSheetId="0">#REF!</definedName>
    <definedName name="Revenue_requirement_excl._tax_charge_and_revenue_adj.____control___real.ADDN1">#REF!</definedName>
    <definedName name="Revenue_requirement_excl._tax_charge_and_revenue_adj.____control___real.ADDN2" localSheetId="0">#REF!</definedName>
    <definedName name="Revenue_requirement_excl._tax_charge_and_revenue_adj.____control___real.ADDN2">#REF!</definedName>
    <definedName name="Revenue_requirement_excl._tax_charge_and_revenue_adj.____control___real.BR" localSheetId="0">#REF!</definedName>
    <definedName name="Revenue_requirement_excl._tax_charge_and_revenue_adj.____control___real.BR">#REF!</definedName>
    <definedName name="Revenue_requirement_excl._tax_charge_and_revenue_adj.____control___real.WN" localSheetId="0">#REF!</definedName>
    <definedName name="Revenue_requirement_excl._tax_charge_and_revenue_adj.____control___real.WN">#REF!</definedName>
    <definedName name="Revenue_requirement_excl._tax_charge_and_revenue_adj.____control___real.WR" localSheetId="0">#REF!</definedName>
    <definedName name="Revenue_requirement_excl._tax_charge_and_revenue_adj.____control___real.WR">#REF!</definedName>
    <definedName name="Revenue_requirement_excl._tax_charge_and_revenue_adj.____control___real.WWN" localSheetId="0">#REF!</definedName>
    <definedName name="Revenue_requirement_excl._tax_charge_and_revenue_adj.____control___real.WWN">#REF!</definedName>
    <definedName name="Revenue_requirement_incl._tax_charge___Wholesale___nominal" localSheetId="0">#REF!</definedName>
    <definedName name="Revenue_requirement_incl._tax_charge___Wholesale___nominal">#REF!</definedName>
    <definedName name="Revenue_requirement_with_impact_of_reprofiling_excl._tax_charge___nominal.ADDN1" localSheetId="0">#REF!</definedName>
    <definedName name="Revenue_requirement_with_impact_of_reprofiling_excl._tax_charge___nominal.ADDN1">#REF!</definedName>
    <definedName name="Revenue_requirement_with_impact_of_reprofiling_excl._tax_charge___nominal.ADDN2" localSheetId="0">#REF!</definedName>
    <definedName name="Revenue_requirement_with_impact_of_reprofiling_excl._tax_charge___nominal.ADDN2">#REF!</definedName>
    <definedName name="Revenue_requirement_with_impact_of_reprofiling_excl._tax_charge___nominal.BR" localSheetId="0">#REF!</definedName>
    <definedName name="Revenue_requirement_with_impact_of_reprofiling_excl._tax_charge___nominal.BR">#REF!</definedName>
    <definedName name="Revenue_requirement_with_impact_of_reprofiling_excl._tax_charge___nominal.WN" localSheetId="0">#REF!</definedName>
    <definedName name="Revenue_requirement_with_impact_of_reprofiling_excl._tax_charge___nominal.WN">#REF!</definedName>
    <definedName name="Revenue_requirement_with_impact_of_reprofiling_excl._tax_charge___nominal.WR" localSheetId="0">#REF!</definedName>
    <definedName name="Revenue_requirement_with_impact_of_reprofiling_excl._tax_charge___nominal.WR">#REF!</definedName>
    <definedName name="Revenue_requirement_with_impact_of_reprofiling_excl._tax_charge___nominal.WWN" localSheetId="0">#REF!</definedName>
    <definedName name="Revenue_requirement_with_impact_of_reprofiling_excl._tax_charge___nominal.WWN">#REF!</definedName>
    <definedName name="Revenue_requirement_with_impact_of_reprofiling_excl._tax_charge___real.ADDN1" localSheetId="0">#REF!</definedName>
    <definedName name="Revenue_requirement_with_impact_of_reprofiling_excl._tax_charge___real.ADDN1">#REF!</definedName>
    <definedName name="Revenue_requirement_with_impact_of_reprofiling_excl._tax_charge___real.ADDN2" localSheetId="0">#REF!</definedName>
    <definedName name="Revenue_requirement_with_impact_of_reprofiling_excl._tax_charge___real.ADDN2">#REF!</definedName>
    <definedName name="Revenue_requirement_with_impact_of_reprofiling_excl._tax_charge___real.BR" localSheetId="0">#REF!</definedName>
    <definedName name="Revenue_requirement_with_impact_of_reprofiling_excl._tax_charge___real.BR">#REF!</definedName>
    <definedName name="Revenue_requirement_with_impact_of_reprofiling_excl._tax_charge___real.WN" localSheetId="0">#REF!</definedName>
    <definedName name="Revenue_requirement_with_impact_of_reprofiling_excl._tax_charge___real.WN">#REF!</definedName>
    <definedName name="Revenue_requirement_with_impact_of_reprofiling_excl._tax_charge___real.WR" localSheetId="0">#REF!</definedName>
    <definedName name="Revenue_requirement_with_impact_of_reprofiling_excl._tax_charge___real.WR">#REF!</definedName>
    <definedName name="Revenue_requirement_with_impact_of_reprofiling_excl._tax_charge___real.WWN" localSheetId="0">#REF!</definedName>
    <definedName name="Revenue_requirement_with_impact_of_reprofiling_excl._tax_charge___real.WWN">#REF!</definedName>
    <definedName name="Revenue_requirement_with_impact_of_reprofiling_excl._tax_charge___wholesale___nominal" localSheetId="0">#REF!</definedName>
    <definedName name="Revenue_requirement_with_impact_of_reprofiling_excl._tax_charge___wholesale___nominal">#REF!</definedName>
    <definedName name="RevenueAssumptions">#REF!</definedName>
    <definedName name="RevReq_Q">#REF!</definedName>
    <definedName name="RevRequirement">#REF!</definedName>
    <definedName name="rge" localSheetId="1">#REF!</definedName>
    <definedName name="rge" localSheetId="0">#REF!</definedName>
    <definedName name="rge">#REF!</definedName>
    <definedName name="rgwer" localSheetId="1">#REF!</definedName>
    <definedName name="rgwer" localSheetId="0">#REF!</definedName>
    <definedName name="rgwer">#REF!</definedName>
    <definedName name="Rigid_Diesel_0_Laden_km">#REF!</definedName>
    <definedName name="Rigid_Diesel_100_Laden_km">#REF!</definedName>
    <definedName name="Rigid_Diesel_25_Laden_km">#REF!</definedName>
    <definedName name="Rigid_Diesel_50_Laden_km">#REF!</definedName>
    <definedName name="Rigid_Diesel_75_Laden_km">#REF!</definedName>
    <definedName name="Rigid_Diesel_Average_CO2">#REF!</definedName>
    <definedName name="Rigid_Diesel_Average_km">#REF!</definedName>
    <definedName name="Rigid_Diesel_Average_Tonne_km">#REF!</definedName>
    <definedName name="Rigid_Diesel_Average_Tonne_km_CO2">#REF!</definedName>
    <definedName name="Rigid_Diesel_Heavy_0_Laden_CO2">#REF!</definedName>
    <definedName name="Rigid_Diesel_Heavy_0_Laden_km">#REF!</definedName>
    <definedName name="Rigid_Diesel_Heavy_100_Laden_km">#REF!</definedName>
    <definedName name="Rigid_Diesel_Heavy_50_Laden_km">#REF!</definedName>
    <definedName name="Rigid_Diesel_Heavy_Ave_Laden_CO2">#REF!</definedName>
    <definedName name="Rigid_Diesel_Heavy_Ave_Laden_km">#REF!</definedName>
    <definedName name="Rigid_Diesel_Heavy_Tonne_km">#REF!</definedName>
    <definedName name="Rigid_Diesel_Heavy_Tonne_km_CO2">#REF!</definedName>
    <definedName name="Rigid_Diesel_Light_0_Laden_CO2">#REF!</definedName>
    <definedName name="Rigid_Diesel_Light_0_Laden_km">#REF!</definedName>
    <definedName name="Rigid_Diesel_Light_100_Laden_CO2">#REF!</definedName>
    <definedName name="Rigid_Diesel_Light_100_Laden_km">#REF!</definedName>
    <definedName name="Rigid_Diesel_Light_50_Laden_CO2">#REF!</definedName>
    <definedName name="Rigid_Diesel_Light_50_Laden_km">#REF!</definedName>
    <definedName name="Rigid_Diesel_Light_Ave_Laden_CO2">#REF!</definedName>
    <definedName name="Rigid_Diesel_Light_Ave_Laden_km">#REF!</definedName>
    <definedName name="Rigid_Diesel_Light_Tonne_km">#REF!</definedName>
    <definedName name="Rigid_Diesel_Light_Tonne_km_CO2">#REF!</definedName>
    <definedName name="Rigid_Diesel_Lorry_0_Laden_FE">#REF!</definedName>
    <definedName name="Rigid_Diesel_Lorry_100_Laden_FE">#REF!</definedName>
    <definedName name="Rigid_Diesel_Lorry_25_Laden_FE">#REF!</definedName>
    <definedName name="Rigid_Diesel_Lorry_50_Laden_FE">#REF!</definedName>
    <definedName name="Rigid_Diesel_Lorry_75_Laden_FE">#REF!</definedName>
    <definedName name="Rigid_Diesel_Medium_0_Laden_CO2">#REF!</definedName>
    <definedName name="Rigid_Diesel_Medium_0_Laden_km">#REF!</definedName>
    <definedName name="Rigid_Diesel_Medium_100_Laden_CO2">#REF!</definedName>
    <definedName name="Rigid_Diesel_Medium_100_Laden_km">#REF!</definedName>
    <definedName name="Rigid_Diesel_Medium_50_Laden_CO2">#REF!</definedName>
    <definedName name="Rigid_Diesel_Medium_50_Laden_km">#REF!</definedName>
    <definedName name="Rigid_Diesel_Medium_Ave_Laden_CO2">#REF!</definedName>
    <definedName name="Rigid_Diesel_Medium_Ave_Laden_km">#REF!</definedName>
    <definedName name="Rigid_Diesel_Medium_Tonne_km">#REF!</definedName>
    <definedName name="Rigid_Diesel_Medium_Tonne_km_CO2">#REF!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localSheetId="1" hidden="1">7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">#REF!</definedName>
    <definedName name="RiskSamplingType" hidden="1">3</definedName>
    <definedName name="RiskShowRiskWindowAtEndOfSimulation">TRUE</definedName>
    <definedName name="RiskStandardRecalc" hidden="1">2</definedName>
    <definedName name="RiskTemplateSheetName">"myTemplate"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MD">#REF!</definedName>
    <definedName name="ROC_Admin">#REF!</definedName>
    <definedName name="ROC_Drink">#REF!</definedName>
    <definedName name="ROC_kWh_conversion">#REF!</definedName>
    <definedName name="ROC_Sewage">#REF!</definedName>
    <definedName name="ROC_Sludge">#REF!</definedName>
    <definedName name="round_dp" localSheetId="18">#REF!</definedName>
    <definedName name="round_dp">#REF!</definedName>
    <definedName name="RPI" localSheetId="1">#REF!</definedName>
    <definedName name="RPI" localSheetId="0">#REF!</definedName>
    <definedName name="RPI">#REF!</definedName>
    <definedName name="RPI_0203">#REF!</definedName>
    <definedName name="RPI_0708">#REF!</definedName>
    <definedName name="RPI_ILD_indexation_rate" localSheetId="1">#REF!</definedName>
    <definedName name="RPI_ILD_indexation_rate" localSheetId="0">#REF!</definedName>
    <definedName name="RPI_ILD_indexation_rate">#REF!</definedName>
    <definedName name="RPI_Index_linked_debt___nominal.ADDN1" localSheetId="1">#REF!</definedName>
    <definedName name="RPI_Index_linked_debt___nominal.ADDN1" localSheetId="0">#REF!</definedName>
    <definedName name="RPI_Index_linked_debt___nominal.ADDN1">#REF!</definedName>
    <definedName name="RPI_Index_linked_debt___nominal.ADDN1.BEG" localSheetId="0">#REF!</definedName>
    <definedName name="RPI_Index_linked_debt___nominal.ADDN1.BEG">#REF!</definedName>
    <definedName name="RPI_Index_linked_debt___nominal.ADDN2" localSheetId="0">#REF!</definedName>
    <definedName name="RPI_Index_linked_debt___nominal.ADDN2">#REF!</definedName>
    <definedName name="RPI_Index_linked_debt___nominal.ADDN2.BEG" localSheetId="0">#REF!</definedName>
    <definedName name="RPI_Index_linked_debt___nominal.ADDN2.BEG">#REF!</definedName>
    <definedName name="RPI_Index_linked_debt___nominal.BR" localSheetId="0">#REF!</definedName>
    <definedName name="RPI_Index_linked_debt___nominal.BR">#REF!</definedName>
    <definedName name="RPI_Index_linked_debt___nominal.BR.BEG" localSheetId="0">#REF!</definedName>
    <definedName name="RPI_Index_linked_debt___nominal.BR.BEG">#REF!</definedName>
    <definedName name="RPI_Index_linked_debt___nominal.WN" localSheetId="0">#REF!</definedName>
    <definedName name="RPI_Index_linked_debt___nominal.WN">#REF!</definedName>
    <definedName name="RPI_Index_linked_debt___nominal.WN.BEG" localSheetId="0">#REF!</definedName>
    <definedName name="RPI_Index_linked_debt___nominal.WN.BEG">#REF!</definedName>
    <definedName name="RPI_Index_linked_debt___nominal.WR" localSheetId="0">#REF!</definedName>
    <definedName name="RPI_Index_linked_debt___nominal.WR">#REF!</definedName>
    <definedName name="RPI_Index_linked_debt___nominal.WR.BEG" localSheetId="0">#REF!</definedName>
    <definedName name="RPI_Index_linked_debt___nominal.WR.BEG">#REF!</definedName>
    <definedName name="RPI_Index_linked_debt___nominal.WWN" localSheetId="0">#REF!</definedName>
    <definedName name="RPI_Index_linked_debt___nominal.WWN">#REF!</definedName>
    <definedName name="RPI_Index_linked_debt___nominal.WWN.BEG" localSheetId="0">#REF!</definedName>
    <definedName name="RPI_Index_linked_debt___nominal.WWN.BEG">#REF!</definedName>
    <definedName name="RPI_Index_linked_debt_indexation___nominal.ADDN1" localSheetId="0">#REF!</definedName>
    <definedName name="RPI_Index_linked_debt_indexation___nominal.ADDN1">#REF!</definedName>
    <definedName name="RPI_Index_linked_debt_indexation___nominal.ADDN2" localSheetId="0">#REF!</definedName>
    <definedName name="RPI_Index_linked_debt_indexation___nominal.ADDN2">#REF!</definedName>
    <definedName name="RPI_Index_linked_debt_indexation___nominal.BR" localSheetId="0">#REF!</definedName>
    <definedName name="RPI_Index_linked_debt_indexation___nominal.BR">#REF!</definedName>
    <definedName name="RPI_Index_linked_debt_indexation___nominal.WN" localSheetId="0">#REF!</definedName>
    <definedName name="RPI_Index_linked_debt_indexation___nominal.WN">#REF!</definedName>
    <definedName name="RPI_Index_linked_debt_indexation___nominal.WR" localSheetId="0">#REF!</definedName>
    <definedName name="RPI_Index_linked_debt_indexation___nominal.WR">#REF!</definedName>
    <definedName name="RPI_Index_linked_debt_indexation___nominal.WWN" localSheetId="0">#REF!</definedName>
    <definedName name="RPI_Index_linked_debt_indexation___nominal.WWN">#REF!</definedName>
    <definedName name="RPI_Interest_on_Index_linked_loans___control___nominal.ADDN1" localSheetId="0">#REF!</definedName>
    <definedName name="RPI_Interest_on_Index_linked_loans___control___nominal.ADDN1">#REF!</definedName>
    <definedName name="RPI_Interest_on_Index_linked_loans___control___nominal.ADDN2" localSheetId="0">#REF!</definedName>
    <definedName name="RPI_Interest_on_Index_linked_loans___control___nominal.ADDN2">#REF!</definedName>
    <definedName name="RPI_Interest_on_Index_linked_loans___control___nominal.BR" localSheetId="0">#REF!</definedName>
    <definedName name="RPI_Interest_on_Index_linked_loans___control___nominal.BR">#REF!</definedName>
    <definedName name="RPI_Interest_on_Index_linked_loans___control___nominal.WN" localSheetId="0">#REF!</definedName>
    <definedName name="RPI_Interest_on_Index_linked_loans___control___nominal.WN">#REF!</definedName>
    <definedName name="RPI_Interest_on_Index_linked_loans___control___nominal.WR" localSheetId="0">#REF!</definedName>
    <definedName name="RPI_Interest_on_Index_linked_loans___control___nominal.WR">#REF!</definedName>
    <definedName name="RPI_Interest_on_Index_linked_loans___control___nominal.WWN" localSheetId="0">#REF!</definedName>
    <definedName name="RPI_Interest_on_Index_linked_loans___control___nominal.WWN">#REF!</definedName>
    <definedName name="RPI_opening_index_linked_debt___nominal.ADDN1" localSheetId="0">#REF!</definedName>
    <definedName name="RPI_opening_index_linked_debt___nominal.ADDN1">#REF!</definedName>
    <definedName name="RPI_opening_index_linked_debt___nominal.ADDN2" localSheetId="0">#REF!</definedName>
    <definedName name="RPI_opening_index_linked_debt___nominal.ADDN2">#REF!</definedName>
    <definedName name="RPI_opening_index_linked_debt___nominal.BR" localSheetId="0">#REF!</definedName>
    <definedName name="RPI_opening_index_linked_debt___nominal.BR">#REF!</definedName>
    <definedName name="RPI_opening_index_linked_debt___nominal.WN" localSheetId="0">#REF!</definedName>
    <definedName name="RPI_opening_index_linked_debt___nominal.WN">#REF!</definedName>
    <definedName name="RPI_opening_index_linked_debt___nominal.WR" localSheetId="0">#REF!</definedName>
    <definedName name="RPI_opening_index_linked_debt___nominal.WR">#REF!</definedName>
    <definedName name="RPI_opening_index_linked_debt___nominal.WWN" localSheetId="0">#REF!</definedName>
    <definedName name="RPI_opening_index_linked_debt___nominal.WWN">#REF!</definedName>
    <definedName name="RSD_list">#REF!</definedName>
    <definedName name="rytry" localSheetId="1" hidden="1">{"NET",#N/A,FALSE,"401C11"}</definedName>
    <definedName name="rytry" localSheetId="0" hidden="1">{"NET",#N/A,FALSE,"401C11"}</definedName>
    <definedName name="rytry" hidden="1">{"NET",#N/A,FALSE,"401C11"}</definedName>
    <definedName name="s">#REF!</definedName>
    <definedName name="S_D">#REF!</definedName>
    <definedName name="S_GLAM" localSheetId="1">#REF!</definedName>
    <definedName name="S_GLAM" localSheetId="0">#REF!</definedName>
    <definedName name="S_GLAM">#REF!</definedName>
    <definedName name="S_YORKS" localSheetId="1">#REF!</definedName>
    <definedName name="S_YORKS" localSheetId="0">#REF!</definedName>
    <definedName name="S_YORKS">#REF!</definedName>
    <definedName name="S5_A_H">#REF!</definedName>
    <definedName name="S5_A_L">#REF!</definedName>
    <definedName name="S5_A_M">#REF!</definedName>
    <definedName name="S5_AW_H">#REF!</definedName>
    <definedName name="S5_AW_L">#REF!</definedName>
    <definedName name="S5_AW_M">#REF!</definedName>
    <definedName name="S5_E">#REF!</definedName>
    <definedName name="S5_misc">#REF!</definedName>
    <definedName name="S5_W">#REF!</definedName>
    <definedName name="SAM_CTRY_UK">#REF!</definedName>
    <definedName name="SAPBEXrevision" hidden="1">1</definedName>
    <definedName name="SAPBEXsysID" hidden="1">"BWB"</definedName>
    <definedName name="SAPBEXwbID" hidden="1">"49ZLUKBQR0WG29D9LLI3IBIIT"</definedName>
    <definedName name="SBaseG_Act" localSheetId="1">#REF!</definedName>
    <definedName name="SBaseG_Act" localSheetId="0">#REF!</definedName>
    <definedName name="SBaseG_Act">#REF!</definedName>
    <definedName name="SBaseG_BP" localSheetId="1">#REF!</definedName>
    <definedName name="SBaseG_BP" localSheetId="0">#REF!</definedName>
    <definedName name="SBaseG_BP">#REF!</definedName>
    <definedName name="SBaseG_FD" localSheetId="1">#REF!</definedName>
    <definedName name="SBaseG_FD" localSheetId="0">#REF!</definedName>
    <definedName name="SBaseG_FD">#REF!</definedName>
    <definedName name="SBaseN_Act" localSheetId="1">#REF!</definedName>
    <definedName name="SBaseN_Act" localSheetId="0">#REF!</definedName>
    <definedName name="SBaseN_Act">#REF!</definedName>
    <definedName name="SBaseN_FD" localSheetId="1">#REF!</definedName>
    <definedName name="SBaseN_FD" localSheetId="0">#REF!</definedName>
    <definedName name="SBaseN_FD">#REF!</definedName>
    <definedName name="SBU">#REF!</definedName>
    <definedName name="SBWBPinputs" localSheetId="1">#REF!</definedName>
    <definedName name="SBWBPinputs" localSheetId="0">#REF!</definedName>
    <definedName name="SBWBPinputs">#REF!</definedName>
    <definedName name="SBWBPtrans" localSheetId="1">#REF!</definedName>
    <definedName name="SBWBPtrans" localSheetId="0">#REF!</definedName>
    <definedName name="SBWBPtrans">#REF!</definedName>
    <definedName name="SBWtransition" localSheetId="1">#REF!</definedName>
    <definedName name="SBWtransition" localSheetId="0">#REF!</definedName>
    <definedName name="SBWtransition">#REF!</definedName>
    <definedName name="Scenario106">#REF!</definedName>
    <definedName name="Scenario206">#REF!</definedName>
    <definedName name="Scenario306">#REF!</definedName>
    <definedName name="ScenarioName">#REF!</definedName>
    <definedName name="Screenings_Grit_Landfill">#REF!</definedName>
    <definedName name="Screenings_Grit_Landfill_EF_CH4">#REF!</definedName>
    <definedName name="SecondRC04">#REF!</definedName>
    <definedName name="SecondRC05">#REF!</definedName>
    <definedName name="Selection.First">#REF!</definedName>
    <definedName name="Selection.Second">#REF!</definedName>
    <definedName name="SelectionFirst">#REF!</definedName>
    <definedName name="SEnhG_BP" localSheetId="1">#REF!</definedName>
    <definedName name="SEnhG_BP" localSheetId="0">#REF!</definedName>
    <definedName name="SEnhG_BP">#REF!</definedName>
    <definedName name="SEnhG_FD" localSheetId="1">#REF!</definedName>
    <definedName name="SEnhG_FD" localSheetId="0">#REF!</definedName>
    <definedName name="SEnhG_FD">#REF!</definedName>
    <definedName name="SEnhN_Act" localSheetId="1">#REF!</definedName>
    <definedName name="SEnhN_Act" localSheetId="0">#REF!</definedName>
    <definedName name="SEnhN_Act">#REF!</definedName>
    <definedName name="SEnhN_FD" localSheetId="1">#REF!</definedName>
    <definedName name="SEnhN_FD" localSheetId="0">#REF!</definedName>
    <definedName name="SEnhN_FD">#REF!</definedName>
    <definedName name="SEP01CIMM">#REF!</definedName>
    <definedName name="SESBPinputs" localSheetId="1">#REF!</definedName>
    <definedName name="SESBPinputs" localSheetId="0">#REF!</definedName>
    <definedName name="SESBPinputs">#REF!</definedName>
    <definedName name="SESBPtrans" localSheetId="1">#REF!</definedName>
    <definedName name="SESBPtrans" localSheetId="0">#REF!</definedName>
    <definedName name="SESBPtrans">#REF!</definedName>
    <definedName name="SEStransition" localSheetId="1">#REF!</definedName>
    <definedName name="SEStransition" localSheetId="0">#REF!</definedName>
    <definedName name="SEStransition">#REF!</definedName>
    <definedName name="Sewage_Rivers_Est_EF_N2O">#REF!</definedName>
    <definedName name="Sewage_Store_Thicken_EF_CH4">#REF!</definedName>
    <definedName name="Sewage_Treatment_EF_N2O">#REF!</definedName>
    <definedName name="SEWBPinputs" localSheetId="1">#REF!</definedName>
    <definedName name="SEWBPinputs" localSheetId="0">#REF!</definedName>
    <definedName name="SEWBPinputs">#REF!</definedName>
    <definedName name="SEWBPtrans" localSheetId="1">#REF!</definedName>
    <definedName name="SEWBPtrans" localSheetId="0">#REF!</definedName>
    <definedName name="SEWBPtrans">#REF!</definedName>
    <definedName name="SewGC" localSheetId="1">#REF!</definedName>
    <definedName name="SewGC" localSheetId="0">#REF!</definedName>
    <definedName name="SewGC">#REF!</definedName>
    <definedName name="sewIRE" localSheetId="1">#REF!</definedName>
    <definedName name="sewIRE" localSheetId="0">#REF!</definedName>
    <definedName name="sewIRE">#REF!</definedName>
    <definedName name="SewMNIgc" localSheetId="1">#REF!</definedName>
    <definedName name="SewMNIgc" localSheetId="0">#REF!</definedName>
    <definedName name="SewMNIgc">#REF!</definedName>
    <definedName name="SEWtransition" localSheetId="1">#REF!</definedName>
    <definedName name="SEWtransition" localSheetId="0">#REF!</definedName>
    <definedName name="SEWtransition">#REF!</definedName>
    <definedName name="SF6_as_a_tracer_Weight">#REF!</definedName>
    <definedName name="SF6_CO2eq_GWP">#REF!</definedName>
    <definedName name="SGross_Act" localSheetId="1">#REF!</definedName>
    <definedName name="SGross_Act" localSheetId="0">#REF!</definedName>
    <definedName name="SGross_Act">#REF!</definedName>
    <definedName name="SH_Freight_Tonne_km">#REF!</definedName>
    <definedName name="SH_Freight_Tonne_km_CO2">#REF!</definedName>
    <definedName name="SH_Freight_TonneMiles">#REF!</definedName>
    <definedName name="SH_Passenger_km">#REF!</definedName>
    <definedName name="sheet1">#REF!</definedName>
    <definedName name="SHROPS" localSheetId="1">#REF!</definedName>
    <definedName name="SHROPS" localSheetId="0">#REF!</definedName>
    <definedName name="SHROPS">#REF!</definedName>
    <definedName name="Single_Retail_income___real" localSheetId="0">#REF!</definedName>
    <definedName name="Single_Retail_income___real">#REF!</definedName>
    <definedName name="SIREN_Act" localSheetId="1">#REF!</definedName>
    <definedName name="SIREN_Act" localSheetId="0">#REF!</definedName>
    <definedName name="SIREN_Act">#REF!</definedName>
    <definedName name="sitelist">#REF!</definedName>
    <definedName name="SLO">#REF!</definedName>
    <definedName name="Sludge">#REF!</definedName>
    <definedName name="Sludge_AD_EF_CH4">#REF!</definedName>
    <definedName name="Sludge_AD_Land">#REF!</definedName>
    <definedName name="Sludge_AD_Land__EF_CH4">#REF!</definedName>
    <definedName name="Sludge_AD_Land2">#REF!</definedName>
    <definedName name="Sludge_AD_Landfill">#REF!</definedName>
    <definedName name="Sludge_AD_Landfill__EF_CH4">#REF!</definedName>
    <definedName name="Sludge_AD_Limed_Land2">#REF!</definedName>
    <definedName name="Sludge_APD">#REF!</definedName>
    <definedName name="Sludge_APD_EF_CH4">#REF!</definedName>
    <definedName name="Sludge_APD_Land">#REF!</definedName>
    <definedName name="Sludge_APD_Land_EF_CH4">#REF!</definedName>
    <definedName name="Sludge_APD_Land2">#REF!</definedName>
    <definedName name="Sludge_Comp_EF_CH4">#REF!</definedName>
    <definedName name="Sludge_Comp_EF_N2O">#REF!</definedName>
    <definedName name="Sludge_Comp_Land">#REF!</definedName>
    <definedName name="Sludge_Comp_Land_EF_CH4">#REF!</definedName>
    <definedName name="Sludge_Comp_Land2">#REF!</definedName>
    <definedName name="Sludge_composted">#REF!</definedName>
    <definedName name="Sludge_digested">#REF!</definedName>
    <definedName name="Sludge_Incin_N2O">#REF!</definedName>
    <definedName name="Sludge_Incinerated">#REF!</definedName>
    <definedName name="Sludge_Land">#REF!</definedName>
    <definedName name="Sludge_Land_EF_N2O">#REF!</definedName>
    <definedName name="Sludge_Land_Frac_GASM">#REF!</definedName>
    <definedName name="Sludge_Land_Frac_LEACH_H">#REF!</definedName>
    <definedName name="Sludge_Land_Leach_Roff_EF_N2O">#REF!</definedName>
    <definedName name="Sludge_Land_Volat_EF_N2O">#REF!</definedName>
    <definedName name="Sludge_Lime_Landfill">#REF!</definedName>
    <definedName name="Sludge_Lime_Landfill__EF_CH4">#REF!</definedName>
    <definedName name="Sludge_Limed_Land2">#REF!</definedName>
    <definedName name="Sludge_Raw_Land">#REF!</definedName>
    <definedName name="Sludge_Raw_Land__EF_CH4">#REF!</definedName>
    <definedName name="Sludge_Raw_Landfill">#REF!</definedName>
    <definedName name="Sludge_Raw_Landfill_EF_CH4">#REF!</definedName>
    <definedName name="Sludge_Raw_Limed_Land">#REF!</definedName>
    <definedName name="Sludge_Sec_Dig_AD_EF_CH4">#REF!</definedName>
    <definedName name="Sludge_THP">#REF!</definedName>
    <definedName name="Sludge_THP_EF_CH4">#REF!</definedName>
    <definedName name="Sludge_THP_Land">#REF!</definedName>
    <definedName name="Sludge_THP_Land_EF_CH4">#REF!</definedName>
    <definedName name="Sludge_THP_Land2">#REF!</definedName>
    <definedName name="SludgeToLand_AprDec_2005">#REF!</definedName>
    <definedName name="SludgeToLand_JanFeb_2006">#REF!</definedName>
    <definedName name="SludgeToLand_JanMar_2006">#REF!</definedName>
    <definedName name="Small_Bulk_CO2">#REF!</definedName>
    <definedName name="Small_Bulk_Tonne_km">#REF!</definedName>
    <definedName name="Small_Bulk_Tonne_km_CO2">#REF!</definedName>
    <definedName name="Small_Bulk_TonneMiles">#REF!</definedName>
    <definedName name="Small_Cont_Vessel_Tonne_km">#REF!</definedName>
    <definedName name="Small_Cont_Vessel_Tonne_km_CO2">#REF!</definedName>
    <definedName name="Small_Diesel_CO2">#REF!</definedName>
    <definedName name="Small_Diesel_Miles">#REF!</definedName>
    <definedName name="Small_Mbike_CO2">#REF!</definedName>
    <definedName name="Small_Mbike_Miles">#REF!</definedName>
    <definedName name="Small_Petrol_CO2">#REF!</definedName>
    <definedName name="Small_Petrol_Miles">#REF!</definedName>
    <definedName name="Small_Roro_CO2">#REF!</definedName>
    <definedName name="Small_Roro_TonneMiles">#REF!</definedName>
    <definedName name="Small_Tanker_CO2">#REF!</definedName>
    <definedName name="Small_Tanker_Tonne_km">#REF!</definedName>
    <definedName name="Small_Tanker_Tonne_km_CO2">#REF!</definedName>
    <definedName name="Small_Tanker_TonneMiles">#REF!</definedName>
    <definedName name="SMNIN_Act" localSheetId="1">#REF!</definedName>
    <definedName name="SMNIN_Act" localSheetId="0">#REF!</definedName>
    <definedName name="SMNIN_Act">#REF!</definedName>
    <definedName name="SNet_Act" localSheetId="1">#REF!</definedName>
    <definedName name="SNet_Act" localSheetId="0">#REF!</definedName>
    <definedName name="SNet_Act">#REF!</definedName>
    <definedName name="SNet_BP" localSheetId="1">#REF!</definedName>
    <definedName name="SNet_BP" localSheetId="0">#REF!</definedName>
    <definedName name="SNet_BP">#REF!</definedName>
    <definedName name="SNet_FD" localSheetId="1">#REF!</definedName>
    <definedName name="SNet_FD" localSheetId="0">#REF!</definedName>
    <definedName name="SNet_FD">#REF!</definedName>
    <definedName name="SOLREF">#REF!</definedName>
    <definedName name="SOMERSET" localSheetId="1">#REF!</definedName>
    <definedName name="SOMERSET" localSheetId="0">#REF!</definedName>
    <definedName name="SOMERSET">#REF!</definedName>
    <definedName name="sort" localSheetId="1" hidden="1">#REF!</definedName>
    <definedName name="sort" localSheetId="0" hidden="1">#REF!</definedName>
    <definedName name="sort" localSheetId="18" hidden="1">#REF!</definedName>
    <definedName name="sort" hidden="1">#REF!</definedName>
    <definedName name="SRNBPinputs" localSheetId="1">#REF!</definedName>
    <definedName name="SRNBPinputs" localSheetId="0">#REF!</definedName>
    <definedName name="SRNBPinputs">#REF!</definedName>
    <definedName name="SRNBPtrans" localSheetId="1">#REF!</definedName>
    <definedName name="SRNBPtrans" localSheetId="0">#REF!</definedName>
    <definedName name="SRNBPtrans">#REF!</definedName>
    <definedName name="SRNtransition" localSheetId="1">#REF!</definedName>
    <definedName name="SRNtransition" localSheetId="0">#REF!</definedName>
    <definedName name="SRNtransition">#REF!</definedName>
    <definedName name="SSCBPinputs" localSheetId="1">#REF!</definedName>
    <definedName name="SSCBPinputs" localSheetId="0">#REF!</definedName>
    <definedName name="SSCBPinputs">#REF!</definedName>
    <definedName name="SSCBPtrans" localSheetId="1">#REF!</definedName>
    <definedName name="SSCBPtrans" localSheetId="0">#REF!</definedName>
    <definedName name="SSCBPtrans">#REF!</definedName>
    <definedName name="SSCtransition" localSheetId="1">#REF!</definedName>
    <definedName name="SSCtransition" localSheetId="0">#REF!</definedName>
    <definedName name="SSCtransition">#REF!</definedName>
    <definedName name="ST_A_H">#REF!</definedName>
    <definedName name="ST_A_L">#REF!</definedName>
    <definedName name="ST_A_M">#REF!</definedName>
    <definedName name="ST_A_N">#REF!</definedName>
    <definedName name="ST_AW_H">#REF!</definedName>
    <definedName name="ST_AW_L">#REF!</definedName>
    <definedName name="ST_AW_M">#REF!</definedName>
    <definedName name="ST_AW_N">#REF!</definedName>
    <definedName name="ST_E">#REF!</definedName>
    <definedName name="ST_misc">#REF!</definedName>
    <definedName name="ST_W">#REF!</definedName>
    <definedName name="STAFFS" localSheetId="1">#REF!</definedName>
    <definedName name="STAFFS" localSheetId="0">#REF!</definedName>
    <definedName name="STAFFS">#REF!</definedName>
    <definedName name="stage">#REF!</definedName>
    <definedName name="Start_date" localSheetId="0">#REF!</definedName>
    <definedName name="Start_date">#REF!</definedName>
    <definedName name="StartYear">#REF!</definedName>
    <definedName name="StartYearRef">#REF!</definedName>
    <definedName name="StatTaxAdj">#REF!</definedName>
    <definedName name="STotalgross" localSheetId="1">#REF!</definedName>
    <definedName name="STotalgross" localSheetId="0">#REF!</definedName>
    <definedName name="STotalgross">#REF!</definedName>
    <definedName name="STRATAREA">#REF!</definedName>
    <definedName name="STWC">#REF!</definedName>
    <definedName name="STWConsents">#REF!</definedName>
    <definedName name="subline_matt_final">#REF!</definedName>
    <definedName name="SUBLINETARG">#REF!</definedName>
    <definedName name="SUBS">#REF!</definedName>
    <definedName name="SUFFOLK" localSheetId="1">#REF!</definedName>
    <definedName name="SUFFOLK" localSheetId="0">#REF!</definedName>
    <definedName name="SUFFOLK">#REF!</definedName>
    <definedName name="Summ">#REF!</definedName>
    <definedName name="SummaryActualcum">#REF!</definedName>
    <definedName name="Supply_demand_balance_scheme_classification" localSheetId="1">#REF!</definedName>
    <definedName name="Supply_demand_balance_scheme_classification" localSheetId="0">#REF!</definedName>
    <definedName name="Supply_demand_balance_scheme_classification">#REF!</definedName>
    <definedName name="SURREY" localSheetId="1">#REF!</definedName>
    <definedName name="SURREY" localSheetId="0">#REF!</definedName>
    <definedName name="SURREY">#REF!</definedName>
    <definedName name="SVTBPinputs" localSheetId="1">#REF!</definedName>
    <definedName name="SVTBPinputs" localSheetId="0">#REF!</definedName>
    <definedName name="SVTBPinputs">#REF!</definedName>
    <definedName name="SVTBPtrans" localSheetId="1">#REF!</definedName>
    <definedName name="SVTBPtrans" localSheetId="0">#REF!</definedName>
    <definedName name="SVTBPtrans">#REF!</definedName>
    <definedName name="SVTtransition" localSheetId="1">#REF!</definedName>
    <definedName name="SVTtransition" localSheetId="0">#REF!</definedName>
    <definedName name="SVTtransition">#REF!</definedName>
    <definedName name="SW">#REF!</definedName>
    <definedName name="SW_A_H">#REF!</definedName>
    <definedName name="SW_A_L">#REF!</definedName>
    <definedName name="SW_A_M">#REF!</definedName>
    <definedName name="SW_AW_H">#REF!</definedName>
    <definedName name="SW_AW_L">#REF!</definedName>
    <definedName name="SW_AW_M">#REF!</definedName>
    <definedName name="SW_E">#REF!</definedName>
    <definedName name="SW_G">#REF!</definedName>
    <definedName name="SW_W">#REF!</definedName>
    <definedName name="SWAH">#REF!</definedName>
    <definedName name="SWAL">#REF!</definedName>
    <definedName name="SWAM">#REF!</definedName>
    <definedName name="SWAWH">#REF!</definedName>
    <definedName name="SWAWL">#REF!</definedName>
    <definedName name="SWAWM">#REF!</definedName>
    <definedName name="SWE">#REF!</definedName>
    <definedName name="SWG">#REF!</definedName>
    <definedName name="SWI">#REF!</definedName>
    <definedName name="Switch">#REF!</definedName>
    <definedName name="Switch_____of_dividends_issued_as_scrip_shares" localSheetId="0">#REF!</definedName>
    <definedName name="Switch_____of_dividends_issued_as_scrip_shares">#REF!</definedName>
    <definedName name="Switch_____of_ILD" localSheetId="0">#REF!</definedName>
    <definedName name="Switch_____of_ILD">#REF!</definedName>
    <definedName name="Switch_____of_ordinary_dividends_paid_as_interim_dividend" localSheetId="0">#REF!</definedName>
    <definedName name="Switch_____of_ordinary_dividends_paid_as_interim_dividend">#REF!</definedName>
    <definedName name="Switch____HH_Advance_receipt_creditor_days" localSheetId="0">#REF!</definedName>
    <definedName name="Switch____HH_Advance_receipt_creditor_days">#REF!</definedName>
    <definedName name="Switch___adjustment_to_tax_payment" localSheetId="0">#REF!</definedName>
    <definedName name="Switch___adjustment_to_tax_payment">#REF!</definedName>
    <definedName name="Switch___Adjustment_to_Wholesale_revenue_requirement___real" localSheetId="0">#REF!</definedName>
    <definedName name="Switch___Adjustment_to_Wholesale_revenue_requirement___real">#REF!</definedName>
    <definedName name="Switch___Allowable_depreciation_on_capitalised_revenue___active___control" localSheetId="0">#REF!</definedName>
    <definedName name="Switch___Allowable_depreciation_on_capitalised_revenue___active___control">#REF!</definedName>
    <definedName name="Switch___Alternative_revenue_value___real.ADDN1" localSheetId="0">#REF!</definedName>
    <definedName name="Switch___Alternative_revenue_value___real.ADDN1">#REF!</definedName>
    <definedName name="Switch___Alternative_revenue_value___real.ADDN2" localSheetId="0">#REF!</definedName>
    <definedName name="Switch___Alternative_revenue_value___real.ADDN2">#REF!</definedName>
    <definedName name="Switch___Alternative_revenue_value___real.BR" localSheetId="0">#REF!</definedName>
    <definedName name="Switch___Alternative_revenue_value___real.BR">#REF!</definedName>
    <definedName name="Switch___Alternative_revenue_value___real.WN" localSheetId="0">#REF!</definedName>
    <definedName name="Switch___Alternative_revenue_value___real.WN">#REF!</definedName>
    <definedName name="Switch___Alternative_revenue_value___real.WR" localSheetId="0">#REF!</definedName>
    <definedName name="Switch___Alternative_revenue_value___real.WR">#REF!</definedName>
    <definedName name="Switch___Alternative_revenue_value___real.WWN" localSheetId="0">#REF!</definedName>
    <definedName name="Switch___Alternative_revenue_value___real.WWN">#REF!</definedName>
    <definedName name="Switch___Apply_adjustment_to_post_financeability_items_not_eligible_for_uplift.ADDN1" localSheetId="0">#REF!</definedName>
    <definedName name="Switch___Apply_adjustment_to_post_financeability_items_not_eligible_for_uplift.ADDN1">#REF!</definedName>
    <definedName name="Switch___Apply_adjustment_to_post_financeability_items_not_eligible_for_uplift.ADDN2" localSheetId="0">#REF!</definedName>
    <definedName name="Switch___Apply_adjustment_to_post_financeability_items_not_eligible_for_uplift.ADDN2">#REF!</definedName>
    <definedName name="Switch___Apply_adjustment_to_post_financeability_items_not_eligible_for_uplift.BR" localSheetId="0">#REF!</definedName>
    <definedName name="Switch___Apply_adjustment_to_post_financeability_items_not_eligible_for_uplift.BR">#REF!</definedName>
    <definedName name="Switch___Apply_adjustment_to_post_financeability_items_not_eligible_for_uplift.WN" localSheetId="0">#REF!</definedName>
    <definedName name="Switch___Apply_adjustment_to_post_financeability_items_not_eligible_for_uplift.WN">#REF!</definedName>
    <definedName name="Switch___Apply_adjustment_to_post_financeability_items_not_eligible_for_uplift.WR" localSheetId="0">#REF!</definedName>
    <definedName name="Switch___Apply_adjustment_to_post_financeability_items_not_eligible_for_uplift.WR">#REF!</definedName>
    <definedName name="Switch___Apply_adjustment_to_post_financeability_items_not_eligible_for_uplift.WWN" localSheetId="0">#REF!</definedName>
    <definedName name="Switch___Apply_adjustment_to_post_financeability_items_not_eligible_for_uplift.WWN">#REF!</definedName>
    <definedName name="Switch___bank_interest_rate__receivable_" localSheetId="0">#REF!</definedName>
    <definedName name="Switch___bank_interest_rate__receivable_">#REF!</definedName>
    <definedName name="Switch___Base_revenue_for_2024_25" localSheetId="0">#REF!</definedName>
    <definedName name="Switch___Base_revenue_for_2024_25">#REF!</definedName>
    <definedName name="Switch___bioresources_TDS" localSheetId="0">#REF!</definedName>
    <definedName name="Switch___bioresources_TDS">#REF!</definedName>
    <definedName name="Switch___Blended_interest_rate" localSheetId="0">#REF!</definedName>
    <definedName name="Switch___Blended_interest_rate">#REF!</definedName>
    <definedName name="Switch___Business__retail_total_allowed_depreciation___real" localSheetId="0">#REF!</definedName>
    <definedName name="Switch___Business__retail_total_allowed_depreciation___real">#REF!</definedName>
    <definedName name="Switch___Business_Advance_Receipts_Weighting___Unmeasured" localSheetId="0">#REF!</definedName>
    <definedName name="Switch___Business_Advance_Receipts_Weighting___Unmeasured">#REF!</definedName>
    <definedName name="Switch___Business_Measured_income_accrual_Opening_balance____nominal" localSheetId="0">#REF!</definedName>
    <definedName name="Switch___Business_Measured_income_accrual_Opening_balance____nominal">#REF!</definedName>
    <definedName name="Switch___Business_measured_income_proportion_of_total_Business_income" localSheetId="0">#REF!</definedName>
    <definedName name="Switch___Business_measured_income_proportion_of_total_Business_income">#REF!</definedName>
    <definedName name="Switch___Business_retail_advance_receipts_creditor_days" localSheetId="0">#REF!</definedName>
    <definedName name="Switch___Business_retail_advance_receipts_creditor_days">#REF!</definedName>
    <definedName name="Switch___Business_retail_average_cost_per_customer_in_Tariff_Band__Welsh_companies____real" localSheetId="0">#REF!</definedName>
    <definedName name="Switch___Business_retail_average_cost_per_customer_in_Tariff_Band__Welsh_companies____real">#REF!</definedName>
    <definedName name="Switch___Business_retail_capital_expenditure" localSheetId="0">#REF!</definedName>
    <definedName name="Switch___Business_retail_capital_expenditure">#REF!</definedName>
    <definedName name="Switch___Business_retail_debtors" localSheetId="0">#REF!</definedName>
    <definedName name="Switch___Business_retail_debtors">#REF!</definedName>
    <definedName name="Switch___Business_retail_margin___Override" localSheetId="0">#REF!</definedName>
    <definedName name="Switch___Business_retail_margin___Override">#REF!</definedName>
    <definedName name="Switch___Business_retail_measured_advance_receipts" localSheetId="0">#REF!</definedName>
    <definedName name="Switch___Business_retail_measured_advance_receipts">#REF!</definedName>
    <definedName name="Switch___Business_retail_Measured_income_accrual_rate" localSheetId="0">#REF!</definedName>
    <definedName name="Switch___Business_retail_Measured_income_accrual_rate">#REF!</definedName>
    <definedName name="Switch___Business_retail_revenue_adjustment___real" localSheetId="0">#REF!</definedName>
    <definedName name="Switch___Business_retail_revenue_adjustment___real">#REF!</definedName>
    <definedName name="Switch___Business_retail_revenue_override___nominal" localSheetId="0">#REF!</definedName>
    <definedName name="Switch___Business_retail_revenue_override___nominal">#REF!</definedName>
    <definedName name="Switch___Business_retail_unmeasured_advance_receipts" localSheetId="0">#REF!</definedName>
    <definedName name="Switch___Business_retail_unmeasured_advance_receipts">#REF!</definedName>
    <definedName name="Switch___Capex_creditor_days" localSheetId="0">#REF!</definedName>
    <definedName name="Switch___Capex_creditor_days">#REF!</definedName>
    <definedName name="Switch___Capital_expenditure___proportion_of_new_capital_expenditure_not_qualifying_for_capital_allowance_deductions" localSheetId="0">#REF!</definedName>
    <definedName name="Switch___Capital_expenditure___proportion_of_new_capital_expenditure_not_qualifying_for_capital_allowance_deductions">#REF!</definedName>
    <definedName name="Switch___Capital_expenditure___Proportion_of_new_capital_expenditure_qualifying_for_high_level_deduction" localSheetId="0">#REF!</definedName>
    <definedName name="Switch___Capital_expenditure___Proportion_of_new_capital_expenditure_qualifying_for_high_level_deduction">#REF!</definedName>
    <definedName name="Switch___Capital_expenditure___proportion_of_new_capital_expenditure_qualifying_for_the_main_rate_pool___control" localSheetId="0">#REF!</definedName>
    <definedName name="Switch___Capital_expenditure___proportion_of_new_capital_expenditure_qualifying_for_the_main_rate_pool___control">#REF!</definedName>
    <definedName name="Switch___Capital_expenditure___proportion_of_new_capital_expenditure_qualifying_for_the_special_rate_pool___control" localSheetId="0">#REF!</definedName>
    <definedName name="Switch___Capital_expenditure___proportion_of_new_capital_expenditure_qualifying_for_the_special_rate_pool___control">#REF!</definedName>
    <definedName name="Switch___Capital_expenditure___proportion_of_new_capital_expenditure_qualifying_for_the_structures_and_buildings_pool___control" localSheetId="0">#REF!</definedName>
    <definedName name="Switch___Capital_expenditure___proportion_of_new_capital_expenditure_qualifying_for_the_structures_and_buildings_pool___control">#REF!</definedName>
    <definedName name="Switch___Capital_expenditure_writing_down_allowance_main_rate_pool" localSheetId="0">#REF!</definedName>
    <definedName name="Switch___Capital_expenditure_writing_down_allowance_main_rate_pool">#REF!</definedName>
    <definedName name="Switch___Capital_expenditure_writing_down_allowance_special_rate_pool" localSheetId="0">#REF!</definedName>
    <definedName name="Switch___Capital_expenditure_writing_down_allowance_special_rate_pool">#REF!</definedName>
    <definedName name="Switch___Capital_expenditure_writing_down_allowance_structures_and_buildings_pool" localSheetId="0">#REF!</definedName>
    <definedName name="Switch___Capital_expenditure_writing_down_allowance_structures_and_buildings_pool">#REF!</definedName>
    <definedName name="Switch___Cash_and_cash_equivalents_initial_balance___control___nominal" localSheetId="0">#REF!</definedName>
    <definedName name="Switch___Cash_and_cash_equivalents_initial_balance___control___nominal">#REF!</definedName>
    <definedName name="Switch___cost_to_serve" localSheetId="0">#REF!</definedName>
    <definedName name="Switch___cost_to_serve">#REF!</definedName>
    <definedName name="Switch___Current_tax_liabilities___Appointee_b_f___nominal" localSheetId="0">#REF!</definedName>
    <definedName name="Switch___Current_tax_liabilities___Appointee_b_f___nominal">#REF!</definedName>
    <definedName name="Switch___Debtors_other" localSheetId="0">#REF!</definedName>
    <definedName name="Switch___Debtors_other">#REF!</definedName>
    <definedName name="Switch___Depreciation_b_f___control___active___nominal" localSheetId="0">#REF!</definedName>
    <definedName name="Switch___Depreciation_b_f___control___active___nominal">#REF!</definedName>
    <definedName name="Switch___Disallowable_expenditure___Change_in_general_provisions___control" localSheetId="0">#REF!</definedName>
    <definedName name="Switch___Disallowable_expenditure___Change_in_general_provisions___control">#REF!</definedName>
    <definedName name="Switch___Dividend_creditors_wholesale_retail_split___business_retail___nominal" localSheetId="0">#REF!</definedName>
    <definedName name="Switch___Dividend_creditors_wholesale_retail_split___business_retail___nominal">#REF!</definedName>
    <definedName name="Switch___Dividend_creditors_wholesale_retail_split___Dividend_creditors___residential_retail" localSheetId="0">#REF!</definedName>
    <definedName name="Switch___Dividend_creditors_wholesale_retail_split___Dividend_creditors___residential_retail">#REF!</definedName>
    <definedName name="Switch___Dividend_yield" localSheetId="0">#REF!</definedName>
    <definedName name="Switch___Dividend_yield">#REF!</definedName>
    <definedName name="Switch___DPC_and_infrastructure_costs" localSheetId="0">#REF!</definedName>
    <definedName name="Switch___DPC_and_infrastructure_costs">#REF!</definedName>
    <definedName name="Switch___Finance_lease_depreciation___control___nominal" localSheetId="0">#REF!</definedName>
    <definedName name="Switch___Finance_lease_depreciation___control___nominal">#REF!</definedName>
    <definedName name="Switch___Fixed_asset_net_book_value_at_31_March___business_retail___nominal" localSheetId="0">#REF!</definedName>
    <definedName name="Switch___Fixed_asset_net_book_value_at_31_March___business_retail___nominal">#REF!</definedName>
    <definedName name="Switch___Fixed_asset_net_book_value_at_31_March___residential_retail___nominal" localSheetId="0">#REF!</definedName>
    <definedName name="Switch___Fixed_asset_net_book_value_at_31_March___residential_retail___nominal">#REF!</definedName>
    <definedName name="Switch___Fixed_assets_b_f___control___active___nominal" localSheetId="0">#REF!</definedName>
    <definedName name="Switch___Fixed_assets_b_f___control___active___nominal">#REF!</definedName>
    <definedName name="Switch___HH_Advance_receipts" localSheetId="0">#REF!</definedName>
    <definedName name="Switch___HH_Advance_receipts">#REF!</definedName>
    <definedName name="Switch___HH_income_accrual" localSheetId="0">#REF!</definedName>
    <definedName name="Switch___HH_income_accrual">#REF!</definedName>
    <definedName name="Switch___HH_trade_receivables" localSheetId="0">#REF!</definedName>
    <definedName name="Switch___HH_trade_receivables">#REF!</definedName>
    <definedName name="Switch___Households_connected" localSheetId="0">#REF!</definedName>
    <definedName name="Switch___Households_connected">#REF!</definedName>
    <definedName name="Switch___Inflation" localSheetId="0">#REF!</definedName>
    <definedName name="Switch___Inflation">#REF!</definedName>
    <definedName name="Switch___Innovation_funding" localSheetId="0">#REF!</definedName>
    <definedName name="Switch___Innovation_funding">#REF!</definedName>
    <definedName name="Switch___Interest_rate___Business___Active" localSheetId="0">#REF!</definedName>
    <definedName name="Switch___Interest_rate___Business___Active">#REF!</definedName>
    <definedName name="Switch___interest_rate___residential" localSheetId="0">#REF!</definedName>
    <definedName name="Switch___interest_rate___residential">#REF!</definedName>
    <definedName name="Switch___interest_rate_on_fixed_rate_debt" localSheetId="0">#REF!</definedName>
    <definedName name="Switch___interest_rate_on_fixed_rate_debt">#REF!</definedName>
    <definedName name="Switch___interest_rate_on_index_linked_debt" localSheetId="0">#REF!</definedName>
    <definedName name="Switch___interest_rate_on_index_linked_debt">#REF!</definedName>
    <definedName name="Switch___Inventories_balance___control___nominal" localSheetId="0">#REF!</definedName>
    <definedName name="Switch___Inventories_balance___control___nominal">#REF!</definedName>
    <definedName name="Switch___IRE_totex_adjustment_for_ACICR__Ofwat____Active" localSheetId="0">#REF!</definedName>
    <definedName name="Switch___IRE_totex_adjustment_for_ACICR__Ofwat____Active">#REF!</definedName>
    <definedName name="Switch___Measured_unmeasured_charges" localSheetId="0">#REF!</definedName>
    <definedName name="Switch___Measured_unmeasured_charges">#REF!</definedName>
    <definedName name="Switch___Movement_in_intangible_asset_and_investments_balance__control" localSheetId="0">#REF!</definedName>
    <definedName name="Switch___Movement_in_intangible_asset_and_investments_balance__control">#REF!</definedName>
    <definedName name="Switch___Movement_in_other_liabilities___control" localSheetId="0">#REF!</definedName>
    <definedName name="Switch___Movement_in_other_liabilities___control">#REF!</definedName>
    <definedName name="Switch___Movement_in_provisions___control___nominal.ADDN1" localSheetId="0">#REF!</definedName>
    <definedName name="Switch___Movement_in_provisions___control___nominal.ADDN1">#REF!</definedName>
    <definedName name="Switch___Movement_in_provisions___control___nominal.ADDN2" localSheetId="0">#REF!</definedName>
    <definedName name="Switch___Movement_in_provisions___control___nominal.ADDN2">#REF!</definedName>
    <definedName name="Switch___Movement_in_provisions___control___nominal.BR" localSheetId="0">#REF!</definedName>
    <definedName name="Switch___Movement_in_provisions___control___nominal.BR">#REF!</definedName>
    <definedName name="Switch___Movement_in_provisions___control___nominal.WN" localSheetId="0">#REF!</definedName>
    <definedName name="Switch___Movement_in_provisions___control___nominal.WN">#REF!</definedName>
    <definedName name="Switch___Movement_in_provisions___control___nominal.WR" localSheetId="0">#REF!</definedName>
    <definedName name="Switch___Movement_in_provisions___control___nominal.WR">#REF!</definedName>
    <definedName name="Switch___Movement_in_provisions___control___nominal.WWN" localSheetId="0">#REF!</definedName>
    <definedName name="Switch___Movement_in_provisions___control___nominal.WWN">#REF!</definedName>
    <definedName name="Switch___new_capital_expenditure___proportion_of_new_capital_expenditure_qualifying_for_a_full_deduction" localSheetId="0">#REF!</definedName>
    <definedName name="Switch___new_capital_expenditure___proportion_of_new_capital_expenditure_qualifying_for_a_full_deduction">#REF!</definedName>
    <definedName name="Switch___Notional_target_gearing___control.ADDN1" localSheetId="0">#REF!</definedName>
    <definedName name="Switch___Notional_target_gearing___control.ADDN1">#REF!</definedName>
    <definedName name="Switch___Notional_target_gearing___control.ADDN2" localSheetId="0">#REF!</definedName>
    <definedName name="Switch___Notional_target_gearing___control.ADDN2">#REF!</definedName>
    <definedName name="Switch___Notional_target_gearing___control.BR" localSheetId="0">#REF!</definedName>
    <definedName name="Switch___Notional_target_gearing___control.BR">#REF!</definedName>
    <definedName name="Switch___Notional_target_gearing___control.WN" localSheetId="0">#REF!</definedName>
    <definedName name="Switch___Notional_target_gearing___control.WN">#REF!</definedName>
    <definedName name="Switch___Notional_target_gearing___control.WR" localSheetId="0">#REF!</definedName>
    <definedName name="Switch___Notional_target_gearing___control.WR">#REF!</definedName>
    <definedName name="Switch___Notional_target_gearing___control.WWN" localSheetId="0">#REF!</definedName>
    <definedName name="Switch___Notional_target_gearing___control.WWN">#REF!</definedName>
    <definedName name="Switch___Opening_Called_up_share_capital_balance__control" localSheetId="0">#REF!</definedName>
    <definedName name="Switch___Opening_Called_up_share_capital_balance__control">#REF!</definedName>
    <definedName name="Switch___Opening_Capex_creditors_balance___control___nominal" localSheetId="0">#REF!</definedName>
    <definedName name="Switch___Opening_Capex_creditors_balance___control___nominal">#REF!</definedName>
    <definedName name="Switch___Opening_Capital_allowance_balance___main_rate_pool___new_capital_expenditure___control___nominal" localSheetId="0">#REF!</definedName>
    <definedName name="Switch___Opening_Capital_allowance_balance___main_rate_pool___new_capital_expenditure___control___nominal">#REF!</definedName>
    <definedName name="Switch___Opening_Capital_allowance_balance___special_rate_pool___new_capital_expenditure___control___nominal" localSheetId="0">#REF!</definedName>
    <definedName name="Switch___Opening_Capital_allowance_balance___special_rate_pool___new_capital_expenditure___control___nominal">#REF!</definedName>
    <definedName name="Switch___Opening_Capital_allowance_balance___structures_and_buildings_pool___control___nominal" localSheetId="0">#REF!</definedName>
    <definedName name="Switch___Opening_Capital_allowance_balance___structures_and_buildings_pool___control___nominal">#REF!</definedName>
    <definedName name="Switch___Opening_debt" localSheetId="0">#REF!</definedName>
    <definedName name="Switch___Opening_debt">#REF!</definedName>
    <definedName name="Switch___opening_deferred_tax_balance___control" localSheetId="0">#REF!</definedName>
    <definedName name="Switch___opening_deferred_tax_balance___control">#REF!</definedName>
    <definedName name="Switch___Opening_dividend_cashflow_balance" localSheetId="0">#REF!</definedName>
    <definedName name="Switch___Opening_dividend_cashflow_balance">#REF!</definedName>
    <definedName name="Switch___Opening_Dividend_creditors_balance__control" localSheetId="0">#REF!</definedName>
    <definedName name="Switch___Opening_Dividend_creditors_balance__control">#REF!</definedName>
    <definedName name="Switch___Opening_Intangible_asset_and_investments_balance___control___nominal" localSheetId="0">#REF!</definedName>
    <definedName name="Switch___Opening_Intangible_asset_and_investments_balance___control___nominal">#REF!</definedName>
    <definedName name="Switch___Opening_Non_distributable_reserves_balance__control" localSheetId="0">#REF!</definedName>
    <definedName name="Switch___Opening_Non_distributable_reserves_balance__control">#REF!</definedName>
    <definedName name="Switch___Opening_Other_creditors_balance___control___nominal" localSheetId="0">#REF!</definedName>
    <definedName name="Switch___Opening_Other_creditors_balance___control___nominal">#REF!</definedName>
    <definedName name="Switch___Opening_Other_debtors_balance___control___nominal" localSheetId="0">#REF!</definedName>
    <definedName name="Switch___Opening_Other_debtors_balance___control___nominal">#REF!</definedName>
    <definedName name="Switch___Opening_Other_liabilities_balance__control" localSheetId="0">#REF!</definedName>
    <definedName name="Switch___Opening_Other_liabilities_balance__control">#REF!</definedName>
    <definedName name="Switch___Opening_Provisions_balance__control" localSheetId="0">#REF!</definedName>
    <definedName name="Switch___Opening_Provisions_balance__control">#REF!</definedName>
    <definedName name="Switch___Opening_retained_cash_balance___Business___nominal" localSheetId="0">#REF!</definedName>
    <definedName name="Switch___Opening_retained_cash_balance___Business___nominal">#REF!</definedName>
    <definedName name="Switch___Opening_retained_cash_balance___Residential" localSheetId="0">#REF!</definedName>
    <definedName name="Switch___Opening_retained_cash_balance___Residential">#REF!</definedName>
    <definedName name="Switch___Opening_retained_earnings_balance___Business___nominal" localSheetId="0">#REF!</definedName>
    <definedName name="Switch___Opening_retained_earnings_balance___Business___nominal">#REF!</definedName>
    <definedName name="Switch___Opening_retained_earnings_balance___control" localSheetId="0">#REF!</definedName>
    <definedName name="Switch___Opening_retained_earnings_balance___control">#REF!</definedName>
    <definedName name="Switch___Opening_Retirement_benefit_asset____liabilities__balance__control___nominal" localSheetId="0">#REF!</definedName>
    <definedName name="Switch___Opening_Retirement_benefit_asset____liabilities__balance__control___nominal">#REF!</definedName>
    <definedName name="Switch___opening_tax_loss_balance___wholesale" localSheetId="0">#REF!</definedName>
    <definedName name="Switch___opening_tax_loss_balance___wholesale">#REF!</definedName>
    <definedName name="Switch___Opening_Trade_creditors_balance___control___nominal" localSheetId="0">#REF!</definedName>
    <definedName name="Switch___Opening_Trade_creditors_balance___control___nominal">#REF!</definedName>
    <definedName name="Switch___Opening_Trade_debtors_balance___control___nominal" localSheetId="0">#REF!</definedName>
    <definedName name="Switch___Opening_Trade_debtors_balance___control___nominal">#REF!</definedName>
    <definedName name="Switch___Ordinary_dividend__overrides_any_other_dividend_approach___post_override____nominal" localSheetId="0">#REF!</definedName>
    <definedName name="Switch___Ordinary_dividend__overrides_any_other_dividend_approach___post_override____nominal">#REF!</definedName>
    <definedName name="Switch___Ordinary_shares_issued___control___nominal" localSheetId="0">#REF!</definedName>
    <definedName name="Switch___Ordinary_shares_issued___control___nominal">#REF!</definedName>
    <definedName name="Switch___Other_adjustments_to_taxable_profits___control___nominal" localSheetId="0">#REF!</definedName>
    <definedName name="Switch___Other_adjustments_to_taxable_profits___control___nominal">#REF!</definedName>
    <definedName name="Switch___Other_creditors_target_balance___control___nominal" localSheetId="0">#REF!</definedName>
    <definedName name="Switch___Other_creditors_target_balance___control___nominal">#REF!</definedName>
    <definedName name="Switch___other_debtors_target_balance___control___nominal" localSheetId="0">#REF!</definedName>
    <definedName name="Switch___other_debtors_target_balance___control___nominal">#REF!</definedName>
    <definedName name="Switch___Other_non_price_control_income" localSheetId="0">#REF!</definedName>
    <definedName name="Switch___Other_non_price_control_income">#REF!</definedName>
    <definedName name="Switch___Other_operating_income" localSheetId="0">#REF!</definedName>
    <definedName name="Switch___Other_operating_income">#REF!</definedName>
    <definedName name="Switch___Other_price_control_income" localSheetId="0">#REF!</definedName>
    <definedName name="Switch___Other_price_control_income">#REF!</definedName>
    <definedName name="Switch___Other_taxable_income___Amortisation_on_grants_and_contributions___control___nominal" localSheetId="0">#REF!</definedName>
    <definedName name="Switch___Other_taxable_income___Amortisation_on_grants_and_contributions___control___nominal">#REF!</definedName>
    <definedName name="Switch___Other_taxable_income___Grants_and_contributions_taxable_on_receipt___control___nominal" localSheetId="0">#REF!</definedName>
    <definedName name="Switch___Other_taxable_income___Grants_and_contributions_taxable_on_receipt___control___nominal">#REF!</definedName>
    <definedName name="Switch___overdraft_interest_rate" localSheetId="0">#REF!</definedName>
    <definedName name="Switch___overdraft_interest_rate">#REF!</definedName>
    <definedName name="Switch___P_L_expenditure_not_allowable_as_a_deduction_from_taxable_trading_profits___control___nominal" localSheetId="0">#REF!</definedName>
    <definedName name="Switch___P_L_expenditure_not_allowable_as_a_deduction_from_taxable_trading_profits___control___nominal">#REF!</definedName>
    <definedName name="Switch___P_L_expenditure_relating_to_renewals_not_allowable_as_a_deduction_from_taxable_trading_profits___control___nominal" localSheetId="0">#REF!</definedName>
    <definedName name="Switch___P_L_expenditure_relating_to_renewals_not_allowable_as_a_deduction_from_taxable_trading_profits___control___nominal">#REF!</definedName>
    <definedName name="Switch___PAYG" localSheetId="0">#REF!</definedName>
    <definedName name="Switch___PAYG">#REF!</definedName>
    <definedName name="Switch___Pension_contributions___control" localSheetId="0">#REF!</definedName>
    <definedName name="Switch___Pension_contributions___control">#REF!</definedName>
    <definedName name="Switch___Pension_contributions___Retail" localSheetId="0">#REF!</definedName>
    <definedName name="Switch___Pension_contributions___Retail">#REF!</definedName>
    <definedName name="Switch___Pension_deficit_repair_allowance___Wholesale" localSheetId="0">#REF!</definedName>
    <definedName name="Switch___Pension_deficit_repair_allowance___Wholesale">#REF!</definedName>
    <definedName name="Switch___Percentage_earnings_distributed_as_dividends" localSheetId="0">#REF!</definedName>
    <definedName name="Switch___Percentage_earnings_distributed_as_dividends">#REF!</definedName>
    <definedName name="Switch___Post_financeability_adjustments_eligible_for_tax_uplift" localSheetId="0">#REF!</definedName>
    <definedName name="Switch___Post_financeability_adjustments_eligible_for_tax_uplift">#REF!</definedName>
    <definedName name="Switch___Post_financeability_adjustments_not_eligible_for_tax_uplift" localSheetId="0">#REF!</definedName>
    <definedName name="Switch___Post_financeability_adjustments_not_eligible_for_tax_uplift">#REF!</definedName>
    <definedName name="Switch___Prior_period_company_residential_apportionment" localSheetId="0">#REF!</definedName>
    <definedName name="Switch___Prior_period_company_residential_apportionment">#REF!</definedName>
    <definedName name="Switch___Proportion_of_capitalised_revenue_expenditure__infra___non_infra_" localSheetId="0">#REF!</definedName>
    <definedName name="Switch___Proportion_of_capitalised_revenue_expenditure__infra___non_infra_">#REF!</definedName>
    <definedName name="Switch___Proportion_of_RPI_ILD" localSheetId="0">#REF!</definedName>
    <definedName name="Switch___Proportion_of_RPI_ILD">#REF!</definedName>
    <definedName name="Switch___proportion_of_taxable_profits_available_for_tax_loss_utilisation" localSheetId="0">#REF!</definedName>
    <definedName name="Switch___proportion_of_taxable_profits_available_for_tax_loss_utilisation">#REF!</definedName>
    <definedName name="Switch___QAA_reward__penalty_" localSheetId="0">#REF!</definedName>
    <definedName name="Switch___QAA_reward__penalty_">#REF!</definedName>
    <definedName name="Switch___RCV_Opening_balances_switch" localSheetId="0">#REF!</definedName>
    <definedName name="Switch___RCV_Opening_balances_switch">#REF!</definedName>
    <definedName name="Switch___re_profiled_revenues_active_switch___Wholesale_control" localSheetId="0">#REF!</definedName>
    <definedName name="Switch___re_profiled_revenues_active_switch___Wholesale_control">#REF!</definedName>
    <definedName name="Switch___real_dividend_growth" localSheetId="0">#REF!</definedName>
    <definedName name="Switch___real_dividend_growth">#REF!</definedName>
    <definedName name="Switch___Reprofiling" localSheetId="0">#REF!</definedName>
    <definedName name="Switch___Reprofiling">#REF!</definedName>
    <definedName name="Switch___Residential_average_debtor_days" localSheetId="0">#REF!</definedName>
    <definedName name="Switch___Residential_average_debtor_days">#REF!</definedName>
    <definedName name="Switch___Residential_net_margin" localSheetId="0">#REF!</definedName>
    <definedName name="Switch___Residential_net_margin">#REF!</definedName>
    <definedName name="Switch___Residential_Retail_allowed_depreciation" localSheetId="0">#REF!</definedName>
    <definedName name="Switch___Residential_Retail_allowed_depreciation">#REF!</definedName>
    <definedName name="Switch___Residential_retail_capital_expenditure" localSheetId="0">#REF!</definedName>
    <definedName name="Switch___Residential_retail_capital_expenditure">#REF!</definedName>
    <definedName name="Switch___Residential_retail_revenue_adjustment" localSheetId="0">#REF!</definedName>
    <definedName name="Switch___Residential_retail_revenue_adjustment">#REF!</definedName>
    <definedName name="Switch___Retail___Corporation_tax_creditor_b_f___nominal" localSheetId="0">#REF!</definedName>
    <definedName name="Switch___Retail___Corporation_tax_creditor_b_f___nominal">#REF!</definedName>
    <definedName name="Switch___Retail___Retail_creditor_months__Payment_terms___Business_retail_pays_wholesaler_in_arrears__advance_" localSheetId="0">#REF!</definedName>
    <definedName name="Switch___Retail___Retail_creditor_months__Payment_terms___Business_retail_pays_wholesaler_in_arrears__advance_">#REF!</definedName>
    <definedName name="Switch___Retail_Costs" localSheetId="0">#REF!</definedName>
    <definedName name="Switch___Retail_Costs">#REF!</definedName>
    <definedName name="Switch___Retail_creditor_months" localSheetId="0">#REF!</definedName>
    <definedName name="Switch___Retail_creditor_months">#REF!</definedName>
    <definedName name="Switch___Retirement_benefit_asset____liability__balance___Retail___nominal" localSheetId="0">#REF!</definedName>
    <definedName name="Switch___Retirement_benefit_asset____liability__balance___Retail___nominal">#REF!</definedName>
    <definedName name="Switch___Revenue_override.ADDN1" localSheetId="0">#REF!</definedName>
    <definedName name="Switch___Revenue_override.ADDN1">#REF!</definedName>
    <definedName name="Switch___Revenue_override.ADDN2" localSheetId="0">#REF!</definedName>
    <definedName name="Switch___Revenue_override.ADDN2">#REF!</definedName>
    <definedName name="Switch___Revenue_override.BR" localSheetId="0">#REF!</definedName>
    <definedName name="Switch___Revenue_override.BR">#REF!</definedName>
    <definedName name="Switch___Revenue_override.WN" localSheetId="0">#REF!</definedName>
    <definedName name="Switch___Revenue_override.WN">#REF!</definedName>
    <definedName name="Switch___Revenue_override.WR" localSheetId="0">#REF!</definedName>
    <definedName name="Switch___Revenue_override.WR">#REF!</definedName>
    <definedName name="Switch___Revenue_override.WWN" localSheetId="0">#REF!</definedName>
    <definedName name="Switch___Revenue_override.WWN">#REF!</definedName>
    <definedName name="Switch___RPI_CPIH_wedge_for_RPI_ILD_indexation_rate" localSheetId="0">#REF!</definedName>
    <definedName name="Switch___RPI_CPIH_wedge_for_RPI_ILD_indexation_rate">#REF!</definedName>
    <definedName name="Switch___Run_off_rate_for_Post_2025_RCV" localSheetId="0">#REF!</definedName>
    <definedName name="Switch___Run_off_rate_for_Post_2025_RCV">#REF!</definedName>
    <definedName name="Switch___Run_off_rate_Pre_2025_RCV" localSheetId="0">#REF!</definedName>
    <definedName name="Switch___Run_off_rate_Pre_2025_RCV">#REF!</definedName>
    <definedName name="Switch___Tariff_band___net_margin_percentage" localSheetId="0">#REF!</definedName>
    <definedName name="Switch___Tariff_band___net_margin_percentage">#REF!</definedName>
    <definedName name="Switch___Tariff_band___number_of_customers.1" localSheetId="0">#REF!</definedName>
    <definedName name="Switch___Tariff_band___number_of_customers.1">#REF!</definedName>
    <definedName name="Switch___Tariff_band___number_of_customers.2" localSheetId="0">#REF!</definedName>
    <definedName name="Switch___Tariff_band___number_of_customers.2">#REF!</definedName>
    <definedName name="Switch___Tariff_band___number_of_customers.3" localSheetId="0">#REF!</definedName>
    <definedName name="Switch___Tariff_band___number_of_customers.3">#REF!</definedName>
    <definedName name="Switch___Tariff_band___wholesale_charge.1" localSheetId="0">#REF!</definedName>
    <definedName name="Switch___Tariff_band___wholesale_charge.1">#REF!</definedName>
    <definedName name="Switch___Tariff_band___wholesale_charge.2" localSheetId="0">#REF!</definedName>
    <definedName name="Switch___Tariff_band___wholesale_charge.2">#REF!</definedName>
    <definedName name="Switch___Tariff_band___wholesale_charge.3" localSheetId="0">#REF!</definedName>
    <definedName name="Switch___Tariff_band___wholesale_charge.3">#REF!</definedName>
    <definedName name="Switch___tax_cashflow_initial_balance" localSheetId="0">#REF!</definedName>
    <definedName name="Switch___tax_cashflow_initial_balance">#REF!</definedName>
    <definedName name="Switch___Tax_liabilities___control___nominal" localSheetId="0">#REF!</definedName>
    <definedName name="Switch___Tax_liabilities___control___nominal">#REF!</definedName>
    <definedName name="Switch___Tax_loss_allowance___nominal" localSheetId="0">#REF!</definedName>
    <definedName name="Switch___Tax_loss_allowance___nominal">#REF!</definedName>
    <definedName name="Switch___Tax_rate" localSheetId="0">#REF!</definedName>
    <definedName name="Switch___Tax_rate">#REF!</definedName>
    <definedName name="Switch___Totex" localSheetId="0">#REF!</definedName>
    <definedName name="Switch___Totex">#REF!</definedName>
    <definedName name="Switch___Trade_and_other_payables___Retail_other_payables" localSheetId="0">#REF!</definedName>
    <definedName name="Switch___Trade_and_other_payables___Retail_other_payables">#REF!</definedName>
    <definedName name="Switch___Trade_and_other_payables___Retail_trade_payables" localSheetId="0">#REF!</definedName>
    <definedName name="Switch___Trade_and_other_payables___Retail_trade_payables">#REF!</definedName>
    <definedName name="Switch___Trade_and_other_payables___Wholesale_creditors___business_retail___nominal" localSheetId="0">#REF!</definedName>
    <definedName name="Switch___Trade_and_other_payables___Wholesale_creditors___business_retail___nominal">#REF!</definedName>
    <definedName name="Switch___Trade_and_other_payables___Wholesale_creditors___residential_retail" localSheetId="0">#REF!</definedName>
    <definedName name="Switch___Trade_and_other_payables___Wholesale_creditors___residential_retail">#REF!</definedName>
    <definedName name="Switch___WACC" localSheetId="0">#REF!</definedName>
    <definedName name="Switch___WACC">#REF!</definedName>
    <definedName name="Switch___Water_efficiency_funding" localSheetId="0">#REF!</definedName>
    <definedName name="Switch___Water_efficiency_funding">#REF!</definedName>
    <definedName name="Switch___Wholesale___Trade_creditor_days___control" localSheetId="0">#REF!</definedName>
    <definedName name="Switch___Wholesale___Trade_creditor_days___control">#REF!</definedName>
    <definedName name="Switch___Wholesale_and_retail_line_item_split___actual_company_structure___Retained_profits___residential_retail" localSheetId="0">#REF!</definedName>
    <definedName name="Switch___Wholesale_and_retail_line_item_split___actual_company_structure___Retained_profits___residential_retail">#REF!</definedName>
    <definedName name="Switch___Wholesale_and_retail_line_item_split___Capex_creditor___business_retail___nominal" localSheetId="0">#REF!</definedName>
    <definedName name="Switch___Wholesale_and_retail_line_item_split___Capex_creditor___business_retail___nominal">#REF!</definedName>
    <definedName name="Switch___Wholesale_and_retail_line_item_split___capex_creditors___residential_retail___nominal" localSheetId="0">#REF!</definedName>
    <definedName name="Switch___Wholesale_and_retail_line_item_split___capex_creditors___residential_retail___nominal">#REF!</definedName>
    <definedName name="Switch___Wholesale_DB_pension_cash_excess_over_charge___real___control" localSheetId="0">#REF!</definedName>
    <definedName name="Switch___Wholesale_DB_pension_cash_excess_over_charge___real___control">#REF!</definedName>
    <definedName name="Switch___Wholesale_fixed_asset_life__post_override____control" localSheetId="0">#REF!</definedName>
    <definedName name="Switch___Wholesale_fixed_asset_life__post_override____control">#REF!</definedName>
    <definedName name="SWTBPinputs" localSheetId="1">#REF!</definedName>
    <definedName name="SWTBPinputs" localSheetId="0">#REF!</definedName>
    <definedName name="SWTBPinputs">#REF!</definedName>
    <definedName name="SWTBPtrans" localSheetId="1">#REF!</definedName>
    <definedName name="SWTBPtrans" localSheetId="0">#REF!</definedName>
    <definedName name="SWTBPtrans">#REF!</definedName>
    <definedName name="SWTtransition" localSheetId="1">#REF!</definedName>
    <definedName name="SWTtransition" localSheetId="0">#REF!</definedName>
    <definedName name="SWTtransition">#REF!</definedName>
    <definedName name="SWW">#REF!</definedName>
    <definedName name="T">#REF!</definedName>
    <definedName name="T_A_H">#REF!</definedName>
    <definedName name="T_A_M">#REF!</definedName>
    <definedName name="T_AW_H">#REF!</definedName>
    <definedName name="T_AW_M">#REF!</definedName>
    <definedName name="t_kg_conversion">#REF!</definedName>
    <definedName name="T_W">#REF!</definedName>
    <definedName name="T_W_M">#REF!</definedName>
    <definedName name="tab">#REF!</definedName>
    <definedName name="Table">#REF!</definedName>
    <definedName name="TABLE0">#REF!</definedName>
    <definedName name="TABLE1">#REF!</definedName>
    <definedName name="TABLE10">#REF!</definedName>
    <definedName name="TABLE10A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8">#REF!</definedName>
    <definedName name="TABLE19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29">#REF!</definedName>
    <definedName name="TABLE3">#REF!</definedName>
    <definedName name="Table3.4" localSheetId="1" hidden="1">{"CHARGE",#N/A,FALSE,"401C11"}</definedName>
    <definedName name="Table3.4" localSheetId="0" hidden="1">{"CHARGE",#N/A,FALSE,"401C11"}</definedName>
    <definedName name="Table3.4" hidden="1">{"CHARGE",#N/A,FALSE,"401C11"}</definedName>
    <definedName name="TABLE30">#REF!</definedName>
    <definedName name="TABLE31">#REF!</definedName>
    <definedName name="TABLE32">#REF!</definedName>
    <definedName name="TABLE32A">#REF!</definedName>
    <definedName name="TABLE33">#REF!</definedName>
    <definedName name="TABLE34">#REF!</definedName>
    <definedName name="TABLE35">#REF!</definedName>
    <definedName name="TABLE35A">#REF!</definedName>
    <definedName name="TABLE35B">#REF!</definedName>
    <definedName name="TABLE36">#REF!</definedName>
    <definedName name="TABLE36A">#REF!</definedName>
    <definedName name="TABLE36B">#REF!</definedName>
    <definedName name="TABLE37">#REF!</definedName>
    <definedName name="TABLE38">#REF!</definedName>
    <definedName name="TABLE39">#REF!</definedName>
    <definedName name="TABLE4">#REF!</definedName>
    <definedName name="TABLE41">#REF!</definedName>
    <definedName name="TABLE41TOTALS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REF">#REF!</definedName>
    <definedName name="TABLES">#REF!</definedName>
    <definedName name="TABLEX">#REF!</definedName>
    <definedName name="TARGDATA">#REF!</definedName>
    <definedName name="Target_level_of_ILD___nominal.ADDN1" localSheetId="1">#REF!</definedName>
    <definedName name="Target_level_of_ILD___nominal.ADDN1" localSheetId="0">#REF!</definedName>
    <definedName name="Target_level_of_ILD___nominal.ADDN1">#REF!</definedName>
    <definedName name="Target_level_of_ILD___nominal.ADDN2" localSheetId="1">#REF!</definedName>
    <definedName name="Target_level_of_ILD___nominal.ADDN2" localSheetId="0">#REF!</definedName>
    <definedName name="Target_level_of_ILD___nominal.ADDN2">#REF!</definedName>
    <definedName name="Target_level_of_ILD___nominal.BR" localSheetId="1">#REF!</definedName>
    <definedName name="Target_level_of_ILD___nominal.BR" localSheetId="0">#REF!</definedName>
    <definedName name="Target_level_of_ILD___nominal.BR">#REF!</definedName>
    <definedName name="Target_level_of_ILD___nominal.WN" localSheetId="0">#REF!</definedName>
    <definedName name="Target_level_of_ILD___nominal.WN">#REF!</definedName>
    <definedName name="Target_level_of_ILD___nominal.WR" localSheetId="0">#REF!</definedName>
    <definedName name="Target_level_of_ILD___nominal.WR">#REF!</definedName>
    <definedName name="Target_level_of_ILD___nominal.WWN" localSheetId="0">#REF!</definedName>
    <definedName name="Target_level_of_ILD___nominal.WWN">#REF!</definedName>
    <definedName name="tariff">#REF!</definedName>
    <definedName name="Tariff_Band___Business_retail_average_cost_per_customer_inc_DPC__Welsh_companies____nominal.1" localSheetId="0">#REF!</definedName>
    <definedName name="Tariff_Band___Business_retail_average_cost_per_customer_inc_DPC__Welsh_companies____nominal.1">#REF!</definedName>
    <definedName name="Tariff_Band___Business_retail_average_cost_per_customer_inc_DPC__Welsh_companies____nominal.2" localSheetId="0">#REF!</definedName>
    <definedName name="Tariff_Band___Business_retail_average_cost_per_customer_inc_DPC__Welsh_companies____nominal.2">#REF!</definedName>
    <definedName name="Tariff_Band___Business_retail_average_cost_per_customer_inc_DPC__Welsh_companies____nominal.3" localSheetId="0">#REF!</definedName>
    <definedName name="Tariff_Band___Business_retail_average_cost_per_customer_inc_DPC__Welsh_companies____nominal.3">#REF!</definedName>
    <definedName name="Tariff_Band___Business_retail_average_cost_per_customer_inc_DPC__Welsh_companies____real.1" localSheetId="0">#REF!</definedName>
    <definedName name="Tariff_Band___Business_retail_average_cost_per_customer_inc_DPC__Welsh_companies____real.1">#REF!</definedName>
    <definedName name="Tariff_Band___Business_retail_average_cost_per_customer_inc_DPC__Welsh_companies____real.2" localSheetId="0">#REF!</definedName>
    <definedName name="Tariff_Band___Business_retail_average_cost_per_customer_inc_DPC__Welsh_companies____real.2">#REF!</definedName>
    <definedName name="Tariff_Band___Business_retail_average_cost_per_customer_inc_DPC__Welsh_companies____real.3" localSheetId="0">#REF!</definedName>
    <definedName name="Tariff_Band___Business_retail_average_cost_per_customer_inc_DPC__Welsh_companies____real.3">#REF!</definedName>
    <definedName name="Tariff_Band___Retail_cost_per_customer___nominal.1" localSheetId="0">#REF!</definedName>
    <definedName name="Tariff_Band___Retail_cost_per_customer___nominal.1">#REF!</definedName>
    <definedName name="Tariff_Band___Retail_cost_per_customer___nominal.2" localSheetId="0">#REF!</definedName>
    <definedName name="Tariff_Band___Retail_cost_per_customer___nominal.2">#REF!</definedName>
    <definedName name="Tariff_Band___Retail_cost_per_customer___nominal.3" localSheetId="0">#REF!</definedName>
    <definedName name="Tariff_Band___Retail_cost_per_customer___nominal.3">#REF!</definedName>
    <definedName name="Tariff_Band___Retail_cost_per_customer_inc_DPC___business_retail_revenue_adjustment___nominal.1" localSheetId="0">#REF!</definedName>
    <definedName name="Tariff_Band___Retail_cost_per_customer_inc_DPC___business_retail_revenue_adjustment___nominal.1">#REF!</definedName>
    <definedName name="Tariff_Band___Retail_cost_per_customer_inc_DPC___business_retail_revenue_adjustment___nominal.2" localSheetId="0">#REF!</definedName>
    <definedName name="Tariff_Band___Retail_cost_per_customer_inc_DPC___business_retail_revenue_adjustment___nominal.2">#REF!</definedName>
    <definedName name="Tariff_Band___Retail_cost_per_customer_inc_DPC___business_retail_revenue_adjustment___nominal.3" localSheetId="0">#REF!</definedName>
    <definedName name="Tariff_Band___Retail_cost_per_customer_inc_DPC___business_retail_revenue_adjustment___nominal.3">#REF!</definedName>
    <definedName name="Tariff_Band___Retail_cost_per_customer_inc_DPC___business_retail_revenue_adjustment___real.1" localSheetId="0">#REF!</definedName>
    <definedName name="Tariff_Band___Retail_cost_per_customer_inc_DPC___business_retail_revenue_adjustment___real.1">#REF!</definedName>
    <definedName name="Tariff_Band___Retail_cost_per_customer_inc_DPC___business_retail_revenue_adjustment___real.2" localSheetId="0">#REF!</definedName>
    <definedName name="Tariff_Band___Retail_cost_per_customer_inc_DPC___business_retail_revenue_adjustment___real.2">#REF!</definedName>
    <definedName name="Tariff_Band___Retail_cost_per_customer_inc_DPC___business_retail_revenue_adjustment___real.3" localSheetId="0">#REF!</definedName>
    <definedName name="Tariff_Band___Retail_cost_per_customer_inc_DPC___business_retail_revenue_adjustment___real.3">#REF!</definedName>
    <definedName name="Tariff_band___wholesale_charge___nominal.1" localSheetId="0">#REF!</definedName>
    <definedName name="Tariff_band___wholesale_charge___nominal.1">#REF!</definedName>
    <definedName name="Tariff_band___wholesale_charge___nominal.2" localSheetId="0">#REF!</definedName>
    <definedName name="Tariff_band___wholesale_charge___nominal.2">#REF!</definedName>
    <definedName name="Tariff_band___wholesale_charge___nominal.3" localSheetId="0">#REF!</definedName>
    <definedName name="Tariff_band___wholesale_charge___nominal.3">#REF!</definedName>
    <definedName name="Tariff_band___wholesale_charge_proportion.1" localSheetId="0">#REF!</definedName>
    <definedName name="Tariff_band___wholesale_charge_proportion.1">#REF!</definedName>
    <definedName name="Tariff_band___wholesale_charge_proportion.2" localSheetId="0">#REF!</definedName>
    <definedName name="Tariff_band___wholesale_charge_proportion.2">#REF!</definedName>
    <definedName name="Tariff_band___wholesale_charge_proportion.3" localSheetId="0">#REF!</definedName>
    <definedName name="Tariff_band___wholesale_charge_proportion.3">#REF!</definedName>
    <definedName name="Tax">#REF!</definedName>
    <definedName name="Tax___real___ADDN1" localSheetId="0">#REF!</definedName>
    <definedName name="Tax___real___ADDN1">#REF!</definedName>
    <definedName name="Tax___real___ADDN2" localSheetId="0">#REF!</definedName>
    <definedName name="Tax___real___ADDN2">#REF!</definedName>
    <definedName name="Tax___real___BR" localSheetId="0">#REF!</definedName>
    <definedName name="Tax___real___BR">#REF!</definedName>
    <definedName name="Tax___real___WN" localSheetId="0">#REF!</definedName>
    <definedName name="Tax___real___WN">#REF!</definedName>
    <definedName name="Tax___real___WR" localSheetId="0">#REF!</definedName>
    <definedName name="Tax___real___WR">#REF!</definedName>
    <definedName name="Tax___real___WWN" localSheetId="0">#REF!</definedName>
    <definedName name="Tax___real___WWN">#REF!</definedName>
    <definedName name="Tax_by_tariff_band_check" localSheetId="0">#REF!</definedName>
    <definedName name="Tax_by_tariff_band_check">#REF!</definedName>
    <definedName name="Tax_by_tariff_band_check_calc" localSheetId="0">#REF!</definedName>
    <definedName name="Tax_by_tariff_band_check_calc">#REF!</definedName>
    <definedName name="Tax_by_tariff_band_check_overall" localSheetId="0">#REF!</definedName>
    <definedName name="Tax_by_tariff_band_check_overall">#REF!</definedName>
    <definedName name="Tax_cash_balance_for_post_financeability_revenue___nominal.ADDN1" localSheetId="0">#REF!</definedName>
    <definedName name="Tax_cash_balance_for_post_financeability_revenue___nominal.ADDN1">#REF!</definedName>
    <definedName name="Tax_cash_balance_for_post_financeability_revenue___nominal.ADDN1.BEG" localSheetId="0">#REF!</definedName>
    <definedName name="Tax_cash_balance_for_post_financeability_revenue___nominal.ADDN1.BEG">#REF!</definedName>
    <definedName name="Tax_cash_balance_for_post_financeability_revenue___nominal.ADDN2" localSheetId="0">#REF!</definedName>
    <definedName name="Tax_cash_balance_for_post_financeability_revenue___nominal.ADDN2">#REF!</definedName>
    <definedName name="Tax_cash_balance_for_post_financeability_revenue___nominal.ADDN2.BEG" localSheetId="0">#REF!</definedName>
    <definedName name="Tax_cash_balance_for_post_financeability_revenue___nominal.ADDN2.BEG">#REF!</definedName>
    <definedName name="Tax_cash_balance_for_post_financeability_revenue___nominal.BR" localSheetId="0">#REF!</definedName>
    <definedName name="Tax_cash_balance_for_post_financeability_revenue___nominal.BR">#REF!</definedName>
    <definedName name="Tax_cash_balance_for_post_financeability_revenue___nominal.BR.BEG" localSheetId="0">#REF!</definedName>
    <definedName name="Tax_cash_balance_for_post_financeability_revenue___nominal.BR.BEG">#REF!</definedName>
    <definedName name="Tax_cash_balance_for_post_financeability_revenue___nominal.WN" localSheetId="0">#REF!</definedName>
    <definedName name="Tax_cash_balance_for_post_financeability_revenue___nominal.WN">#REF!</definedName>
    <definedName name="Tax_cash_balance_for_post_financeability_revenue___nominal.WN.BEG" localSheetId="0">#REF!</definedName>
    <definedName name="Tax_cash_balance_for_post_financeability_revenue___nominal.WN.BEG">#REF!</definedName>
    <definedName name="Tax_cash_balance_for_post_financeability_revenue___nominal.WR" localSheetId="0">#REF!</definedName>
    <definedName name="Tax_cash_balance_for_post_financeability_revenue___nominal.WR">#REF!</definedName>
    <definedName name="Tax_cash_balance_for_post_financeability_revenue___nominal.WR.BEG" localSheetId="0">#REF!</definedName>
    <definedName name="Tax_cash_balance_for_post_financeability_revenue___nominal.WR.BEG">#REF!</definedName>
    <definedName name="Tax_cash_balance_for_post_financeability_revenue___nominal.WWN" localSheetId="0">#REF!</definedName>
    <definedName name="Tax_cash_balance_for_post_financeability_revenue___nominal.WWN">#REF!</definedName>
    <definedName name="Tax_cash_balance_for_post_financeability_revenue___nominal.WWN.BEG" localSheetId="0">#REF!</definedName>
    <definedName name="Tax_cash_balance_for_post_financeability_revenue___nominal.WWN.BEG">#REF!</definedName>
    <definedName name="tax_cashflow_balance___wholesale___nominal.ADDN1" localSheetId="0">#REF!</definedName>
    <definedName name="tax_cashflow_balance___wholesale___nominal.ADDN1">#REF!</definedName>
    <definedName name="tax_cashflow_balance___wholesale___nominal.ADDN1.BEG" localSheetId="0">#REF!</definedName>
    <definedName name="tax_cashflow_balance___wholesale___nominal.ADDN1.BEG">#REF!</definedName>
    <definedName name="tax_cashflow_balance___wholesale___nominal.ADDN2" localSheetId="0">#REF!</definedName>
    <definedName name="tax_cashflow_balance___wholesale___nominal.ADDN2">#REF!</definedName>
    <definedName name="tax_cashflow_balance___wholesale___nominal.ADDN2.BEG" localSheetId="0">#REF!</definedName>
    <definedName name="tax_cashflow_balance___wholesale___nominal.ADDN2.BEG">#REF!</definedName>
    <definedName name="tax_cashflow_balance___wholesale___nominal.BR" localSheetId="0">#REF!</definedName>
    <definedName name="tax_cashflow_balance___wholesale___nominal.BR">#REF!</definedName>
    <definedName name="tax_cashflow_balance___wholesale___nominal.BR.BEG" localSheetId="0">#REF!</definedName>
    <definedName name="tax_cashflow_balance___wholesale___nominal.BR.BEG">#REF!</definedName>
    <definedName name="tax_cashflow_balance___wholesale___nominal.WN" localSheetId="0">#REF!</definedName>
    <definedName name="tax_cashflow_balance___wholesale___nominal.WN">#REF!</definedName>
    <definedName name="tax_cashflow_balance___wholesale___nominal.WN.BEG" localSheetId="0">#REF!</definedName>
    <definedName name="tax_cashflow_balance___wholesale___nominal.WN.BEG">#REF!</definedName>
    <definedName name="tax_cashflow_balance___wholesale___nominal.WR" localSheetId="0">#REF!</definedName>
    <definedName name="tax_cashflow_balance___wholesale___nominal.WR">#REF!</definedName>
    <definedName name="tax_cashflow_balance___wholesale___nominal.WR.BEG" localSheetId="0">#REF!</definedName>
    <definedName name="tax_cashflow_balance___wholesale___nominal.WR.BEG">#REF!</definedName>
    <definedName name="tax_cashflow_balance___wholesale___nominal.WWN" localSheetId="0">#REF!</definedName>
    <definedName name="tax_cashflow_balance___wholesale___nominal.WWN">#REF!</definedName>
    <definedName name="tax_cashflow_balance___wholesale___nominal.WWN.BEG" localSheetId="0">#REF!</definedName>
    <definedName name="tax_cashflow_balance___wholesale___nominal.WWN.BEG">#REF!</definedName>
    <definedName name="Tax_creditor_balance___Business___nominal" localSheetId="0">#REF!</definedName>
    <definedName name="Tax_creditor_balance___Business___nominal">#REF!</definedName>
    <definedName name="Tax_creditor_balance___Business___nominal.BEG" localSheetId="0">#REF!</definedName>
    <definedName name="Tax_creditor_balance___Business___nominal.BEG">#REF!</definedName>
    <definedName name="Tax_creditor_balance___Residential___nominal" localSheetId="0">#REF!</definedName>
    <definedName name="Tax_creditor_balance___Residential___nominal">#REF!</definedName>
    <definedName name="Tax_creditor_balance___Residential___nominal.BEG" localSheetId="0">#REF!</definedName>
    <definedName name="Tax_creditor_balance___Residential___nominal.BEG">#REF!</definedName>
    <definedName name="Tax_creditor_balance___Retail___nominal" localSheetId="0">#REF!</definedName>
    <definedName name="Tax_creditor_balance___Retail___nominal">#REF!</definedName>
    <definedName name="Tax_due_prior_to_apportionment___nominal.ADDN1" localSheetId="0">#REF!</definedName>
    <definedName name="Tax_due_prior_to_apportionment___nominal.ADDN1">#REF!</definedName>
    <definedName name="Tax_due_prior_to_apportionment___nominal.ADDN2" localSheetId="0">#REF!</definedName>
    <definedName name="Tax_due_prior_to_apportionment___nominal.ADDN2">#REF!</definedName>
    <definedName name="Tax_due_prior_to_apportionment___nominal.BR" localSheetId="0">#REF!</definedName>
    <definedName name="Tax_due_prior_to_apportionment___nominal.BR">#REF!</definedName>
    <definedName name="Tax_due_prior_to_apportionment___nominal.WN" localSheetId="0">#REF!</definedName>
    <definedName name="Tax_due_prior_to_apportionment___nominal.WN">#REF!</definedName>
    <definedName name="Tax_due_prior_to_apportionment___nominal.WR" localSheetId="0">#REF!</definedName>
    <definedName name="Tax_due_prior_to_apportionment___nominal.WR">#REF!</definedName>
    <definedName name="Tax_due_prior_to_apportionment___nominal.WWN" localSheetId="0">#REF!</definedName>
    <definedName name="Tax_due_prior_to_apportionment___nominal.WWN">#REF!</definedName>
    <definedName name="Tax_due_prior_to_apportionment___post_financeability___nominal.ADDN1" localSheetId="0">#REF!</definedName>
    <definedName name="Tax_due_prior_to_apportionment___post_financeability___nominal.ADDN1">#REF!</definedName>
    <definedName name="Tax_due_prior_to_apportionment___post_financeability___nominal.ADDN2" localSheetId="0">#REF!</definedName>
    <definedName name="Tax_due_prior_to_apportionment___post_financeability___nominal.ADDN2">#REF!</definedName>
    <definedName name="Tax_due_prior_to_apportionment___post_financeability___nominal.BR" localSheetId="0">#REF!</definedName>
    <definedName name="Tax_due_prior_to_apportionment___post_financeability___nominal.BR">#REF!</definedName>
    <definedName name="Tax_due_prior_to_apportionment___post_financeability___nominal.WN" localSheetId="0">#REF!</definedName>
    <definedName name="Tax_due_prior_to_apportionment___post_financeability___nominal.WN">#REF!</definedName>
    <definedName name="Tax_due_prior_to_apportionment___post_financeability___nominal.WR" localSheetId="0">#REF!</definedName>
    <definedName name="Tax_due_prior_to_apportionment___post_financeability___nominal.WR">#REF!</definedName>
    <definedName name="Tax_due_prior_to_apportionment___post_financeability___nominal.WWN" localSheetId="0">#REF!</definedName>
    <definedName name="Tax_due_prior_to_apportionment___post_financeability___nominal.WWN">#REF!</definedName>
    <definedName name="Tax_interest___control___nominal.ADDN1" localSheetId="0">#REF!</definedName>
    <definedName name="Tax_interest___control___nominal.ADDN1">#REF!</definedName>
    <definedName name="Tax_interest___control___nominal.ADDN2" localSheetId="0">#REF!</definedName>
    <definedName name="Tax_interest___control___nominal.ADDN2">#REF!</definedName>
    <definedName name="Tax_interest___control___nominal.BR" localSheetId="0">#REF!</definedName>
    <definedName name="Tax_interest___control___nominal.BR">#REF!</definedName>
    <definedName name="Tax_interest___control___nominal.WN" localSheetId="0">#REF!</definedName>
    <definedName name="Tax_interest___control___nominal.WN">#REF!</definedName>
    <definedName name="Tax_interest___control___nominal.WR" localSheetId="0">#REF!</definedName>
    <definedName name="Tax_interest___control___nominal.WR">#REF!</definedName>
    <definedName name="Tax_interest___control___nominal.WWN" localSheetId="0">#REF!</definedName>
    <definedName name="Tax_interest___control___nominal.WWN">#REF!</definedName>
    <definedName name="Tax_loss_balance___control___nominal.ADDN1" localSheetId="0">#REF!</definedName>
    <definedName name="Tax_loss_balance___control___nominal.ADDN1">#REF!</definedName>
    <definedName name="Tax_loss_balance___control___nominal.ADDN1.BEG" localSheetId="0">#REF!</definedName>
    <definedName name="Tax_loss_balance___control___nominal.ADDN1.BEG">#REF!</definedName>
    <definedName name="Tax_loss_balance___control___nominal.ADDN2" localSheetId="0">#REF!</definedName>
    <definedName name="Tax_loss_balance___control___nominal.ADDN2">#REF!</definedName>
    <definedName name="Tax_loss_balance___control___nominal.ADDN2.BEG" localSheetId="0">#REF!</definedName>
    <definedName name="Tax_loss_balance___control___nominal.ADDN2.BEG">#REF!</definedName>
    <definedName name="Tax_loss_balance___control___nominal.BR" localSheetId="0">#REF!</definedName>
    <definedName name="Tax_loss_balance___control___nominal.BR">#REF!</definedName>
    <definedName name="Tax_loss_balance___control___nominal.BR.BEG" localSheetId="0">#REF!</definedName>
    <definedName name="Tax_loss_balance___control___nominal.BR.BEG">#REF!</definedName>
    <definedName name="Tax_loss_balance___control___nominal.WN" localSheetId="0">#REF!</definedName>
    <definedName name="Tax_loss_balance___control___nominal.WN">#REF!</definedName>
    <definedName name="Tax_loss_balance___control___nominal.WN.BEG" localSheetId="0">#REF!</definedName>
    <definedName name="Tax_loss_balance___control___nominal.WN.BEG">#REF!</definedName>
    <definedName name="Tax_loss_balance___control___nominal.WR" localSheetId="0">#REF!</definedName>
    <definedName name="Tax_loss_balance___control___nominal.WR">#REF!</definedName>
    <definedName name="Tax_loss_balance___control___nominal.WR.BEG" localSheetId="0">#REF!</definedName>
    <definedName name="Tax_loss_balance___control___nominal.WR.BEG">#REF!</definedName>
    <definedName name="Tax_loss_balance___control___nominal.WWN" localSheetId="0">#REF!</definedName>
    <definedName name="Tax_loss_balance___control___nominal.WWN">#REF!</definedName>
    <definedName name="Tax_loss_balance___control___nominal.WWN.BEG" localSheetId="0">#REF!</definedName>
    <definedName name="Tax_loss_balance___control___nominal.WWN.BEG">#REF!</definedName>
    <definedName name="Tax_loss_balance___post_financeability___wholesale___nominal.ADDN1" localSheetId="0">#REF!</definedName>
    <definedName name="Tax_loss_balance___post_financeability___wholesale___nominal.ADDN1">#REF!</definedName>
    <definedName name="Tax_loss_balance___post_financeability___wholesale___nominal.ADDN1.BEG" localSheetId="0">#REF!</definedName>
    <definedName name="Tax_loss_balance___post_financeability___wholesale___nominal.ADDN1.BEG">#REF!</definedName>
    <definedName name="Tax_loss_balance___post_financeability___wholesale___nominal.ADDN2" localSheetId="0">#REF!</definedName>
    <definedName name="Tax_loss_balance___post_financeability___wholesale___nominal.ADDN2">#REF!</definedName>
    <definedName name="Tax_loss_balance___post_financeability___wholesale___nominal.ADDN2.BEG" localSheetId="0">#REF!</definedName>
    <definedName name="Tax_loss_balance___post_financeability___wholesale___nominal.ADDN2.BEG">#REF!</definedName>
    <definedName name="Tax_loss_balance___post_financeability___wholesale___nominal.BR" localSheetId="0">#REF!</definedName>
    <definedName name="Tax_loss_balance___post_financeability___wholesale___nominal.BR">#REF!</definedName>
    <definedName name="Tax_loss_balance___post_financeability___wholesale___nominal.BR.BEG" localSheetId="0">#REF!</definedName>
    <definedName name="Tax_loss_balance___post_financeability___wholesale___nominal.BR.BEG">#REF!</definedName>
    <definedName name="Tax_loss_balance___post_financeability___wholesale___nominal.WN" localSheetId="0">#REF!</definedName>
    <definedName name="Tax_loss_balance___post_financeability___wholesale___nominal.WN">#REF!</definedName>
    <definedName name="Tax_loss_balance___post_financeability___wholesale___nominal.WN.BEG" localSheetId="0">#REF!</definedName>
    <definedName name="Tax_loss_balance___post_financeability___wholesale___nominal.WN.BEG">#REF!</definedName>
    <definedName name="Tax_loss_balance___post_financeability___wholesale___nominal.WR" localSheetId="0">#REF!</definedName>
    <definedName name="Tax_loss_balance___post_financeability___wholesale___nominal.WR">#REF!</definedName>
    <definedName name="Tax_loss_balance___post_financeability___wholesale___nominal.WR.BEG" localSheetId="0">#REF!</definedName>
    <definedName name="Tax_loss_balance___post_financeability___wholesale___nominal.WR.BEG">#REF!</definedName>
    <definedName name="Tax_loss_balance___post_financeability___wholesale___nominal.WWN" localSheetId="0">#REF!</definedName>
    <definedName name="Tax_loss_balance___post_financeability___wholesale___nominal.WWN">#REF!</definedName>
    <definedName name="Tax_loss_balance___post_financeability___wholesale___nominal.WWN.BEG" localSheetId="0">#REF!</definedName>
    <definedName name="Tax_loss_balance___post_financeability___wholesale___nominal.WWN.BEG">#REF!</definedName>
    <definedName name="Tax_loss_balance___post_financeability___wholesale_total___nominal" localSheetId="0">#REF!</definedName>
    <definedName name="Tax_loss_balance___post_financeability___wholesale_total___nominal">#REF!</definedName>
    <definedName name="Tax_loss_balance___wholesale_total___nominal" localSheetId="0">#REF!</definedName>
    <definedName name="Tax_loss_balance___wholesale_total___nominal">#REF!</definedName>
    <definedName name="Tax_loss_in_year___control___nominal.ADDN1" localSheetId="0">#REF!</definedName>
    <definedName name="Tax_loss_in_year___control___nominal.ADDN1">#REF!</definedName>
    <definedName name="Tax_loss_in_year___control___nominal.ADDN2" localSheetId="0">#REF!</definedName>
    <definedName name="Tax_loss_in_year___control___nominal.ADDN2">#REF!</definedName>
    <definedName name="Tax_loss_in_year___control___nominal.BR" localSheetId="0">#REF!</definedName>
    <definedName name="Tax_loss_in_year___control___nominal.BR">#REF!</definedName>
    <definedName name="Tax_loss_in_year___control___nominal.WN" localSheetId="0">#REF!</definedName>
    <definedName name="Tax_loss_in_year___control___nominal.WN">#REF!</definedName>
    <definedName name="Tax_loss_in_year___control___nominal.WR" localSheetId="0">#REF!</definedName>
    <definedName name="Tax_loss_in_year___control___nominal.WR">#REF!</definedName>
    <definedName name="Tax_loss_in_year___control___nominal.WWN" localSheetId="0">#REF!</definedName>
    <definedName name="Tax_loss_in_year___control___nominal.WWN">#REF!</definedName>
    <definedName name="Tax_loss_in_year___post_financeability___wholesale___nominal.ADDN1" localSheetId="0">#REF!</definedName>
    <definedName name="Tax_loss_in_year___post_financeability___wholesale___nominal.ADDN1">#REF!</definedName>
    <definedName name="Tax_loss_in_year___post_financeability___wholesale___nominal.ADDN2" localSheetId="0">#REF!</definedName>
    <definedName name="Tax_loss_in_year___post_financeability___wholesale___nominal.ADDN2">#REF!</definedName>
    <definedName name="Tax_loss_in_year___post_financeability___wholesale___nominal.BR" localSheetId="0">#REF!</definedName>
    <definedName name="Tax_loss_in_year___post_financeability___wholesale___nominal.BR">#REF!</definedName>
    <definedName name="Tax_loss_in_year___post_financeability___wholesale___nominal.WN" localSheetId="0">#REF!</definedName>
    <definedName name="Tax_loss_in_year___post_financeability___wholesale___nominal.WN">#REF!</definedName>
    <definedName name="Tax_loss_in_year___post_financeability___wholesale___nominal.WR" localSheetId="0">#REF!</definedName>
    <definedName name="Tax_loss_in_year___post_financeability___wholesale___nominal.WR">#REF!</definedName>
    <definedName name="Tax_loss_in_year___post_financeability___wholesale___nominal.WWN" localSheetId="0">#REF!</definedName>
    <definedName name="Tax_loss_in_year___post_financeability___wholesale___nominal.WWN">#REF!</definedName>
    <definedName name="Tax_loss_in_year___wholesale___nominal" localSheetId="0">#REF!</definedName>
    <definedName name="Tax_loss_in_year___wholesale___nominal">#REF!</definedName>
    <definedName name="Tax_loss_in_year___wholesale___nominal_POS" localSheetId="0">#REF!</definedName>
    <definedName name="Tax_loss_in_year___wholesale___nominal_POS">#REF!</definedName>
    <definedName name="Tax_loss_in_year___wholesale___post_financeability___nominal" localSheetId="0">#REF!</definedName>
    <definedName name="Tax_loss_in_year___wholesale___post_financeability___nominal">#REF!</definedName>
    <definedName name="Tax_loss_in_year___wholesale___post_financeability___nominal_POS" localSheetId="0">#REF!</definedName>
    <definedName name="Tax_loss_in_year___wholesale___post_financeability___nominal_POS">#REF!</definedName>
    <definedName name="Tax_loss_in_year___wholesale_total___nominal" localSheetId="0">#REF!</definedName>
    <definedName name="Tax_loss_in_year___wholesale_total___nominal">#REF!</definedName>
    <definedName name="Tax_loss_in_year___wholesale_total___post_financeability___nominal" localSheetId="0">#REF!</definedName>
    <definedName name="Tax_loss_in_year___wholesale_total___post_financeability___nominal">#REF!</definedName>
    <definedName name="Tax_loss_in_year_after_apportioned_profits___post_financeability___wholesale___nominal.ADDN1" localSheetId="0">#REF!</definedName>
    <definedName name="Tax_loss_in_year_after_apportioned_profits___post_financeability___wholesale___nominal.ADDN1">#REF!</definedName>
    <definedName name="Tax_loss_in_year_after_apportioned_profits___post_financeability___wholesale___nominal.ADDN2" localSheetId="0">#REF!</definedName>
    <definedName name="Tax_loss_in_year_after_apportioned_profits___post_financeability___wholesale___nominal.ADDN2">#REF!</definedName>
    <definedName name="Tax_loss_in_year_after_apportioned_profits___post_financeability___wholesale___nominal.BR" localSheetId="0">#REF!</definedName>
    <definedName name="Tax_loss_in_year_after_apportioned_profits___post_financeability___wholesale___nominal.BR">#REF!</definedName>
    <definedName name="Tax_loss_in_year_after_apportioned_profits___post_financeability___wholesale___nominal.WN" localSheetId="0">#REF!</definedName>
    <definedName name="Tax_loss_in_year_after_apportioned_profits___post_financeability___wholesale___nominal.WN">#REF!</definedName>
    <definedName name="Tax_loss_in_year_after_apportioned_profits___post_financeability___wholesale___nominal.WR" localSheetId="0">#REF!</definedName>
    <definedName name="Tax_loss_in_year_after_apportioned_profits___post_financeability___wholesale___nominal.WR">#REF!</definedName>
    <definedName name="Tax_loss_in_year_after_apportioned_profits___post_financeability___wholesale___nominal.WWN" localSheetId="0">#REF!</definedName>
    <definedName name="Tax_loss_in_year_after_apportioned_profits___post_financeability___wholesale___nominal.WWN">#REF!</definedName>
    <definedName name="Tax_loss_in_year_after_apportioned_profits___wholesale___nominal.ADDN1" localSheetId="0">#REF!</definedName>
    <definedName name="Tax_loss_in_year_after_apportioned_profits___wholesale___nominal.ADDN1">#REF!</definedName>
    <definedName name="Tax_loss_in_year_after_apportioned_profits___wholesale___nominal.ADDN2" localSheetId="0">#REF!</definedName>
    <definedName name="Tax_loss_in_year_after_apportioned_profits___wholesale___nominal.ADDN2">#REF!</definedName>
    <definedName name="Tax_loss_in_year_after_apportioned_profits___wholesale___nominal.BR" localSheetId="0">#REF!</definedName>
    <definedName name="Tax_loss_in_year_after_apportioned_profits___wholesale___nominal.BR">#REF!</definedName>
    <definedName name="Tax_loss_in_year_after_apportioned_profits___wholesale___nominal.WN" localSheetId="0">#REF!</definedName>
    <definedName name="Tax_loss_in_year_after_apportioned_profits___wholesale___nominal.WN">#REF!</definedName>
    <definedName name="Tax_loss_in_year_after_apportioned_profits___wholesale___nominal.WR" localSheetId="0">#REF!</definedName>
    <definedName name="Tax_loss_in_year_after_apportioned_profits___wholesale___nominal.WR">#REF!</definedName>
    <definedName name="Tax_loss_in_year_after_apportioned_profits___wholesale___nominal.WWN" localSheetId="0">#REF!</definedName>
    <definedName name="Tax_loss_in_year_after_apportioned_profits___wholesale___nominal.WWN">#REF!</definedName>
    <definedName name="Tax_loss_utilisation___wholesale___nominal" localSheetId="0">#REF!</definedName>
    <definedName name="Tax_loss_utilisation___wholesale___nominal">#REF!</definedName>
    <definedName name="Tax_loss_utilisation___wholesale___post_financeability___nominal" localSheetId="0">#REF!</definedName>
    <definedName name="Tax_loss_utilisation___wholesale___post_financeability___nominal">#REF!</definedName>
    <definedName name="Tax_losses_available_for_utilisation____post_financeability___nominal.ADDN1" localSheetId="0">#REF!</definedName>
    <definedName name="Tax_losses_available_for_utilisation____post_financeability___nominal.ADDN1">#REF!</definedName>
    <definedName name="Tax_losses_available_for_utilisation____post_financeability___nominal.ADDN2" localSheetId="0">#REF!</definedName>
    <definedName name="Tax_losses_available_for_utilisation____post_financeability___nominal.ADDN2">#REF!</definedName>
    <definedName name="Tax_losses_available_for_utilisation____post_financeability___nominal.BR" localSheetId="0">#REF!</definedName>
    <definedName name="Tax_losses_available_for_utilisation____post_financeability___nominal.BR">#REF!</definedName>
    <definedName name="Tax_losses_available_for_utilisation____post_financeability___nominal.WN" localSheetId="0">#REF!</definedName>
    <definedName name="Tax_losses_available_for_utilisation____post_financeability___nominal.WN">#REF!</definedName>
    <definedName name="Tax_losses_available_for_utilisation____post_financeability___nominal.WR" localSheetId="0">#REF!</definedName>
    <definedName name="Tax_losses_available_for_utilisation____post_financeability___nominal.WR">#REF!</definedName>
    <definedName name="Tax_losses_available_for_utilisation____post_financeability___nominal.WWN" localSheetId="0">#REF!</definedName>
    <definedName name="Tax_losses_available_for_utilisation____post_financeability___nominal.WWN">#REF!</definedName>
    <definedName name="Tax_losses_available_for_utilisation___nominal.ADDN1" localSheetId="0">#REF!</definedName>
    <definedName name="Tax_losses_available_for_utilisation___nominal.ADDN1">#REF!</definedName>
    <definedName name="Tax_losses_available_for_utilisation___nominal.ADDN2" localSheetId="0">#REF!</definedName>
    <definedName name="Tax_losses_available_for_utilisation___nominal.ADDN2">#REF!</definedName>
    <definedName name="Tax_losses_available_for_utilisation___nominal.BR" localSheetId="0">#REF!</definedName>
    <definedName name="Tax_losses_available_for_utilisation___nominal.BR">#REF!</definedName>
    <definedName name="Tax_losses_available_for_utilisation___nominal.WN" localSheetId="0">#REF!</definedName>
    <definedName name="Tax_losses_available_for_utilisation___nominal.WN">#REF!</definedName>
    <definedName name="Tax_losses_available_for_utilisation___nominal.WR" localSheetId="0">#REF!</definedName>
    <definedName name="Tax_losses_available_for_utilisation___nominal.WR">#REF!</definedName>
    <definedName name="Tax_losses_available_for_utilisation___nominal.WWN" localSheetId="0">#REF!</definedName>
    <definedName name="Tax_losses_available_for_utilisation___nominal.WWN">#REF!</definedName>
    <definedName name="Tax_on_retail_post_financeability_adjustments___nominal" localSheetId="0">#REF!</definedName>
    <definedName name="Tax_on_retail_post_financeability_adjustments___nominal">#REF!</definedName>
    <definedName name="Tax_paid___Appointee___nominal" localSheetId="0">#REF!</definedName>
    <definedName name="Tax_paid___Appointee___nominal">#REF!</definedName>
    <definedName name="Tax_paid___Appointee___nominal.NEG" localSheetId="0">#REF!</definedName>
    <definedName name="Tax_paid___Appointee___nominal.NEG">#REF!</definedName>
    <definedName name="Tax_paid___control___nominal.ADDN1" localSheetId="0">#REF!</definedName>
    <definedName name="Tax_paid___control___nominal.ADDN1">#REF!</definedName>
    <definedName name="Tax_paid___control___nominal.ADDN1.NEG" localSheetId="0">#REF!</definedName>
    <definedName name="Tax_paid___control___nominal.ADDN1.NEG">#REF!</definedName>
    <definedName name="Tax_paid___control___nominal.ADDN2" localSheetId="0">#REF!</definedName>
    <definedName name="Tax_paid___control___nominal.ADDN2">#REF!</definedName>
    <definedName name="Tax_paid___control___nominal.ADDN2.NEG" localSheetId="0">#REF!</definedName>
    <definedName name="Tax_paid___control___nominal.ADDN2.NEG">#REF!</definedName>
    <definedName name="Tax_paid___control___nominal.BR" localSheetId="0">#REF!</definedName>
    <definedName name="Tax_paid___control___nominal.BR">#REF!</definedName>
    <definedName name="Tax_paid___control___nominal.BR.NEG" localSheetId="0">#REF!</definedName>
    <definedName name="Tax_paid___control___nominal.BR.NEG">#REF!</definedName>
    <definedName name="Tax_paid___control___nominal.WN" localSheetId="0">#REF!</definedName>
    <definedName name="Tax_paid___control___nominal.WN">#REF!</definedName>
    <definedName name="Tax_paid___control___nominal.WN.NEG" localSheetId="0">#REF!</definedName>
    <definedName name="Tax_paid___control___nominal.WN.NEG">#REF!</definedName>
    <definedName name="Tax_paid___control___nominal.WR" localSheetId="0">#REF!</definedName>
    <definedName name="Tax_paid___control___nominal.WR">#REF!</definedName>
    <definedName name="Tax_paid___control___nominal.WR.NEG" localSheetId="0">#REF!</definedName>
    <definedName name="Tax_paid___control___nominal.WR.NEG">#REF!</definedName>
    <definedName name="Tax_paid___control___nominal.WWN" localSheetId="0">#REF!</definedName>
    <definedName name="Tax_paid___control___nominal.WWN">#REF!</definedName>
    <definedName name="Tax_paid___control___nominal.WWN.NEG" localSheetId="0">#REF!</definedName>
    <definedName name="Tax_paid___control___nominal.WWN.NEG">#REF!</definedName>
    <definedName name="Tax_paid___control___real.ADDN1" localSheetId="0">#REF!</definedName>
    <definedName name="Tax_paid___control___real.ADDN1">#REF!</definedName>
    <definedName name="Tax_paid___control___real.ADDN2" localSheetId="0">#REF!</definedName>
    <definedName name="Tax_paid___control___real.ADDN2">#REF!</definedName>
    <definedName name="Tax_paid___control___real.BR" localSheetId="0">#REF!</definedName>
    <definedName name="Tax_paid___control___real.BR">#REF!</definedName>
    <definedName name="Tax_paid___control___real.WN" localSheetId="0">#REF!</definedName>
    <definedName name="Tax_paid___control___real.WN">#REF!</definedName>
    <definedName name="Tax_paid___control___real.WR" localSheetId="0">#REF!</definedName>
    <definedName name="Tax_paid___control___real.WR">#REF!</definedName>
    <definedName name="Tax_paid___control___real.WWN" localSheetId="0">#REF!</definedName>
    <definedName name="Tax_paid___control___real.WWN">#REF!</definedName>
    <definedName name="Tax_paid___post_financeability___control___nominal.ADDN1" localSheetId="0">#REF!</definedName>
    <definedName name="Tax_paid___post_financeability___control___nominal.ADDN1">#REF!</definedName>
    <definedName name="Tax_paid___post_financeability___control___nominal.ADDN2" localSheetId="0">#REF!</definedName>
    <definedName name="Tax_paid___post_financeability___control___nominal.ADDN2">#REF!</definedName>
    <definedName name="Tax_paid___post_financeability___control___nominal.BR" localSheetId="0">#REF!</definedName>
    <definedName name="Tax_paid___post_financeability___control___nominal.BR">#REF!</definedName>
    <definedName name="Tax_paid___post_financeability___control___nominal.WN" localSheetId="0">#REF!</definedName>
    <definedName name="Tax_paid___post_financeability___control___nominal.WN">#REF!</definedName>
    <definedName name="Tax_paid___post_financeability___control___nominal.WR" localSheetId="0">#REF!</definedName>
    <definedName name="Tax_paid___post_financeability___control___nominal.WR">#REF!</definedName>
    <definedName name="Tax_paid___post_financeability___control___nominal.WWN" localSheetId="0">#REF!</definedName>
    <definedName name="Tax_paid___post_financeability___control___nominal.WWN">#REF!</definedName>
    <definedName name="Tax_paid___post_financeability___control___real.ADDN1" localSheetId="0">#REF!</definedName>
    <definedName name="Tax_paid___post_financeability___control___real.ADDN1">#REF!</definedName>
    <definedName name="Tax_paid___post_financeability___control___real.ADDN2" localSheetId="0">#REF!</definedName>
    <definedName name="Tax_paid___post_financeability___control___real.ADDN2">#REF!</definedName>
    <definedName name="Tax_paid___post_financeability___control___real.BR" localSheetId="0">#REF!</definedName>
    <definedName name="Tax_paid___post_financeability___control___real.BR">#REF!</definedName>
    <definedName name="Tax_paid___post_financeability___control___real.WN" localSheetId="0">#REF!</definedName>
    <definedName name="Tax_paid___post_financeability___control___real.WN">#REF!</definedName>
    <definedName name="Tax_paid___post_financeability___control___real.WR" localSheetId="0">#REF!</definedName>
    <definedName name="Tax_paid___post_financeability___control___real.WR">#REF!</definedName>
    <definedName name="Tax_paid___post_financeability___control___real.WWN" localSheetId="0">#REF!</definedName>
    <definedName name="Tax_paid___post_financeability___control___real.WWN">#REF!</definedName>
    <definedName name="Tax_paid___Retail___nominal" localSheetId="0">#REF!</definedName>
    <definedName name="Tax_paid___Retail___nominal">#REF!</definedName>
    <definedName name="Tax_paid___Retail___nominal.NEG" localSheetId="0">#REF!</definedName>
    <definedName name="Tax_paid___Retail___nominal.NEG">#REF!</definedName>
    <definedName name="Tax_paid___Wholesale___nominal" localSheetId="0">#REF!</definedName>
    <definedName name="Tax_paid___Wholesale___nominal">#REF!</definedName>
    <definedName name="Tax_paid___Wholesale___nominal.NEG" localSheetId="0">#REF!</definedName>
    <definedName name="Tax_paid___Wholesale___nominal.NEG">#REF!</definedName>
    <definedName name="Tax_paid__control.ADDN1" localSheetId="0">#REF!</definedName>
    <definedName name="Tax_paid__control.ADDN1">#REF!</definedName>
    <definedName name="Tax_paid__control.ADDN1.NEG" localSheetId="0">#REF!</definedName>
    <definedName name="Tax_paid__control.ADDN1.NEG">#REF!</definedName>
    <definedName name="Tax_paid__control.ADDN2" localSheetId="0">#REF!</definedName>
    <definedName name="Tax_paid__control.ADDN2">#REF!</definedName>
    <definedName name="Tax_paid__control.ADDN2.NEG" localSheetId="0">#REF!</definedName>
    <definedName name="Tax_paid__control.ADDN2.NEG">#REF!</definedName>
    <definedName name="Tax_paid__control.BR" localSheetId="0">#REF!</definedName>
    <definedName name="Tax_paid__control.BR">#REF!</definedName>
    <definedName name="Tax_paid__control.BR.NEG" localSheetId="0">#REF!</definedName>
    <definedName name="Tax_paid__control.BR.NEG">#REF!</definedName>
    <definedName name="Tax_paid__control.WN" localSheetId="0">#REF!</definedName>
    <definedName name="Tax_paid__control.WN">#REF!</definedName>
    <definedName name="Tax_paid__control.WN.NEG" localSheetId="0">#REF!</definedName>
    <definedName name="Tax_paid__control.WN.NEG">#REF!</definedName>
    <definedName name="Tax_paid__control.WR" localSheetId="0">#REF!</definedName>
    <definedName name="Tax_paid__control.WR">#REF!</definedName>
    <definedName name="Tax_paid__control.WR.NEG" localSheetId="0">#REF!</definedName>
    <definedName name="Tax_paid__control.WR.NEG">#REF!</definedName>
    <definedName name="Tax_paid__control.WWN" localSheetId="0">#REF!</definedName>
    <definedName name="Tax_paid__control.WWN">#REF!</definedName>
    <definedName name="Tax_paid__control.WWN.NEG" localSheetId="0">#REF!</definedName>
    <definedName name="Tax_paid__control.WWN.NEG">#REF!</definedName>
    <definedName name="Tax_profit_in_year___wholesale___nominal" localSheetId="0">#REF!</definedName>
    <definedName name="Tax_profit_in_year___wholesale___nominal">#REF!</definedName>
    <definedName name="Tax_profit_in_year___wholesale___post_financeability___nominal" localSheetId="0">#REF!</definedName>
    <definedName name="Tax_profit_in_year___wholesale___post_financeability___nominal">#REF!</definedName>
    <definedName name="Tax_Q">#REF!</definedName>
    <definedName name="Tax_revenue_associated_with_post_financeability___nominal.ADDN1" localSheetId="0">#REF!</definedName>
    <definedName name="Tax_revenue_associated_with_post_financeability___nominal.ADDN1">#REF!</definedName>
    <definedName name="Tax_revenue_associated_with_post_financeability___nominal.ADDN2" localSheetId="0">#REF!</definedName>
    <definedName name="Tax_revenue_associated_with_post_financeability___nominal.ADDN2">#REF!</definedName>
    <definedName name="Tax_revenue_associated_with_post_financeability___nominal.BR" localSheetId="0">#REF!</definedName>
    <definedName name="Tax_revenue_associated_with_post_financeability___nominal.BR">#REF!</definedName>
    <definedName name="Tax_revenue_associated_with_post_financeability___nominal.WN" localSheetId="0">#REF!</definedName>
    <definedName name="Tax_revenue_associated_with_post_financeability___nominal.WN">#REF!</definedName>
    <definedName name="Tax_revenue_associated_with_post_financeability___nominal.WR" localSheetId="0">#REF!</definedName>
    <definedName name="Tax_revenue_associated_with_post_financeability___nominal.WR">#REF!</definedName>
    <definedName name="Tax_revenue_associated_with_post_financeability___nominal.WWN" localSheetId="0">#REF!</definedName>
    <definedName name="Tax_revenue_associated_with_post_financeability___nominal.WWN">#REF!</definedName>
    <definedName name="Tax_revenue_associated_with_post_financeability___wholesale___nominal" localSheetId="0">#REF!</definedName>
    <definedName name="Tax_revenue_associated_with_post_financeability___wholesale___nominal">#REF!</definedName>
    <definedName name="Taxable_profit___loss____control___nominal.ADDN1" localSheetId="0">#REF!</definedName>
    <definedName name="Taxable_profit___loss____control___nominal.ADDN1">#REF!</definedName>
    <definedName name="Taxable_profit___loss____control___nominal.ADDN2" localSheetId="0">#REF!</definedName>
    <definedName name="Taxable_profit___loss____control___nominal.ADDN2">#REF!</definedName>
    <definedName name="Taxable_profit___loss____control___nominal.BR" localSheetId="0">#REF!</definedName>
    <definedName name="Taxable_profit___loss____control___nominal.BR">#REF!</definedName>
    <definedName name="Taxable_profit___loss____control___nominal.WN" localSheetId="0">#REF!</definedName>
    <definedName name="Taxable_profit___loss____control___nominal.WN">#REF!</definedName>
    <definedName name="Taxable_profit___loss____control___nominal.WR" localSheetId="0">#REF!</definedName>
    <definedName name="Taxable_profit___loss____control___nominal.WR">#REF!</definedName>
    <definedName name="Taxable_profit___loss____control___nominal.WWN" localSheetId="0">#REF!</definedName>
    <definedName name="Taxable_profit___loss____control___nominal.WWN">#REF!</definedName>
    <definedName name="Taxable_profit___loss____nominal" localSheetId="0">#REF!</definedName>
    <definedName name="Taxable_profit___loss____nominal">#REF!</definedName>
    <definedName name="Taxable_profit___loss____post_financeability___control___nominal.ADDN1" localSheetId="0">#REF!</definedName>
    <definedName name="Taxable_profit___loss____post_financeability___control___nominal.ADDN1">#REF!</definedName>
    <definedName name="Taxable_profit___loss____post_financeability___control___nominal.ADDN2" localSheetId="0">#REF!</definedName>
    <definedName name="Taxable_profit___loss____post_financeability___control___nominal.ADDN2">#REF!</definedName>
    <definedName name="Taxable_profit___loss____post_financeability___control___nominal.BR" localSheetId="0">#REF!</definedName>
    <definedName name="Taxable_profit___loss____post_financeability___control___nominal.BR">#REF!</definedName>
    <definedName name="Taxable_profit___loss____post_financeability___control___nominal.WN" localSheetId="0">#REF!</definedName>
    <definedName name="Taxable_profit___loss____post_financeability___control___nominal.WN">#REF!</definedName>
    <definedName name="Taxable_profit___loss____post_financeability___control___nominal.WR" localSheetId="0">#REF!</definedName>
    <definedName name="Taxable_profit___loss____post_financeability___control___nominal.WR">#REF!</definedName>
    <definedName name="Taxable_profit___loss____post_financeability___control___nominal.WWN" localSheetId="0">#REF!</definedName>
    <definedName name="Taxable_profit___loss____post_financeability___control___nominal.WWN">#REF!</definedName>
    <definedName name="Taxable_profit___loss____post_financeability___nominal" localSheetId="0">#REF!</definedName>
    <definedName name="Taxable_profit___loss____post_financeability___nominal">#REF!</definedName>
    <definedName name="Taxable_profit___loss____Wholesale___nominal" localSheetId="0">#REF!</definedName>
    <definedName name="Taxable_profit___loss____Wholesale___nominal">#REF!</definedName>
    <definedName name="Taxable_profit___loss____Wholesale___post_financeability___nominal" localSheetId="0">#REF!</definedName>
    <definedName name="Taxable_profit___loss____Wholesale___post_financeability___nominal">#REF!</definedName>
    <definedName name="Taxable_profit__loss____nominal.ADDN1" localSheetId="0">#REF!</definedName>
    <definedName name="Taxable_profit__loss____nominal.ADDN1">#REF!</definedName>
    <definedName name="Taxable_profit__loss____nominal.ADDN2" localSheetId="0">#REF!</definedName>
    <definedName name="Taxable_profit__loss____nominal.ADDN2">#REF!</definedName>
    <definedName name="Taxable_profit__loss____nominal.BR" localSheetId="0">#REF!</definedName>
    <definedName name="Taxable_profit__loss____nominal.BR">#REF!</definedName>
    <definedName name="Taxable_profit__loss____nominal.WN" localSheetId="0">#REF!</definedName>
    <definedName name="Taxable_profit__loss____nominal.WN">#REF!</definedName>
    <definedName name="Taxable_profit__loss____nominal.WR" localSheetId="0">#REF!</definedName>
    <definedName name="Taxable_profit__loss____nominal.WR">#REF!</definedName>
    <definedName name="Taxable_profit__loss____nominal.WWN" localSheetId="0">#REF!</definedName>
    <definedName name="Taxable_profit__loss____nominal.WWN">#REF!</definedName>
    <definedName name="Taxable_profit__loss____post_financeability___nominal.ADDN1" localSheetId="0">#REF!</definedName>
    <definedName name="Taxable_profit__loss____post_financeability___nominal.ADDN1">#REF!</definedName>
    <definedName name="Taxable_profit__loss____post_financeability___nominal.ADDN2" localSheetId="0">#REF!</definedName>
    <definedName name="Taxable_profit__loss____post_financeability___nominal.ADDN2">#REF!</definedName>
    <definedName name="Taxable_profit__loss____post_financeability___nominal.BR" localSheetId="0">#REF!</definedName>
    <definedName name="Taxable_profit__loss____post_financeability___nominal.BR">#REF!</definedName>
    <definedName name="Taxable_profit__loss____post_financeability___nominal.WN" localSheetId="0">#REF!</definedName>
    <definedName name="Taxable_profit__loss____post_financeability___nominal.WN">#REF!</definedName>
    <definedName name="Taxable_profit__loss____post_financeability___nominal.WR" localSheetId="0">#REF!</definedName>
    <definedName name="Taxable_profit__loss____post_financeability___nominal.WR">#REF!</definedName>
    <definedName name="Taxable_profit__loss____post_financeability___nominal.WWN" localSheetId="0">#REF!</definedName>
    <definedName name="Taxable_profit__loss____post_financeability___nominal.WWN">#REF!</definedName>
    <definedName name="Taxable_profit_after_offset_of_taxable_losses___wholesale___nominal" localSheetId="0">#REF!</definedName>
    <definedName name="Taxable_profit_after_offset_of_taxable_losses___wholesale___nominal">#REF!</definedName>
    <definedName name="Taxable_profit_after_offset_of_taxable_losses___wholesale___post_financeability___nominal" localSheetId="0">#REF!</definedName>
    <definedName name="Taxable_profit_after_offset_of_taxable_losses___wholesale___post_financeability___nominal">#REF!</definedName>
    <definedName name="TAXHP4">#REF!</definedName>
    <definedName name="tbl_Exportdata_17A">#REF!</definedName>
    <definedName name="tbl_Exportdata_17B">#REF!</definedName>
    <definedName name="TC">#REF!</definedName>
    <definedName name="Test23" localSheetId="1" hidden="1">{"NET",#N/A,FALSE,"401C11"}</definedName>
    <definedName name="Test23" localSheetId="0" hidden="1">{"NET",#N/A,FALSE,"401C11"}</definedName>
    <definedName name="Test23" hidden="1">{"NET",#N/A,FALSE,"401C11"}</definedName>
    <definedName name="TheList">#REF!</definedName>
    <definedName name="TheListHeader">#REF!</definedName>
    <definedName name="TheListRower">#REF!</definedName>
    <definedName name="Third_party___principal_service_revenues___nominal.ADDN1" localSheetId="1">#REF!</definedName>
    <definedName name="Third_party___principal_service_revenues___nominal.ADDN1" localSheetId="0">#REF!</definedName>
    <definedName name="Third_party___principal_service_revenues___nominal.ADDN1">#REF!</definedName>
    <definedName name="Third_party___principal_service_revenues___nominal.ADDN2" localSheetId="1">#REF!</definedName>
    <definedName name="Third_party___principal_service_revenues___nominal.ADDN2" localSheetId="0">#REF!</definedName>
    <definedName name="Third_party___principal_service_revenues___nominal.ADDN2">#REF!</definedName>
    <definedName name="Third_party___principal_service_revenues___nominal.BR" localSheetId="1">#REF!</definedName>
    <definedName name="Third_party___principal_service_revenues___nominal.BR" localSheetId="0">#REF!</definedName>
    <definedName name="Third_party___principal_service_revenues___nominal.BR">#REF!</definedName>
    <definedName name="Third_party___principal_service_revenues___nominal.WN" localSheetId="0">#REF!</definedName>
    <definedName name="Third_party___principal_service_revenues___nominal.WN">#REF!</definedName>
    <definedName name="Third_party___principal_service_revenues___nominal.WR" localSheetId="0">#REF!</definedName>
    <definedName name="Third_party___principal_service_revenues___nominal.WR">#REF!</definedName>
    <definedName name="Third_party___principal_service_revenues___nominal.WWN" localSheetId="0">#REF!</definedName>
    <definedName name="Third_party___principal_service_revenues___nominal.WWN">#REF!</definedName>
    <definedName name="Third_party_and_principal_service_revenues___nominal.ADDN1" localSheetId="0">#REF!</definedName>
    <definedName name="Third_party_and_principal_service_revenues___nominal.ADDN1">#REF!</definedName>
    <definedName name="Third_party_and_principal_service_revenues___nominal.ADDN2" localSheetId="0">#REF!</definedName>
    <definedName name="Third_party_and_principal_service_revenues___nominal.ADDN2">#REF!</definedName>
    <definedName name="Third_party_and_principal_service_revenues___nominal.BR" localSheetId="0">#REF!</definedName>
    <definedName name="Third_party_and_principal_service_revenues___nominal.BR">#REF!</definedName>
    <definedName name="Third_party_and_principal_service_revenues___nominal.WN" localSheetId="0">#REF!</definedName>
    <definedName name="Third_party_and_principal_service_revenues___nominal.WN">#REF!</definedName>
    <definedName name="Third_party_and_principal_service_revenues___nominal.WR" localSheetId="0">#REF!</definedName>
    <definedName name="Third_party_and_principal_service_revenues___nominal.WR">#REF!</definedName>
    <definedName name="Third_party_and_principal_service_revenues___nominal.WWN" localSheetId="0">#REF!</definedName>
    <definedName name="Third_party_and_principal_service_revenues___nominal.WWN">#REF!</definedName>
    <definedName name="Third_party_and_principal_service_revenues___real.ADDN1" localSheetId="0">#REF!</definedName>
    <definedName name="Third_party_and_principal_service_revenues___real.ADDN1">#REF!</definedName>
    <definedName name="Third_party_and_principal_service_revenues___real.ADDN2" localSheetId="0">#REF!</definedName>
    <definedName name="Third_party_and_principal_service_revenues___real.ADDN2">#REF!</definedName>
    <definedName name="Third_party_and_principal_service_revenues___real.BR" localSheetId="0">#REF!</definedName>
    <definedName name="Third_party_and_principal_service_revenues___real.BR">#REF!</definedName>
    <definedName name="Third_party_and_principal_service_revenues___real.WN" localSheetId="0">#REF!</definedName>
    <definedName name="Third_party_and_principal_service_revenues___real.WN">#REF!</definedName>
    <definedName name="Third_party_and_principal_service_revenues___real.WR" localSheetId="0">#REF!</definedName>
    <definedName name="Third_party_and_principal_service_revenues___real.WR">#REF!</definedName>
    <definedName name="Third_party_and_principal_service_revenues___real.WWN" localSheetId="0">#REF!</definedName>
    <definedName name="Third_party_and_principal_service_revenues___real.WWN">#REF!</definedName>
    <definedName name="Third_party_and_principal_service_revenues___real___ADDN1" localSheetId="0">#REF!</definedName>
    <definedName name="Third_party_and_principal_service_revenues___real___ADDN1">#REF!</definedName>
    <definedName name="Third_party_and_principal_service_revenues___real___ADDN2" localSheetId="0">#REF!</definedName>
    <definedName name="Third_party_and_principal_service_revenues___real___ADDN2">#REF!</definedName>
    <definedName name="Third_party_and_principal_service_revenues___real___BR" localSheetId="0">#REF!</definedName>
    <definedName name="Third_party_and_principal_service_revenues___real___BR">#REF!</definedName>
    <definedName name="Third_party_and_principal_service_revenues___real___WN" localSheetId="0">#REF!</definedName>
    <definedName name="Third_party_and_principal_service_revenues___real___WN">#REF!</definedName>
    <definedName name="Third_party_and_principal_service_revenues___real___WR" localSheetId="0">#REF!</definedName>
    <definedName name="Third_party_and_principal_service_revenues___real___WR">#REF!</definedName>
    <definedName name="Third_party_and_principal_service_revenues___real___WWN" localSheetId="0">#REF!</definedName>
    <definedName name="Third_party_and_principal_service_revenues___real___WWN">#REF!</definedName>
    <definedName name="Thousands" localSheetId="0">#REF!</definedName>
    <definedName name="Thousands">#REF!</definedName>
    <definedName name="Thousands_in_a_million" localSheetId="0">#REF!</definedName>
    <definedName name="Thousands_in_a_million">#REF!</definedName>
    <definedName name="tideway">#REF!</definedName>
    <definedName name="tidewayCAT">#REF!</definedName>
    <definedName name="tidewaySUMMARY">#REF!</definedName>
    <definedName name="tidewayTO">#REF!</definedName>
    <definedName name="time" localSheetId="1">#REF!</definedName>
    <definedName name="time" localSheetId="0">#REF!</definedName>
    <definedName name="time">#REF!</definedName>
    <definedName name="Timeline_label" localSheetId="0">#REF!</definedName>
    <definedName name="Timeline_label">#REF!</definedName>
    <definedName name="TimeRow" localSheetId="0">#REF!</definedName>
    <definedName name="TimeRow">#REF!</definedName>
    <definedName name="TITLES">#REF!</definedName>
    <definedName name="TMSBPinputs" localSheetId="1">#REF!</definedName>
    <definedName name="TMSBPinputs" localSheetId="0">#REF!</definedName>
    <definedName name="TMSBPinputs">#REF!</definedName>
    <definedName name="TMSBPtrans" localSheetId="1">#REF!</definedName>
    <definedName name="TMSBPtrans" localSheetId="0">#REF!</definedName>
    <definedName name="TMSBPtrans">#REF!</definedName>
    <definedName name="TMStransition" localSheetId="1">#REF!</definedName>
    <definedName name="TMStransition" localSheetId="0">#REF!</definedName>
    <definedName name="TMStransition">#REF!</definedName>
    <definedName name="TOCFirstLine" localSheetId="0">#REF!</definedName>
    <definedName name="TOCFirstLine">#REF!</definedName>
    <definedName name="TOCobxActive_inputs" localSheetId="0">#REF!</definedName>
    <definedName name="TOCobxActive_inputs">#REF!</definedName>
    <definedName name="TOCobxActive_inputs.Bioresources" localSheetId="0">#REF!</definedName>
    <definedName name="TOCobxActive_inputs.Bioresources">#REF!</definedName>
    <definedName name="TOCobxActive_inputs.Business_retail" localSheetId="0">#REF!</definedName>
    <definedName name="TOCobxActive_inputs.Business_retail">#REF!</definedName>
    <definedName name="TOCobxActive_inputs.Business_retail.Advance_receipts" localSheetId="0">#REF!</definedName>
    <definedName name="TOCobxActive_inputs.Business_retail.Advance_receipts">#REF!</definedName>
    <definedName name="TOCobxActive_inputs.Business_retail.Charges" localSheetId="0">#REF!</definedName>
    <definedName name="TOCobxActive_inputs.Business_retail.Charges">#REF!</definedName>
    <definedName name="TOCobxActive_inputs.Business_retail.Debt" localSheetId="0">#REF!</definedName>
    <definedName name="TOCobxActive_inputs.Business_retail.Debt">#REF!</definedName>
    <definedName name="TOCobxActive_inputs.Business_retail.Dividends" localSheetId="0">#REF!</definedName>
    <definedName name="TOCobxActive_inputs.Business_retail.Dividends">#REF!</definedName>
    <definedName name="TOCobxActive_inputs.Business_retail.Opening_balances" localSheetId="0">#REF!</definedName>
    <definedName name="TOCobxActive_inputs.Business_retail.Opening_balances">#REF!</definedName>
    <definedName name="TOCobxActive_inputs.Business_retail.Other" localSheetId="0">#REF!</definedName>
    <definedName name="TOCobxActive_inputs.Business_retail.Other">#REF!</definedName>
    <definedName name="TOCobxActive_inputs.Business_retail.Tariff_band" localSheetId="0">#REF!</definedName>
    <definedName name="TOCobxActive_inputs.Business_retail.Tariff_band">#REF!</definedName>
    <definedName name="TOCobxActive_inputs.Business_retail.Working_capital" localSheetId="0">#REF!</definedName>
    <definedName name="TOCobxActive_inputs.Business_retail.Working_capital">#REF!</definedName>
    <definedName name="TOCobxActive_inputs.Debt" localSheetId="0">#REF!</definedName>
    <definedName name="TOCobxActive_inputs.Debt">#REF!</definedName>
    <definedName name="TOCobxActive_inputs.Debt.Cash" localSheetId="0">#REF!</definedName>
    <definedName name="TOCobxActive_inputs.Debt.Cash">#REF!</definedName>
    <definedName name="TOCobxActive_inputs.Debt.Fixed_rate_debt" localSheetId="0">#REF!</definedName>
    <definedName name="TOCobxActive_inputs.Debt.Fixed_rate_debt">#REF!</definedName>
    <definedName name="TOCobxActive_inputs.Debt.Floating_rate_debt" localSheetId="0">#REF!</definedName>
    <definedName name="TOCobxActive_inputs.Debt.Floating_rate_debt">#REF!</definedName>
    <definedName name="TOCobxActive_inputs.Debt.Index_linked_debt" localSheetId="0">#REF!</definedName>
    <definedName name="TOCobxActive_inputs.Debt.Index_linked_debt">#REF!</definedName>
    <definedName name="TOCobxActive_inputs.DPC" localSheetId="0">#REF!</definedName>
    <definedName name="TOCobxActive_inputs.DPC">#REF!</definedName>
    <definedName name="TOCobxActive_inputs.Equity" localSheetId="0">#REF!</definedName>
    <definedName name="TOCobxActive_inputs.Equity">#REF!</definedName>
    <definedName name="TOCobxActive_inputs.Equity.Assets" localSheetId="0">#REF!</definedName>
    <definedName name="TOCobxActive_inputs.Equity.Assets">#REF!</definedName>
    <definedName name="TOCobxActive_inputs.Equity.Balance_sheet_movements" localSheetId="0">#REF!</definedName>
    <definedName name="TOCobxActive_inputs.Equity.Balance_sheet_movements">#REF!</definedName>
    <definedName name="TOCobxActive_inputs.Equity.Equity" localSheetId="0">#REF!</definedName>
    <definedName name="TOCobxActive_inputs.Equity.Equity">#REF!</definedName>
    <definedName name="TOCobxActive_inputs.Equity.Equity.Dividends" localSheetId="0">#REF!</definedName>
    <definedName name="TOCobxActive_inputs.Equity.Equity.Dividends">#REF!</definedName>
    <definedName name="TOCobxActive_inputs.Indexation" localSheetId="0">#REF!</definedName>
    <definedName name="TOCobxActive_inputs.Indexation">#REF!</definedName>
    <definedName name="TOCobxActive_inputs.Indexation.CPI_H_" localSheetId="0">#REF!</definedName>
    <definedName name="TOCobxActive_inputs.Indexation.CPI_H_">#REF!</definedName>
    <definedName name="TOCobxActive_inputs.Indexation.CPI_H__2022_23" localSheetId="0">#REF!</definedName>
    <definedName name="TOCobxActive_inputs.Indexation.CPI_H__2022_23">#REF!</definedName>
    <definedName name="TOCobxActive_inputs.Opening_balances" localSheetId="0">#REF!</definedName>
    <definedName name="TOCobxActive_inputs.Opening_balances">#REF!</definedName>
    <definedName name="TOCobxActive_inputs.Other_active" localSheetId="0">#REF!</definedName>
    <definedName name="TOCobxActive_inputs.Other_active">#REF!</definedName>
    <definedName name="TOCobxActive_inputs.Other_revenue_adjustments" localSheetId="0">#REF!</definedName>
    <definedName name="TOCobxActive_inputs.Other_revenue_adjustments">#REF!</definedName>
    <definedName name="TOCobxActive_inputs.Other_revenue_adjustments.Non_price_control_income" localSheetId="0">#REF!</definedName>
    <definedName name="TOCobxActive_inputs.Other_revenue_adjustments.Non_price_control_income">#REF!</definedName>
    <definedName name="TOCobxActive_inputs.Other_revenue_adjustments.Other_adjustments" localSheetId="0">#REF!</definedName>
    <definedName name="TOCobxActive_inputs.Other_revenue_adjustments.Other_adjustments">#REF!</definedName>
    <definedName name="TOCobxActive_inputs.Other_revenue_adjustments.Other_revenue" localSheetId="0">#REF!</definedName>
    <definedName name="TOCobxActive_inputs.Other_revenue_adjustments.Other_revenue">#REF!</definedName>
    <definedName name="TOCobxActive_inputs.PAYG_and_run_off" localSheetId="0">#REF!</definedName>
    <definedName name="TOCobxActive_inputs.PAYG_and_run_off">#REF!</definedName>
    <definedName name="TOCobxActive_inputs.PAYG_and_run_off.PAYG" localSheetId="0">#REF!</definedName>
    <definedName name="TOCobxActive_inputs.PAYG_and_run_off.PAYG">#REF!</definedName>
    <definedName name="TOCobxActive_inputs.PAYG_and_run_off.Run_off_rates" localSheetId="0">#REF!</definedName>
    <definedName name="TOCobxActive_inputs.PAYG_and_run_off.Run_off_rates">#REF!</definedName>
    <definedName name="TOCobxActive_inputs.Pensions" localSheetId="0">#REF!</definedName>
    <definedName name="TOCobxActive_inputs.Pensions">#REF!</definedName>
    <definedName name="TOCobxActive_inputs.Post_financeability" localSheetId="0">#REF!</definedName>
    <definedName name="TOCobxActive_inputs.Post_financeability">#REF!</definedName>
    <definedName name="TOCobxActive_inputs.RCV" localSheetId="0">#REF!</definedName>
    <definedName name="TOCobxActive_inputs.RCV">#REF!</definedName>
    <definedName name="TOCobxActive_inputs.RCV.RCV_opening_balances" localSheetId="0">#REF!</definedName>
    <definedName name="TOCobxActive_inputs.RCV.RCV_opening_balances">#REF!</definedName>
    <definedName name="TOCobxActive_inputs.Reprofiling" localSheetId="0">#REF!</definedName>
    <definedName name="TOCobxActive_inputs.Reprofiling">#REF!</definedName>
    <definedName name="TOCobxActive_inputs.Residential_retail" localSheetId="0">#REF!</definedName>
    <definedName name="TOCobxActive_inputs.Residential_retail">#REF!</definedName>
    <definedName name="TOCobxActive_inputs.Residential_retail.Cost_to_serve" localSheetId="0">#REF!</definedName>
    <definedName name="TOCobxActive_inputs.Residential_retail.Cost_to_serve">#REF!</definedName>
    <definedName name="TOCobxActive_inputs.Residential_retail.Expenditure" localSheetId="0">#REF!</definedName>
    <definedName name="TOCobxActive_inputs.Residential_retail.Expenditure">#REF!</definedName>
    <definedName name="TOCobxActive_inputs.Residential_retail.HH_advance_receipts" localSheetId="0">#REF!</definedName>
    <definedName name="TOCobxActive_inputs.Residential_retail.HH_advance_receipts">#REF!</definedName>
    <definedName name="TOCobxActive_inputs.Residential_retail.Households_connected" localSheetId="0">#REF!</definedName>
    <definedName name="TOCobxActive_inputs.Residential_retail.Households_connected">#REF!</definedName>
    <definedName name="TOCobxActive_inputs.Residential_retail.Households_connected.Alternative_area_bill__SBB_only_" localSheetId="0">#REF!</definedName>
    <definedName name="TOCobxActive_inputs.Residential_retail.Households_connected.Alternative_area_bill__SBB_only_">#REF!</definedName>
    <definedName name="TOCobxActive_inputs.Residential_retail.Measured_income_acrrual" localSheetId="0">#REF!</definedName>
    <definedName name="TOCobxActive_inputs.Residential_retail.Measured_income_acrrual">#REF!</definedName>
    <definedName name="TOCobxActive_inputs.Residential_retail.Opening_balance" localSheetId="0">#REF!</definedName>
    <definedName name="TOCobxActive_inputs.Residential_retail.Opening_balance">#REF!</definedName>
    <definedName name="TOCobxActive_inputs.Residential_retail.Other" localSheetId="0">#REF!</definedName>
    <definedName name="TOCobxActive_inputs.Residential_retail.Other">#REF!</definedName>
    <definedName name="TOCobxActive_inputs.Residential_retail.Working_capital" localSheetId="0">#REF!</definedName>
    <definedName name="TOCobxActive_inputs.Residential_retail.Working_capital">#REF!</definedName>
    <definedName name="TOCobxActive_inputs.Tax" localSheetId="0">#REF!</definedName>
    <definedName name="TOCobxActive_inputs.Tax">#REF!</definedName>
    <definedName name="TOCobxActive_inputs.Tax.Capital_allowances" localSheetId="0">#REF!</definedName>
    <definedName name="TOCobxActive_inputs.Tax.Capital_allowances">#REF!</definedName>
    <definedName name="TOCobxActive_inputs.Totex" localSheetId="0">#REF!</definedName>
    <definedName name="TOCobxActive_inputs.Totex">#REF!</definedName>
    <definedName name="TOCobxActive_inputs.Totex.Capex" localSheetId="0">#REF!</definedName>
    <definedName name="TOCobxActive_inputs.Totex.Capex">#REF!</definedName>
    <definedName name="TOCobxActive_inputs.Totex.Grants_and_contributions" localSheetId="0">#REF!</definedName>
    <definedName name="TOCobxActive_inputs.Totex.Grants_and_contributions">#REF!</definedName>
    <definedName name="TOCobxActive_inputs.Totex.Opex" localSheetId="0">#REF!</definedName>
    <definedName name="TOCobxActive_inputs.Totex.Opex">#REF!</definedName>
    <definedName name="TOCobxActive_inputs.Wholesale_WACC" localSheetId="0">#REF!</definedName>
    <definedName name="TOCobxActive_inputs.Wholesale_WACC">#REF!</definedName>
    <definedName name="TOCobxActive_inputs.Working_capital" localSheetId="0">#REF!</definedName>
    <definedName name="TOCobxActive_inputs.Working_capital">#REF!</definedName>
    <definedName name="TOCobxActive_inputs.Working_capital.Creditor_days" localSheetId="0">#REF!</definedName>
    <definedName name="TOCobxActive_inputs.Working_capital.Creditor_days">#REF!</definedName>
    <definedName name="TOCobxActive_inputs.Working_capital.Creditor_days.HH_trade_debtors" localSheetId="0">#REF!</definedName>
    <definedName name="TOCobxActive_inputs.Working_capital.Creditor_days.HH_trade_debtors">#REF!</definedName>
    <definedName name="TOCobxActive_inputs.Working_capital.Trade_receivables" localSheetId="0">#REF!</definedName>
    <definedName name="TOCobxActive_inputs.Working_capital.Trade_receivables">#REF!</definedName>
    <definedName name="TOCobxAppointee_FS_calcs" localSheetId="0">#REF!</definedName>
    <definedName name="TOCobxAppointee_FS_calcs">#REF!</definedName>
    <definedName name="TOCobxAppointee_FS_calcs.FS_calcs" localSheetId="0">#REF!</definedName>
    <definedName name="TOCobxAppointee_FS_calcs.FS_calcs">#REF!</definedName>
    <definedName name="TOCobxAppointee_FS_calcs.Loans" localSheetId="0">#REF!</definedName>
    <definedName name="TOCobxAppointee_FS_calcs.Loans">#REF!</definedName>
    <definedName name="TOCobxAppointee_FS_calcs.P_L" localSheetId="0">#REF!</definedName>
    <definedName name="TOCobxAppointee_FS_calcs.P_L">#REF!</definedName>
    <definedName name="TOCobxAppointee_FS_calcs.P_L._EBIT_LESS_CURRENT_TAX_CHARGE__BUILDING_BLOCKS_METHOD__" localSheetId="0">#REF!</definedName>
    <definedName name="TOCobxAppointee_FS_calcs.P_L._EBIT_LESS_CURRENT_TAX_CHARGE__BUILDING_BLOCKS_METHOD__">#REF!</definedName>
    <definedName name="TOCobxAppointee_FS_calcs.RCV" localSheetId="0">#REF!</definedName>
    <definedName name="TOCobxAppointee_FS_calcs.RCV">#REF!</definedName>
    <definedName name="TOCobxAppointee_FS_calcs.Retained_cash" localSheetId="0">#REF!</definedName>
    <definedName name="TOCobxAppointee_FS_calcs.Retained_cash">#REF!</definedName>
    <definedName name="TOCobxAppointee_FS_calcs.Retained_earnings" localSheetId="0">#REF!</definedName>
    <definedName name="TOCobxAppointee_FS_calcs.Retained_earnings">#REF!</definedName>
    <definedName name="TOCobxAppointee_FS_calcs.Revenue_and_income" localSheetId="0">#REF!</definedName>
    <definedName name="TOCobxAppointee_FS_calcs.Revenue_and_income">#REF!</definedName>
    <definedName name="TOCobxAppointee_FS_calcs.Shares_and_dividends" localSheetId="0">#REF!</definedName>
    <definedName name="TOCobxAppointee_FS_calcs.Shares_and_dividends">#REF!</definedName>
    <definedName name="TOCobxAppointee_FS_calcs.Tax" localSheetId="0">#REF!</definedName>
    <definedName name="TOCobxAppointee_FS_calcs.Tax">#REF!</definedName>
    <definedName name="TOCobxAppointee_FS_calcs.Tax.Movement_in_deferred_tax_provision___check" localSheetId="0">#REF!</definedName>
    <definedName name="TOCobxAppointee_FS_calcs.Tax.Movement_in_deferred_tax_provision___check">#REF!</definedName>
    <definedName name="TOCobxBill_Module" localSheetId="0">#REF!</definedName>
    <definedName name="TOCobxBill_Module">#REF!</definedName>
    <definedName name="TOCobxBill_Module.All_households" localSheetId="0">#REF!</definedName>
    <definedName name="TOCobxBill_Module.All_households">#REF!</definedName>
    <definedName name="TOCobxBill_Module.Allowed_revenue_per_customer" localSheetId="0">#REF!</definedName>
    <definedName name="TOCobxBill_Module.Allowed_revenue_per_customer">#REF!</definedName>
    <definedName name="TOCobxBill_Module.Allowed_revenue_per_customer.Joint_service" localSheetId="0">#REF!</definedName>
    <definedName name="TOCobxBill_Module.Allowed_revenue_per_customer.Joint_service">#REF!</definedName>
    <definedName name="TOCobxBill_Module.Allowed_revenue_per_customer.Single_service" localSheetId="0">#REF!</definedName>
    <definedName name="TOCobxBill_Module.Allowed_revenue_per_customer.Single_service">#REF!</definedName>
    <definedName name="TOCobxBill_Module.Average_bills" localSheetId="0">#REF!</definedName>
    <definedName name="TOCobxBill_Module.Average_bills">#REF!</definedName>
    <definedName name="TOCobxBill_Module.Average_bills.Addn_average_bill" localSheetId="0">#REF!</definedName>
    <definedName name="TOCobxBill_Module.Average_bills.Addn_average_bill">#REF!</definedName>
    <definedName name="TOCobxBill_Module.Average_bills.Addn_average_bill.Alternative_area_bill_calculation__SBB_only__" localSheetId="0">#REF!</definedName>
    <definedName name="TOCobxBill_Module.Average_bills.Addn_average_bill.Alternative_area_bill_calculation__SBB_only__">#REF!</definedName>
    <definedName name="TOCobxBill_Module.Average_bills.WaSC_average_bill" localSheetId="0">#REF!</definedName>
    <definedName name="TOCobxBill_Module.Average_bills.WaSC_average_bill">#REF!</definedName>
    <definedName name="TOCobxBill_Module.Average_bills.WoC_average_bill" localSheetId="0">#REF!</definedName>
    <definedName name="TOCobxBill_Module.Average_bills.WoC_average_bill">#REF!</definedName>
    <definedName name="TOCobxBill_Module.Dual_Service" localSheetId="0">#REF!</definedName>
    <definedName name="TOCobxBill_Module.Dual_Service">#REF!</definedName>
    <definedName name="TOCobxBill_Module.Factors_for_bill_adjustment" localSheetId="0">#REF!</definedName>
    <definedName name="TOCobxBill_Module.Factors_for_bill_adjustment">#REF!</definedName>
    <definedName name="TOCobxBill_Module.Retail_Income" localSheetId="0">#REF!</definedName>
    <definedName name="TOCobxBill_Module.Retail_Income">#REF!</definedName>
    <definedName name="TOCobxBill_Module.Single_Service" localSheetId="0">#REF!</definedName>
    <definedName name="TOCobxBill_Module.Single_Service">#REF!</definedName>
    <definedName name="TOCobxFinancial_indicators" localSheetId="0">#REF!</definedName>
    <definedName name="TOCobxFinancial_indicators">#REF!</definedName>
    <definedName name="TOCobxFinancial_indicators.Ratios_by_wholesale_control" localSheetId="0">#REF!</definedName>
    <definedName name="TOCobxFinancial_indicators.Ratios_by_wholesale_control">#REF!</definedName>
    <definedName name="TOCobxFinancial_indicators.Ratios_for_Appointee" localSheetId="0">#REF!</definedName>
    <definedName name="TOCobxFinancial_indicators.Ratios_for_Appointee">#REF!</definedName>
    <definedName name="TOCobxFixed_Assets" localSheetId="0">#REF!</definedName>
    <definedName name="TOCobxFixed_Assets">#REF!</definedName>
    <definedName name="TOCobxFixed_Assets.Fixed_assets" localSheetId="0">#REF!</definedName>
    <definedName name="TOCobxFixed_Assets.Fixed_assets">#REF!</definedName>
    <definedName name="TOCobxFixed_Assets.Fixed_assets.Depreciation" localSheetId="0">#REF!</definedName>
    <definedName name="TOCobxFixed_Assets.Fixed_assets.Depreciation">#REF!</definedName>
    <definedName name="TOCobxHeadroom_check" localSheetId="0">#REF!</definedName>
    <definedName name="TOCobxHeadroom_check">#REF!</definedName>
    <definedName name="TOCobxHeadroom_check.Business_net_margin_tariff" localSheetId="0">#REF!</definedName>
    <definedName name="TOCobxHeadroom_check.Business_net_margin_tariff">#REF!</definedName>
    <definedName name="TOCobxHeadroom_check.Headroom_check_business" localSheetId="0">#REF!</definedName>
    <definedName name="TOCobxHeadroom_check.Headroom_check_business">#REF!</definedName>
    <definedName name="TOCobxHeadroom_check.Headroom_check_residential" localSheetId="0">#REF!</definedName>
    <definedName name="TOCobxHeadroom_check.Headroom_check_residential">#REF!</definedName>
    <definedName name="TOCobxHeadroom_check.Net_margin_by_tariff_band_check" localSheetId="0">#REF!</definedName>
    <definedName name="TOCobxHeadroom_check.Net_margin_by_tariff_band_check">#REF!</definedName>
    <definedName name="TOCobxHeadroom_check.Tax_by_tariff_band_check" localSheetId="0">#REF!</definedName>
    <definedName name="TOCobxHeadroom_check.Tax_by_tariff_band_check">#REF!</definedName>
    <definedName name="TOCobxHeadroom_check.Working_capital_by_tariff_band_check" localSheetId="0">#REF!</definedName>
    <definedName name="TOCobxHeadroom_check.Working_capital_by_tariff_band_check">#REF!</definedName>
    <definedName name="TOCobxIndexation" localSheetId="0">#REF!</definedName>
    <definedName name="TOCobxIndexation">#REF!</definedName>
    <definedName name="TOCobxIndexation.CPIH_Index_Calculations" localSheetId="0">#REF!</definedName>
    <definedName name="TOCobxIndexation.CPIH_Index_Calculations">#REF!</definedName>
    <definedName name="TOCobxIndexation.CPIH_Monthly_Index" localSheetId="0">#REF!</definedName>
    <definedName name="TOCobxIndexation.CPIH_Monthly_Index">#REF!</definedName>
    <definedName name="TOCobxIndexation.Indexation_of_indexed_linked_debt" localSheetId="0">#REF!</definedName>
    <definedName name="TOCobxIndexation.Indexation_of_indexed_linked_debt">#REF!</definedName>
    <definedName name="TOCobxInputs" localSheetId="0">#REF!</definedName>
    <definedName name="TOCobxInputs">#REF!</definedName>
    <definedName name="TOCobxInputs.Company_inputs" localSheetId="0">#REF!</definedName>
    <definedName name="TOCobxInputs.Company_inputs">#REF!</definedName>
    <definedName name="TOCobxInputs.Company_inputs.Bio_resources" localSheetId="0">#REF!</definedName>
    <definedName name="TOCobxInputs.Company_inputs.Bio_resources">#REF!</definedName>
    <definedName name="TOCobxInputs.Company_inputs.Business_retail" localSheetId="0">#REF!</definedName>
    <definedName name="TOCobxInputs.Company_inputs.Business_retail">#REF!</definedName>
    <definedName name="TOCobxInputs.Company_inputs.Business_retail.Advance_receipts" localSheetId="0">#REF!</definedName>
    <definedName name="TOCobxInputs.Company_inputs.Business_retail.Advance_receipts">#REF!</definedName>
    <definedName name="TOCobxInputs.Company_inputs.Business_retail.Charges" localSheetId="0">#REF!</definedName>
    <definedName name="TOCobxInputs.Company_inputs.Business_retail.Charges">#REF!</definedName>
    <definedName name="TOCobxInputs.Company_inputs.Business_retail.Debt" localSheetId="0">#REF!</definedName>
    <definedName name="TOCobxInputs.Company_inputs.Business_retail.Debt">#REF!</definedName>
    <definedName name="TOCobxInputs.Company_inputs.Business_retail.Dividends" localSheetId="0">#REF!</definedName>
    <definedName name="TOCobxInputs.Company_inputs.Business_retail.Dividends">#REF!</definedName>
    <definedName name="TOCobxInputs.Company_inputs.Business_retail.Opening_balances" localSheetId="0">#REF!</definedName>
    <definedName name="TOCobxInputs.Company_inputs.Business_retail.Opening_balances">#REF!</definedName>
    <definedName name="TOCobxInputs.Company_inputs.Business_retail.Other" localSheetId="0">#REF!</definedName>
    <definedName name="TOCobxInputs.Company_inputs.Business_retail.Other">#REF!</definedName>
    <definedName name="TOCobxInputs.Company_inputs.Business_retail.Tariff_Band" localSheetId="0">#REF!</definedName>
    <definedName name="TOCobxInputs.Company_inputs.Business_retail.Tariff_Band">#REF!</definedName>
    <definedName name="TOCobxInputs.Company_inputs.Business_retail.Working_capital" localSheetId="0">#REF!</definedName>
    <definedName name="TOCobxInputs.Company_inputs.Business_retail.Working_capital">#REF!</definedName>
    <definedName name="TOCobxInputs.Company_inputs.Debt" localSheetId="0">#REF!</definedName>
    <definedName name="TOCobxInputs.Company_inputs.Debt">#REF!</definedName>
    <definedName name="TOCobxInputs.Company_inputs.Debt.Cash" localSheetId="0">#REF!</definedName>
    <definedName name="TOCobxInputs.Company_inputs.Debt.Cash">#REF!</definedName>
    <definedName name="TOCobxInputs.Company_inputs.Debt.Fixed_rate_debt" localSheetId="0">#REF!</definedName>
    <definedName name="TOCobxInputs.Company_inputs.Debt.Fixed_rate_debt">#REF!</definedName>
    <definedName name="TOCobxInputs.Company_inputs.Debt.Floating_rate_debt" localSheetId="0">#REF!</definedName>
    <definedName name="TOCobxInputs.Company_inputs.Debt.Floating_rate_debt">#REF!</definedName>
    <definedName name="TOCobxInputs.Company_inputs.Debt.Index_linked_debt" localSheetId="0">#REF!</definedName>
    <definedName name="TOCobxInputs.Company_inputs.Debt.Index_linked_debt">#REF!</definedName>
    <definedName name="TOCobxInputs.Company_inputs.DPC" localSheetId="0">#REF!</definedName>
    <definedName name="TOCobxInputs.Company_inputs.DPC">#REF!</definedName>
    <definedName name="TOCobxInputs.Company_inputs.Equity" localSheetId="0">#REF!</definedName>
    <definedName name="TOCobxInputs.Company_inputs.Equity">#REF!</definedName>
    <definedName name="TOCobxInputs.Company_inputs.Equity.Assets" localSheetId="0">#REF!</definedName>
    <definedName name="TOCobxInputs.Company_inputs.Equity.Assets">#REF!</definedName>
    <definedName name="TOCobxInputs.Company_inputs.Equity.Balance_sheet_movements" localSheetId="0">#REF!</definedName>
    <definedName name="TOCobxInputs.Company_inputs.Equity.Balance_sheet_movements">#REF!</definedName>
    <definedName name="TOCobxInputs.Company_inputs.Equity.Equity" localSheetId="0">#REF!</definedName>
    <definedName name="TOCobxInputs.Company_inputs.Equity.Equity">#REF!</definedName>
    <definedName name="TOCobxInputs.Company_inputs.Equity.Equity.Dividends" localSheetId="0">#REF!</definedName>
    <definedName name="TOCobxInputs.Company_inputs.Equity.Equity.Dividends">#REF!</definedName>
    <definedName name="TOCobxInputs.Company_inputs.Indexation" localSheetId="0">#REF!</definedName>
    <definedName name="TOCobxInputs.Company_inputs.Indexation">#REF!</definedName>
    <definedName name="TOCobxInputs.Company_inputs.Indexation.CPI_H_" localSheetId="0">#REF!</definedName>
    <definedName name="TOCobxInputs.Company_inputs.Indexation.CPI_H_">#REF!</definedName>
    <definedName name="TOCobxInputs.Company_inputs.Indexation.CPI_H__2022_23" localSheetId="0">#REF!</definedName>
    <definedName name="TOCobxInputs.Company_inputs.Indexation.CPI_H__2022_23">#REF!</definedName>
    <definedName name="TOCobxInputs.Company_inputs.Opening_balances" localSheetId="0">#REF!</definedName>
    <definedName name="TOCobxInputs.Company_inputs.Opening_balances">#REF!</definedName>
    <definedName name="TOCobxInputs.Company_inputs.Other_revenue_adjustments" localSheetId="0">#REF!</definedName>
    <definedName name="TOCobxInputs.Company_inputs.Other_revenue_adjustments">#REF!</definedName>
    <definedName name="TOCobxInputs.Company_inputs.Other_revenue_adjustments.Non_price_control_income" localSheetId="0">#REF!</definedName>
    <definedName name="TOCobxInputs.Company_inputs.Other_revenue_adjustments.Non_price_control_income">#REF!</definedName>
    <definedName name="TOCobxInputs.Company_inputs.Other_revenue_adjustments.Other_adjustments" localSheetId="0">#REF!</definedName>
    <definedName name="TOCobxInputs.Company_inputs.Other_revenue_adjustments.Other_adjustments">#REF!</definedName>
    <definedName name="TOCobxInputs.Company_inputs.Other_revenue_adjustments.Other_income" localSheetId="0">#REF!</definedName>
    <definedName name="TOCobxInputs.Company_inputs.Other_revenue_adjustments.Other_income">#REF!</definedName>
    <definedName name="TOCobxInputs.Company_inputs.PAYG_and_run_off" localSheetId="0">#REF!</definedName>
    <definedName name="TOCobxInputs.Company_inputs.PAYG_and_run_off">#REF!</definedName>
    <definedName name="TOCobxInputs.Company_inputs.PAYG_and_run_off.PAYG" localSheetId="0">#REF!</definedName>
    <definedName name="TOCobxInputs.Company_inputs.PAYG_and_run_off.PAYG">#REF!</definedName>
    <definedName name="TOCobxInputs.Company_inputs.PAYG_and_run_off.Run_off" localSheetId="0">#REF!</definedName>
    <definedName name="TOCobxInputs.Company_inputs.PAYG_and_run_off.Run_off">#REF!</definedName>
    <definedName name="TOCobxInputs.Company_inputs.Pensions" localSheetId="0">#REF!</definedName>
    <definedName name="TOCobxInputs.Company_inputs.Pensions">#REF!</definedName>
    <definedName name="TOCobxInputs.Company_inputs.Post_financeability" localSheetId="0">#REF!</definedName>
    <definedName name="TOCobxInputs.Company_inputs.Post_financeability">#REF!</definedName>
    <definedName name="TOCobxInputs.Company_inputs.RCV" localSheetId="0">#REF!</definedName>
    <definedName name="TOCobxInputs.Company_inputs.RCV">#REF!</definedName>
    <definedName name="TOCobxInputs.Company_inputs.RCV.RCV_opening_balances" localSheetId="0">#REF!</definedName>
    <definedName name="TOCobxInputs.Company_inputs.RCV.RCV_opening_balances">#REF!</definedName>
    <definedName name="TOCobxInputs.Company_inputs.Reprofiling" localSheetId="0">#REF!</definedName>
    <definedName name="TOCobxInputs.Company_inputs.Reprofiling">#REF!</definedName>
    <definedName name="TOCobxInputs.Company_inputs.Residential_retail" localSheetId="0">#REF!</definedName>
    <definedName name="TOCobxInputs.Company_inputs.Residential_retail">#REF!</definedName>
    <definedName name="TOCobxInputs.Company_inputs.Residential_retail.Cost_to_serve" localSheetId="0">#REF!</definedName>
    <definedName name="TOCobxInputs.Company_inputs.Residential_retail.Cost_to_serve">#REF!</definedName>
    <definedName name="TOCobxInputs.Company_inputs.Residential_retail.Expenditure" localSheetId="0">#REF!</definedName>
    <definedName name="TOCobxInputs.Company_inputs.Residential_retail.Expenditure">#REF!</definedName>
    <definedName name="TOCobxInputs.Company_inputs.Residential_retail.HH_Advance_receipts" localSheetId="0">#REF!</definedName>
    <definedName name="TOCobxInputs.Company_inputs.Residential_retail.HH_Advance_receipts">#REF!</definedName>
    <definedName name="TOCobxInputs.Company_inputs.Residential_retail.HH_connected" localSheetId="0">#REF!</definedName>
    <definedName name="TOCobxInputs.Company_inputs.Residential_retail.HH_connected">#REF!</definedName>
    <definedName name="TOCobxInputs.Company_inputs.Residential_retail.Measured_income_accrual" localSheetId="0">#REF!</definedName>
    <definedName name="TOCobxInputs.Company_inputs.Residential_retail.Measured_income_accrual">#REF!</definedName>
    <definedName name="TOCobxInputs.Company_inputs.Residential_retail.Opening_balances" localSheetId="0">#REF!</definedName>
    <definedName name="TOCobxInputs.Company_inputs.Residential_retail.Opening_balances">#REF!</definedName>
    <definedName name="TOCobxInputs.Company_inputs.Residential_retail.Other" localSheetId="0">#REF!</definedName>
    <definedName name="TOCobxInputs.Company_inputs.Residential_retail.Other">#REF!</definedName>
    <definedName name="TOCobxInputs.Company_inputs.Residential_retail.Working_capital" localSheetId="0">#REF!</definedName>
    <definedName name="TOCobxInputs.Company_inputs.Residential_retail.Working_capital">#REF!</definedName>
    <definedName name="TOCobxInputs.Company_inputs.Tax" localSheetId="0">#REF!</definedName>
    <definedName name="TOCobxInputs.Company_inputs.Tax">#REF!</definedName>
    <definedName name="TOCobxInputs.Company_inputs.Tax.Capital_allowances" localSheetId="0">#REF!</definedName>
    <definedName name="TOCobxInputs.Company_inputs.Tax.Capital_allowances">#REF!</definedName>
    <definedName name="TOCobxInputs.Company_inputs.Totex" localSheetId="0">#REF!</definedName>
    <definedName name="TOCobxInputs.Company_inputs.Totex">#REF!</definedName>
    <definedName name="TOCobxInputs.Company_inputs.Totex.Capex" localSheetId="0">#REF!</definedName>
    <definedName name="TOCobxInputs.Company_inputs.Totex.Capex">#REF!</definedName>
    <definedName name="TOCobxInputs.Company_inputs.Totex.Grants_and_contributions" localSheetId="0">#REF!</definedName>
    <definedName name="TOCobxInputs.Company_inputs.Totex.Grants_and_contributions">#REF!</definedName>
    <definedName name="TOCobxInputs.Company_inputs.Totex.Opex" localSheetId="0">#REF!</definedName>
    <definedName name="TOCobxInputs.Company_inputs.Totex.Opex">#REF!</definedName>
    <definedName name="TOCobxInputs.Company_inputs.Wholesale_WACC" localSheetId="0">#REF!</definedName>
    <definedName name="TOCobxInputs.Company_inputs.Wholesale_WACC">#REF!</definedName>
    <definedName name="TOCobxInputs.Company_inputs.Working_capital" localSheetId="0">#REF!</definedName>
    <definedName name="TOCobxInputs.Company_inputs.Working_capital">#REF!</definedName>
    <definedName name="TOCobxInputs.Company_inputs.Working_capital.Creditor_days" localSheetId="0">#REF!</definedName>
    <definedName name="TOCobxInputs.Company_inputs.Working_capital.Creditor_days">#REF!</definedName>
    <definedName name="TOCobxInputs.Company_inputs.Working_capital.Creditor_days.HH_Trade_Debtors" localSheetId="0">#REF!</definedName>
    <definedName name="TOCobxInputs.Company_inputs.Working_capital.Creditor_days.HH_Trade_Debtors">#REF!</definedName>
    <definedName name="TOCobxInputs.Company_inputs.Working_capital.Trade_Receivables" localSheetId="0">#REF!</definedName>
    <definedName name="TOCobxInputs.Company_inputs.Working_capital.Trade_Receivables">#REF!</definedName>
    <definedName name="TOCobxInputs.Model_Constants" localSheetId="0">#REF!</definedName>
    <definedName name="TOCobxInputs.Model_Constants">#REF!</definedName>
    <definedName name="TOCobxInputs.Ofwat_inputs" localSheetId="0">#REF!</definedName>
    <definedName name="TOCobxInputs.Ofwat_inputs">#REF!</definedName>
    <definedName name="TOCobxInputs.Ofwat_inputs.Bio_resources" localSheetId="0">#REF!</definedName>
    <definedName name="TOCobxInputs.Ofwat_inputs.Bio_resources">#REF!</definedName>
    <definedName name="TOCobxInputs.Ofwat_inputs.Business_Retail" localSheetId="0">#REF!</definedName>
    <definedName name="TOCobxInputs.Ofwat_inputs.Business_Retail">#REF!</definedName>
    <definedName name="TOCobxInputs.Ofwat_inputs.Business_Retail.Advance_receipts" localSheetId="0">#REF!</definedName>
    <definedName name="TOCobxInputs.Ofwat_inputs.Business_Retail.Advance_receipts">#REF!</definedName>
    <definedName name="TOCobxInputs.Ofwat_inputs.Business_Retail.Charges" localSheetId="0">#REF!</definedName>
    <definedName name="TOCobxInputs.Ofwat_inputs.Business_Retail.Charges">#REF!</definedName>
    <definedName name="TOCobxInputs.Ofwat_inputs.Business_Retail.Debt" localSheetId="0">#REF!</definedName>
    <definedName name="TOCobxInputs.Ofwat_inputs.Business_Retail.Debt">#REF!</definedName>
    <definedName name="TOCobxInputs.Ofwat_inputs.Business_Retail.Dividends" localSheetId="0">#REF!</definedName>
    <definedName name="TOCobxInputs.Ofwat_inputs.Business_Retail.Dividends">#REF!</definedName>
    <definedName name="TOCobxInputs.Ofwat_inputs.Business_Retail.Opening_balances" localSheetId="0">#REF!</definedName>
    <definedName name="TOCobxInputs.Ofwat_inputs.Business_Retail.Opening_balances">#REF!</definedName>
    <definedName name="TOCobxInputs.Ofwat_inputs.Business_Retail.Other" localSheetId="0">#REF!</definedName>
    <definedName name="TOCobxInputs.Ofwat_inputs.Business_Retail.Other">#REF!</definedName>
    <definedName name="TOCobxInputs.Ofwat_inputs.Business_Retail.Tariff_Band" localSheetId="0">#REF!</definedName>
    <definedName name="TOCobxInputs.Ofwat_inputs.Business_Retail.Tariff_Band">#REF!</definedName>
    <definedName name="TOCobxInputs.Ofwat_inputs.Business_Retail.Working_capital" localSheetId="0">#REF!</definedName>
    <definedName name="TOCobxInputs.Ofwat_inputs.Business_Retail.Working_capital">#REF!</definedName>
    <definedName name="TOCobxInputs.Ofwat_inputs.Debt" localSheetId="0">#REF!</definedName>
    <definedName name="TOCobxInputs.Ofwat_inputs.Debt">#REF!</definedName>
    <definedName name="TOCobxInputs.Ofwat_inputs.Debt.Cash" localSheetId="0">#REF!</definedName>
    <definedName name="TOCobxInputs.Ofwat_inputs.Debt.Cash">#REF!</definedName>
    <definedName name="TOCobxInputs.Ofwat_inputs.Debt.Fixed_rate_debt" localSheetId="0">#REF!</definedName>
    <definedName name="TOCobxInputs.Ofwat_inputs.Debt.Fixed_rate_debt">#REF!</definedName>
    <definedName name="TOCobxInputs.Ofwat_inputs.Debt.Floating_rate_debt" localSheetId="0">#REF!</definedName>
    <definedName name="TOCobxInputs.Ofwat_inputs.Debt.Floating_rate_debt">#REF!</definedName>
    <definedName name="TOCobxInputs.Ofwat_inputs.Debt.Index_linked_debt" localSheetId="0">#REF!</definedName>
    <definedName name="TOCobxInputs.Ofwat_inputs.Debt.Index_linked_debt">#REF!</definedName>
    <definedName name="TOCobxInputs.Ofwat_inputs.DPC" localSheetId="0">#REF!</definedName>
    <definedName name="TOCobxInputs.Ofwat_inputs.DPC">#REF!</definedName>
    <definedName name="TOCobxInputs.Ofwat_inputs.Equity" localSheetId="0">#REF!</definedName>
    <definedName name="TOCobxInputs.Ofwat_inputs.Equity">#REF!</definedName>
    <definedName name="TOCobxInputs.Ofwat_inputs.Equity.Assets" localSheetId="0">#REF!</definedName>
    <definedName name="TOCobxInputs.Ofwat_inputs.Equity.Assets">#REF!</definedName>
    <definedName name="TOCobxInputs.Ofwat_inputs.Equity.Balance_sheet_movements" localSheetId="0">#REF!</definedName>
    <definedName name="TOCobxInputs.Ofwat_inputs.Equity.Balance_sheet_movements">#REF!</definedName>
    <definedName name="TOCobxInputs.Ofwat_inputs.Equity.Equity" localSheetId="0">#REF!</definedName>
    <definedName name="TOCobxInputs.Ofwat_inputs.Equity.Equity">#REF!</definedName>
    <definedName name="TOCobxInputs.Ofwat_inputs.Equity.Equity.Dividends" localSheetId="0">#REF!</definedName>
    <definedName name="TOCobxInputs.Ofwat_inputs.Equity.Equity.Dividends">#REF!</definedName>
    <definedName name="TOCobxInputs.Ofwat_inputs.Indexation" localSheetId="0">#REF!</definedName>
    <definedName name="TOCobxInputs.Ofwat_inputs.Indexation">#REF!</definedName>
    <definedName name="TOCobxInputs.Ofwat_inputs.Indexation.CPI_H_" localSheetId="0">#REF!</definedName>
    <definedName name="TOCobxInputs.Ofwat_inputs.Indexation.CPI_H_">#REF!</definedName>
    <definedName name="TOCobxInputs.Ofwat_inputs.Indexation.CPI_H__2022_23" localSheetId="0">#REF!</definedName>
    <definedName name="TOCobxInputs.Ofwat_inputs.Indexation.CPI_H__2022_23">#REF!</definedName>
    <definedName name="TOCobxInputs.Ofwat_inputs.Opening_balances" localSheetId="0">#REF!</definedName>
    <definedName name="TOCobxInputs.Ofwat_inputs.Opening_balances">#REF!</definedName>
    <definedName name="TOCobxInputs.Ofwat_inputs.Other_revenue_adjustments" localSheetId="0">#REF!</definedName>
    <definedName name="TOCobxInputs.Ofwat_inputs.Other_revenue_adjustments">#REF!</definedName>
    <definedName name="TOCobxInputs.Ofwat_inputs.Other_revenue_adjustments.Non_price_control_income" localSheetId="0">#REF!</definedName>
    <definedName name="TOCobxInputs.Ofwat_inputs.Other_revenue_adjustments.Non_price_control_income">#REF!</definedName>
    <definedName name="TOCobxInputs.Ofwat_inputs.Other_revenue_adjustments.Other_adjustments" localSheetId="0">#REF!</definedName>
    <definedName name="TOCobxInputs.Ofwat_inputs.Other_revenue_adjustments.Other_adjustments">#REF!</definedName>
    <definedName name="TOCobxInputs.Ofwat_inputs.Other_revenue_adjustments.Other_income" localSheetId="0">#REF!</definedName>
    <definedName name="TOCobxInputs.Ofwat_inputs.Other_revenue_adjustments.Other_income">#REF!</definedName>
    <definedName name="TOCobxInputs.Ofwat_inputs.PAYG_and_run_off" localSheetId="0">#REF!</definedName>
    <definedName name="TOCobxInputs.Ofwat_inputs.PAYG_and_run_off">#REF!</definedName>
    <definedName name="TOCobxInputs.Ofwat_inputs.PAYG_and_run_off.PAYG" localSheetId="0">#REF!</definedName>
    <definedName name="TOCobxInputs.Ofwat_inputs.PAYG_and_run_off.PAYG">#REF!</definedName>
    <definedName name="TOCobxInputs.Ofwat_inputs.PAYG_and_run_off.Run_off" localSheetId="0">#REF!</definedName>
    <definedName name="TOCobxInputs.Ofwat_inputs.PAYG_and_run_off.Run_off">#REF!</definedName>
    <definedName name="TOCobxInputs.Ofwat_inputs.Pensions" localSheetId="0">#REF!</definedName>
    <definedName name="TOCobxInputs.Ofwat_inputs.Pensions">#REF!</definedName>
    <definedName name="TOCobxInputs.Ofwat_inputs.Post_financeability" localSheetId="0">#REF!</definedName>
    <definedName name="TOCobxInputs.Ofwat_inputs.Post_financeability">#REF!</definedName>
    <definedName name="TOCobxInputs.Ofwat_inputs.RCV" localSheetId="0">#REF!</definedName>
    <definedName name="TOCobxInputs.Ofwat_inputs.RCV">#REF!</definedName>
    <definedName name="TOCobxInputs.Ofwat_inputs.RCV.RCV_opening_balances" localSheetId="0">#REF!</definedName>
    <definedName name="TOCobxInputs.Ofwat_inputs.RCV.RCV_opening_balances">#REF!</definedName>
    <definedName name="TOCobxInputs.Ofwat_inputs.Reprofiling" localSheetId="0">#REF!</definedName>
    <definedName name="TOCobxInputs.Ofwat_inputs.Reprofiling">#REF!</definedName>
    <definedName name="TOCobxInputs.Ofwat_inputs.Residential_retail" localSheetId="0">#REF!</definedName>
    <definedName name="TOCobxInputs.Ofwat_inputs.Residential_retail">#REF!</definedName>
    <definedName name="TOCobxInputs.Ofwat_inputs.Residential_retail.Cost_to_serve" localSheetId="0">#REF!</definedName>
    <definedName name="TOCobxInputs.Ofwat_inputs.Residential_retail.Cost_to_serve">#REF!</definedName>
    <definedName name="TOCobxInputs.Ofwat_inputs.Residential_retail.Expenditure" localSheetId="0">#REF!</definedName>
    <definedName name="TOCobxInputs.Ofwat_inputs.Residential_retail.Expenditure">#REF!</definedName>
    <definedName name="TOCobxInputs.Ofwat_inputs.Residential_retail.HH_advance_receipts" localSheetId="0">#REF!</definedName>
    <definedName name="TOCobxInputs.Ofwat_inputs.Residential_retail.HH_advance_receipts">#REF!</definedName>
    <definedName name="TOCobxInputs.Ofwat_inputs.Residential_retail.HH_connected" localSheetId="0">#REF!</definedName>
    <definedName name="TOCobxInputs.Ofwat_inputs.Residential_retail.HH_connected">#REF!</definedName>
    <definedName name="TOCobxInputs.Ofwat_inputs.Residential_retail.Measured_income_accrual" localSheetId="0">#REF!</definedName>
    <definedName name="TOCobxInputs.Ofwat_inputs.Residential_retail.Measured_income_accrual">#REF!</definedName>
    <definedName name="TOCobxInputs.Ofwat_inputs.Residential_retail.Opening_balances" localSheetId="0">#REF!</definedName>
    <definedName name="TOCobxInputs.Ofwat_inputs.Residential_retail.Opening_balances">#REF!</definedName>
    <definedName name="TOCobxInputs.Ofwat_inputs.Residential_retail.Other" localSheetId="0">#REF!</definedName>
    <definedName name="TOCobxInputs.Ofwat_inputs.Residential_retail.Other">#REF!</definedName>
    <definedName name="TOCobxInputs.Ofwat_inputs.Residential_retail.Working_capital" localSheetId="0">#REF!</definedName>
    <definedName name="TOCobxInputs.Ofwat_inputs.Residential_retail.Working_capital">#REF!</definedName>
    <definedName name="TOCobxInputs.Ofwat_inputs.Tax" localSheetId="0">#REF!</definedName>
    <definedName name="TOCobxInputs.Ofwat_inputs.Tax">#REF!</definedName>
    <definedName name="TOCobxInputs.Ofwat_inputs.Tax.Capital_allowances" localSheetId="0">#REF!</definedName>
    <definedName name="TOCobxInputs.Ofwat_inputs.Tax.Capital_allowances">#REF!</definedName>
    <definedName name="TOCobxInputs.Ofwat_inputs.Totex" localSheetId="0">#REF!</definedName>
    <definedName name="TOCobxInputs.Ofwat_inputs.Totex">#REF!</definedName>
    <definedName name="TOCobxInputs.Ofwat_inputs.Totex.Capex" localSheetId="0">#REF!</definedName>
    <definedName name="TOCobxInputs.Ofwat_inputs.Totex.Capex">#REF!</definedName>
    <definedName name="TOCobxInputs.Ofwat_inputs.Totex.Grants_and_contributions" localSheetId="0">#REF!</definedName>
    <definedName name="TOCobxInputs.Ofwat_inputs.Totex.Grants_and_contributions">#REF!</definedName>
    <definedName name="TOCobxInputs.Ofwat_inputs.Totex.Opex" localSheetId="0">#REF!</definedName>
    <definedName name="TOCobxInputs.Ofwat_inputs.Totex.Opex">#REF!</definedName>
    <definedName name="TOCobxInputs.Ofwat_inputs.Wholesale_WACC" localSheetId="0">#REF!</definedName>
    <definedName name="TOCobxInputs.Ofwat_inputs.Wholesale_WACC">#REF!</definedName>
    <definedName name="TOCobxInputs.Ofwat_inputs.Working_capital" localSheetId="0">#REF!</definedName>
    <definedName name="TOCobxInputs.Ofwat_inputs.Working_capital">#REF!</definedName>
    <definedName name="TOCobxInputs.Ofwat_inputs.Working_capital.Creditor_days" localSheetId="0">#REF!</definedName>
    <definedName name="TOCobxInputs.Ofwat_inputs.Working_capital.Creditor_days">#REF!</definedName>
    <definedName name="TOCobxInputs.Ofwat_inputs.Working_capital.Creditor_days.HH_trade_debtors" localSheetId="0">#REF!</definedName>
    <definedName name="TOCobxInputs.Ofwat_inputs.Working_capital.Creditor_days.HH_trade_debtors">#REF!</definedName>
    <definedName name="TOCobxInputs.Ofwat_inputs.Working_capital.Trade_receivables" localSheetId="0">#REF!</definedName>
    <definedName name="TOCobxInputs.Ofwat_inputs.Working_capital.Trade_receivables">#REF!</definedName>
    <definedName name="TOCobxInputs.Override_inputs" localSheetId="0">#REF!</definedName>
    <definedName name="TOCobxInputs.Override_inputs">#REF!</definedName>
    <definedName name="TOCobxInputs.Override_inputs.Bio_resources" localSheetId="0">#REF!</definedName>
    <definedName name="TOCobxInputs.Override_inputs.Bio_resources">#REF!</definedName>
    <definedName name="TOCobxInputs.Override_inputs.Business_retail" localSheetId="0">#REF!</definedName>
    <definedName name="TOCobxInputs.Override_inputs.Business_retail">#REF!</definedName>
    <definedName name="TOCobxInputs.Override_inputs.Business_retail.Advanced_receipts" localSheetId="0">#REF!</definedName>
    <definedName name="TOCobxInputs.Override_inputs.Business_retail.Advanced_receipts">#REF!</definedName>
    <definedName name="TOCobxInputs.Override_inputs.Business_retail.Charges" localSheetId="0">#REF!</definedName>
    <definedName name="TOCobxInputs.Override_inputs.Business_retail.Charges">#REF!</definedName>
    <definedName name="TOCobxInputs.Override_inputs.Business_retail.Debt" localSheetId="0">#REF!</definedName>
    <definedName name="TOCobxInputs.Override_inputs.Business_retail.Debt">#REF!</definedName>
    <definedName name="TOCobxInputs.Override_inputs.Business_retail.Dividends" localSheetId="0">#REF!</definedName>
    <definedName name="TOCobxInputs.Override_inputs.Business_retail.Dividends">#REF!</definedName>
    <definedName name="TOCobxInputs.Override_inputs.Business_retail.Opening_balances" localSheetId="0">#REF!</definedName>
    <definedName name="TOCobxInputs.Override_inputs.Business_retail.Opening_balances">#REF!</definedName>
    <definedName name="TOCobxInputs.Override_inputs.Business_retail.Other" localSheetId="0">#REF!</definedName>
    <definedName name="TOCobxInputs.Override_inputs.Business_retail.Other">#REF!</definedName>
    <definedName name="TOCobxInputs.Override_inputs.Business_retail.Tariff_Band" localSheetId="0">#REF!</definedName>
    <definedName name="TOCobxInputs.Override_inputs.Business_retail.Tariff_Band">#REF!</definedName>
    <definedName name="TOCobxInputs.Override_inputs.Business_retail.Working_capital" localSheetId="0">#REF!</definedName>
    <definedName name="TOCobxInputs.Override_inputs.Business_retail.Working_capital">#REF!</definedName>
    <definedName name="TOCobxInputs.Override_inputs.Debt" localSheetId="0">#REF!</definedName>
    <definedName name="TOCobxInputs.Override_inputs.Debt">#REF!</definedName>
    <definedName name="TOCobxInputs.Override_inputs.Debt.Cash" localSheetId="0">#REF!</definedName>
    <definedName name="TOCobxInputs.Override_inputs.Debt.Cash">#REF!</definedName>
    <definedName name="TOCobxInputs.Override_inputs.Debt.Fixed_rate_debt" localSheetId="0">#REF!</definedName>
    <definedName name="TOCobxInputs.Override_inputs.Debt.Fixed_rate_debt">#REF!</definedName>
    <definedName name="TOCobxInputs.Override_inputs.Debt.Floating_rate_debt" localSheetId="0">#REF!</definedName>
    <definedName name="TOCobxInputs.Override_inputs.Debt.Floating_rate_debt">#REF!</definedName>
    <definedName name="TOCobxInputs.Override_inputs.Debt.Index_linked_debt" localSheetId="0">#REF!</definedName>
    <definedName name="TOCobxInputs.Override_inputs.Debt.Index_linked_debt">#REF!</definedName>
    <definedName name="TOCobxInputs.Override_inputs.DPC" localSheetId="0">#REF!</definedName>
    <definedName name="TOCobxInputs.Override_inputs.DPC">#REF!</definedName>
    <definedName name="TOCobxInputs.Override_inputs.Equity" localSheetId="0">#REF!</definedName>
    <definedName name="TOCobxInputs.Override_inputs.Equity">#REF!</definedName>
    <definedName name="TOCobxInputs.Override_inputs.Equity.Assets" localSheetId="0">#REF!</definedName>
    <definedName name="TOCobxInputs.Override_inputs.Equity.Assets">#REF!</definedName>
    <definedName name="TOCobxInputs.Override_inputs.Equity.Balance_sheet_movements" localSheetId="0">#REF!</definedName>
    <definedName name="TOCobxInputs.Override_inputs.Equity.Balance_sheet_movements">#REF!</definedName>
    <definedName name="TOCobxInputs.Override_inputs.Equity.Equity" localSheetId="0">#REF!</definedName>
    <definedName name="TOCobxInputs.Override_inputs.Equity.Equity">#REF!</definedName>
    <definedName name="TOCobxInputs.Override_inputs.Equity.Equity.Dividends" localSheetId="0">#REF!</definedName>
    <definedName name="TOCobxInputs.Override_inputs.Equity.Equity.Dividends">#REF!</definedName>
    <definedName name="TOCobxInputs.Override_inputs.Indexation" localSheetId="0">#REF!</definedName>
    <definedName name="TOCobxInputs.Override_inputs.Indexation">#REF!</definedName>
    <definedName name="TOCobxInputs.Override_inputs.Indexation.CPI_H_" localSheetId="0">#REF!</definedName>
    <definedName name="TOCobxInputs.Override_inputs.Indexation.CPI_H_">#REF!</definedName>
    <definedName name="TOCobxInputs.Override_inputs.Indexation.CPI_H__2022_23" localSheetId="0">#REF!</definedName>
    <definedName name="TOCobxInputs.Override_inputs.Indexation.CPI_H__2022_23">#REF!</definedName>
    <definedName name="TOCobxInputs.Override_inputs.Opening_balances" localSheetId="0">#REF!</definedName>
    <definedName name="TOCobxInputs.Override_inputs.Opening_balances">#REF!</definedName>
    <definedName name="TOCobxInputs.Override_inputs.Other_revenue_adjustments" localSheetId="0">#REF!</definedName>
    <definedName name="TOCobxInputs.Override_inputs.Other_revenue_adjustments">#REF!</definedName>
    <definedName name="TOCobxInputs.Override_inputs.Other_revenue_adjustments.Non_price_control_income" localSheetId="0">#REF!</definedName>
    <definedName name="TOCobxInputs.Override_inputs.Other_revenue_adjustments.Non_price_control_income">#REF!</definedName>
    <definedName name="TOCobxInputs.Override_inputs.Other_revenue_adjustments.Other_adjustments" localSheetId="0">#REF!</definedName>
    <definedName name="TOCobxInputs.Override_inputs.Other_revenue_adjustments.Other_adjustments">#REF!</definedName>
    <definedName name="TOCobxInputs.Override_inputs.Other_revenue_adjustments.Other_income" localSheetId="0">#REF!</definedName>
    <definedName name="TOCobxInputs.Override_inputs.Other_revenue_adjustments.Other_income">#REF!</definedName>
    <definedName name="TOCobxInputs.Override_inputs.PAYG_and_run_off" localSheetId="0">#REF!</definedName>
    <definedName name="TOCobxInputs.Override_inputs.PAYG_and_run_off">#REF!</definedName>
    <definedName name="TOCobxInputs.Override_inputs.PAYG_and_run_off.PAYG" localSheetId="0">#REF!</definedName>
    <definedName name="TOCobxInputs.Override_inputs.PAYG_and_run_off.PAYG">#REF!</definedName>
    <definedName name="TOCobxInputs.Override_inputs.PAYG_and_run_off.Run_off_rates" localSheetId="0">#REF!</definedName>
    <definedName name="TOCobxInputs.Override_inputs.PAYG_and_run_off.Run_off_rates">#REF!</definedName>
    <definedName name="TOCobxInputs.Override_inputs.Pensions" localSheetId="0">#REF!</definedName>
    <definedName name="TOCobxInputs.Override_inputs.Pensions">#REF!</definedName>
    <definedName name="TOCobxInputs.Override_inputs.Post_financeability" localSheetId="0">#REF!</definedName>
    <definedName name="TOCobxInputs.Override_inputs.Post_financeability">#REF!</definedName>
    <definedName name="TOCobxInputs.Override_inputs.RCV" localSheetId="0">#REF!</definedName>
    <definedName name="TOCobxInputs.Override_inputs.RCV">#REF!</definedName>
    <definedName name="TOCobxInputs.Override_inputs.RCV.RCV_opening_balances" localSheetId="0">#REF!</definedName>
    <definedName name="TOCobxInputs.Override_inputs.RCV.RCV_opening_balances">#REF!</definedName>
    <definedName name="TOCobxInputs.Override_inputs.Reprofiling" localSheetId="0">#REF!</definedName>
    <definedName name="TOCobxInputs.Override_inputs.Reprofiling">#REF!</definedName>
    <definedName name="TOCobxInputs.Override_inputs.Residentail_retail" localSheetId="0">#REF!</definedName>
    <definedName name="TOCobxInputs.Override_inputs.Residentail_retail">#REF!</definedName>
    <definedName name="TOCobxInputs.Override_inputs.Residentail_retail.Cost_to_serve" localSheetId="0">#REF!</definedName>
    <definedName name="TOCobxInputs.Override_inputs.Residentail_retail.Cost_to_serve">#REF!</definedName>
    <definedName name="TOCobxInputs.Override_inputs.Residentail_retail.Expenditure" localSheetId="0">#REF!</definedName>
    <definedName name="TOCobxInputs.Override_inputs.Residentail_retail.Expenditure">#REF!</definedName>
    <definedName name="TOCobxInputs.Override_inputs.Residentail_retail.HH_advanced_receipts" localSheetId="0">#REF!</definedName>
    <definedName name="TOCobxInputs.Override_inputs.Residentail_retail.HH_advanced_receipts">#REF!</definedName>
    <definedName name="TOCobxInputs.Override_inputs.Residentail_retail.HH_connected" localSheetId="0">#REF!</definedName>
    <definedName name="TOCobxInputs.Override_inputs.Residentail_retail.HH_connected">#REF!</definedName>
    <definedName name="TOCobxInputs.Override_inputs.Residentail_retail.Measured_income_accrual" localSheetId="0">#REF!</definedName>
    <definedName name="TOCobxInputs.Override_inputs.Residentail_retail.Measured_income_accrual">#REF!</definedName>
    <definedName name="TOCobxInputs.Override_inputs.Residentail_retail.Opening_balances" localSheetId="0">#REF!</definedName>
    <definedName name="TOCobxInputs.Override_inputs.Residentail_retail.Opening_balances">#REF!</definedName>
    <definedName name="TOCobxInputs.Override_inputs.Residentail_retail.Other" localSheetId="0">#REF!</definedName>
    <definedName name="TOCobxInputs.Override_inputs.Residentail_retail.Other">#REF!</definedName>
    <definedName name="TOCobxInputs.Override_inputs.Residentail_retail.Working_capital" localSheetId="0">#REF!</definedName>
    <definedName name="TOCobxInputs.Override_inputs.Residentail_retail.Working_capital">#REF!</definedName>
    <definedName name="TOCobxInputs.Override_inputs.Tax" localSheetId="0">#REF!</definedName>
    <definedName name="TOCobxInputs.Override_inputs.Tax">#REF!</definedName>
    <definedName name="TOCobxInputs.Override_inputs.Tax.Capital_allowances" localSheetId="0">#REF!</definedName>
    <definedName name="TOCobxInputs.Override_inputs.Tax.Capital_allowances">#REF!</definedName>
    <definedName name="TOCobxInputs.Override_inputs.Totex" localSheetId="0">#REF!</definedName>
    <definedName name="TOCobxInputs.Override_inputs.Totex">#REF!</definedName>
    <definedName name="TOCobxInputs.Override_inputs.Totex.Capex" localSheetId="0">#REF!</definedName>
    <definedName name="TOCobxInputs.Override_inputs.Totex.Capex">#REF!</definedName>
    <definedName name="TOCobxInputs.Override_inputs.Totex.Grants_and_contributions" localSheetId="0">#REF!</definedName>
    <definedName name="TOCobxInputs.Override_inputs.Totex.Grants_and_contributions">#REF!</definedName>
    <definedName name="TOCobxInputs.Override_inputs.Totex.Opex" localSheetId="0">#REF!</definedName>
    <definedName name="TOCobxInputs.Override_inputs.Totex.Opex">#REF!</definedName>
    <definedName name="TOCobxInputs.Override_inputs.Wholesale_WACC" localSheetId="0">#REF!</definedName>
    <definedName name="TOCobxInputs.Override_inputs.Wholesale_WACC">#REF!</definedName>
    <definedName name="TOCobxInputs.Override_inputs.Working_capital" localSheetId="0">#REF!</definedName>
    <definedName name="TOCobxInputs.Override_inputs.Working_capital">#REF!</definedName>
    <definedName name="TOCobxInputs.Override_inputs.Working_capital.Creditor_Days" localSheetId="0">#REF!</definedName>
    <definedName name="TOCobxInputs.Override_inputs.Working_capital.Creditor_Days">#REF!</definedName>
    <definedName name="TOCobxInputs.Override_inputs.Working_capital.Creditor_Days.HH_trade_debtors" localSheetId="0">#REF!</definedName>
    <definedName name="TOCobxInputs.Override_inputs.Working_capital.Creditor_Days.HH_trade_debtors">#REF!</definedName>
    <definedName name="TOCobxInputs.Override_inputs.Working_capital.Trade_receivables" localSheetId="0">#REF!</definedName>
    <definedName name="TOCobxInputs.Override_inputs.Working_capital.Trade_receivables">#REF!</definedName>
    <definedName name="TOCobxInputs.Switches" localSheetId="0">#REF!</definedName>
    <definedName name="TOCobxInputs.Switches">#REF!</definedName>
    <definedName name="TOCobxInputs.Switches.Business_retail" localSheetId="0">#REF!</definedName>
    <definedName name="TOCobxInputs.Switches.Business_retail">#REF!</definedName>
    <definedName name="TOCobxInputs.Switches.Business_retail.Tariff_band" localSheetId="0">#REF!</definedName>
    <definedName name="TOCobxInputs.Switches.Business_retail.Tariff_band">#REF!</definedName>
    <definedName name="TOCobxInputs.Switches.Debt" localSheetId="0">#REF!</definedName>
    <definedName name="TOCobxInputs.Switches.Debt">#REF!</definedName>
    <definedName name="TOCobxInputs.Switches.Grants_and_contributions" localSheetId="0">#REF!</definedName>
    <definedName name="TOCobxInputs.Switches.Grants_and_contributions">#REF!</definedName>
    <definedName name="TOCobxInputs.Switches.Key_switches" localSheetId="0">#REF!</definedName>
    <definedName name="TOCobxInputs.Switches.Key_switches">#REF!</definedName>
    <definedName name="TOCobxInputs.Switches.Key_switches.Post_financeability" localSheetId="0">#REF!</definedName>
    <definedName name="TOCobxInputs.Switches.Key_switches.Post_financeability">#REF!</definedName>
    <definedName name="TOCobxInputs.Switches.Other" localSheetId="0">#REF!</definedName>
    <definedName name="TOCobxInputs.Switches.Other">#REF!</definedName>
    <definedName name="TOCobxInputs.Switches.Other.Dividends" localSheetId="0">#REF!</definedName>
    <definedName name="TOCobxInputs.Switches.Other.Dividends">#REF!</definedName>
    <definedName name="TOCobxInputs.Switches.Other.Equity" localSheetId="0">#REF!</definedName>
    <definedName name="TOCobxInputs.Switches.Other.Equity">#REF!</definedName>
    <definedName name="TOCobxInputs.Switches.Other.Fixed_assets" localSheetId="0">#REF!</definedName>
    <definedName name="TOCobxInputs.Switches.Other.Fixed_assets">#REF!</definedName>
    <definedName name="TOCobxInputs.Switches.Other.Opening_balances" localSheetId="0">#REF!</definedName>
    <definedName name="TOCobxInputs.Switches.Other.Opening_balances">#REF!</definedName>
    <definedName name="TOCobxInputs.Switches.Other.Pensions" localSheetId="0">#REF!</definedName>
    <definedName name="TOCobxInputs.Switches.Other.Pensions">#REF!</definedName>
    <definedName name="TOCobxInputs.Switches.Residential_retail" localSheetId="0">#REF!</definedName>
    <definedName name="TOCobxInputs.Switches.Residential_retail">#REF!</definedName>
    <definedName name="TOCobxInputs.Switches.Setup_switches" localSheetId="0">#REF!</definedName>
    <definedName name="TOCobxInputs.Switches.Setup_switches">#REF!</definedName>
    <definedName name="TOCobxInputs.Switches.Tax" localSheetId="0">#REF!</definedName>
    <definedName name="TOCobxInputs.Switches.Tax">#REF!</definedName>
    <definedName name="TOCobxInputs.Switches.Tax.Capital_allowances" localSheetId="0">#REF!</definedName>
    <definedName name="TOCobxInputs.Switches.Tax.Capital_allowances">#REF!</definedName>
    <definedName name="TOCobxInputs.Switches.Working_capital" localSheetId="0">#REF!</definedName>
    <definedName name="TOCobxInputs.Switches.Working_capital">#REF!</definedName>
    <definedName name="TOCobxInputs.Time" localSheetId="0">#REF!</definedName>
    <definedName name="TOCobxInputs.Time">#REF!</definedName>
    <definedName name="TOCobxInterest_on_tax_and_dividends" localSheetId="0">#REF!</definedName>
    <definedName name="TOCobxInterest_on_tax_and_dividends">#REF!</definedName>
    <definedName name="TOCobxInterest_on_tax_and_dividends.Interest_on_tax_and_dividends" localSheetId="0">#REF!</definedName>
    <definedName name="TOCobxInterest_on_tax_and_dividends.Interest_on_tax_and_dividends">#REF!</definedName>
    <definedName name="TOCobxModel_Checks_and_Alerts" localSheetId="0">#REF!</definedName>
    <definedName name="TOCobxModel_Checks_and_Alerts">#REF!</definedName>
    <definedName name="TOCobxModel_Checks_and_Alerts.Model_Alerts" localSheetId="0">#REF!</definedName>
    <definedName name="TOCobxModel_Checks_and_Alerts.Model_Alerts">#REF!</definedName>
    <definedName name="TOCobxModel_Checks_and_Alerts.Model_Checks" localSheetId="0">#REF!</definedName>
    <definedName name="TOCobxModel_Checks_and_Alerts.Model_Checks">#REF!</definedName>
    <definedName name="TOCobxModel_Checks_and_Alerts.Model_Checks.Appointee_Balances_checks" localSheetId="0">#REF!</definedName>
    <definedName name="TOCobxModel_Checks_and_Alerts.Model_Checks.Appointee_Balances_checks">#REF!</definedName>
    <definedName name="TOCobxModel_Checks_and_Alerts.Model_Checks.Financial_Statement_checks" localSheetId="0">#REF!</definedName>
    <definedName name="TOCobxModel_Checks_and_Alerts.Model_Checks.Financial_Statement_checks">#REF!</definedName>
    <definedName name="TOCobxModel_Checks_and_Alerts.Model_Checks.Financial_Statement_checks.BS" localSheetId="0">#REF!</definedName>
    <definedName name="TOCobxModel_Checks_and_Alerts.Model_Checks.Financial_Statement_checks.BS">#REF!</definedName>
    <definedName name="TOCobxModel_Checks_and_Alerts.Model_Checks.Financial_Statement_checks.CF" localSheetId="0">#REF!</definedName>
    <definedName name="TOCobxModel_Checks_and_Alerts.Model_Checks.Financial_Statement_checks.CF">#REF!</definedName>
    <definedName name="TOCobxModel_Checks_and_Alerts.Model_Checks.Financial_Statement_checks.PL" localSheetId="0">#REF!</definedName>
    <definedName name="TOCobxModel_Checks_and_Alerts.Model_Checks.Financial_Statement_checks.PL">#REF!</definedName>
    <definedName name="TOCobxOther_revenue" localSheetId="0">#REF!</definedName>
    <definedName name="TOCobxOther_revenue">#REF!</definedName>
    <definedName name="TOCobxOther_revenue.Operating_income" localSheetId="0">#REF!</definedName>
    <definedName name="TOCobxOther_revenue.Operating_income">#REF!</definedName>
    <definedName name="TOCobxOther_revenue.Pensions" localSheetId="0">#REF!</definedName>
    <definedName name="TOCobxOther_revenue.Pensions">#REF!</definedName>
    <definedName name="TOCobxOther_revenue.Third_party_and_other" localSheetId="0">#REF!</definedName>
    <definedName name="TOCobxOther_revenue.Third_party_and_other">#REF!</definedName>
    <definedName name="TOCobxPAYG_Calc" localSheetId="0">#REF!</definedName>
    <definedName name="TOCobxPAYG_Calc">#REF!</definedName>
    <definedName name="TOCobxPAYG_Calc.PAYG" localSheetId="0">#REF!</definedName>
    <definedName name="TOCobxPAYG_Calc.PAYG">#REF!</definedName>
    <definedName name="TOCobxPAYG_Calc.Weighted_PAYG_rate" localSheetId="0">#REF!</definedName>
    <definedName name="TOCobxPAYG_Calc.Weighted_PAYG_rate">#REF!</definedName>
    <definedName name="TOCobxPost_financeability_adjustment" localSheetId="0">#REF!</definedName>
    <definedName name="TOCobxPost_financeability_adjustment">#REF!</definedName>
    <definedName name="TOCobxPost_financeability_adjustment.Innovation_funding" localSheetId="0">#REF!</definedName>
    <definedName name="TOCobxPost_financeability_adjustment.Innovation_funding">#REF!</definedName>
    <definedName name="TOCobxPost_financeability_adjustment.Post_financeability" localSheetId="0">#REF!</definedName>
    <definedName name="TOCobxPost_financeability_adjustment.Post_financeability">#REF!</definedName>
    <definedName name="TOCobxPost_financeability_adjustment.Post_financeability_adjustments_eligible_for_tax_uplift" localSheetId="0">#REF!</definedName>
    <definedName name="TOCobxPost_financeability_adjustment.Post_financeability_adjustments_eligible_for_tax_uplift">#REF!</definedName>
    <definedName name="TOCobxPost_financeability_adjustment.Post_financeability_adjustments_not_eligble_for_tax_uplift" localSheetId="0">#REF!</definedName>
    <definedName name="TOCobxPost_financeability_adjustment.Post_financeability_adjustments_not_eligble_for_tax_uplift">#REF!</definedName>
    <definedName name="TOCobxPre_Post_impacts_" localSheetId="0">#REF!</definedName>
    <definedName name="TOCobxPre_Post_impacts_">#REF!</definedName>
    <definedName name="TOCobxPre_Post_impacts_.Financial_ratio_adjustments" localSheetId="0">#REF!</definedName>
    <definedName name="TOCobxPre_Post_impacts_.Financial_ratio_adjustments">#REF!</definedName>
    <definedName name="TOCobxPre_Post_impacts_.Financial_ratio_adjustments.Post_financeability_metrics" localSheetId="0">#REF!</definedName>
    <definedName name="TOCobxPre_Post_impacts_.Financial_ratio_adjustments.Post_financeability_metrics">#REF!</definedName>
    <definedName name="TOCobxPre_Post_impacts_.Retail_revenue_impacts" localSheetId="0">#REF!</definedName>
    <definedName name="TOCobxPre_Post_impacts_.Retail_revenue_impacts">#REF!</definedName>
    <definedName name="TOCobxPre_Post_impacts_.Retail_revenue_impacts.Retail_Business" localSheetId="0">#REF!</definedName>
    <definedName name="TOCobxPre_Post_impacts_.Retail_revenue_impacts.Retail_Business">#REF!</definedName>
    <definedName name="TOCobxPre_Post_impacts_.Wholesale" localSheetId="0">#REF!</definedName>
    <definedName name="TOCobxPre_Post_impacts_.Wholesale">#REF!</definedName>
    <definedName name="TOCobxPRE_wholesale_revenues" localSheetId="0">#REF!</definedName>
    <definedName name="TOCobxPRE_wholesale_revenues">#REF!</definedName>
    <definedName name="TOCobxPRE_wholesale_revenues.Allowed_Revenues" localSheetId="0">#REF!</definedName>
    <definedName name="TOCobxPRE_wholesale_revenues.Allowed_Revenues">#REF!</definedName>
    <definedName name="TOCobxPRE_wholesale_revenues.Reprofiled_revenues" localSheetId="0">#REF!</definedName>
    <definedName name="TOCobxPRE_wholesale_revenues.Reprofiled_revenues">#REF!</definedName>
    <definedName name="TOCobxPRE_wholesale_revenues.Revenue_requirement" localSheetId="0">#REF!</definedName>
    <definedName name="TOCobxPRE_wholesale_revenues.Revenue_requirement">#REF!</definedName>
    <definedName name="TOCobxRCV" localSheetId="0">#REF!</definedName>
    <definedName name="TOCobxRCV">#REF!</definedName>
    <definedName name="TOCobxRCV.RCV_balances" localSheetId="0">#REF!</definedName>
    <definedName name="TOCobxRCV.RCV_balances">#REF!</definedName>
    <definedName name="TOCobxRCV.RCV_balances.2020_25_RCV" localSheetId="0">#REF!</definedName>
    <definedName name="TOCobxRCV.RCV_balances.2020_25_RCV">#REF!</definedName>
    <definedName name="TOCobxRCV.RCV_balances.2020_25_RCV.2020_25_RCV_Average" localSheetId="0">#REF!</definedName>
    <definedName name="TOCobxRCV.RCV_balances.2020_25_RCV.2020_25_RCV_Average">#REF!</definedName>
    <definedName name="TOCobxRCV.RCV_balances.Post_2025_RCV" localSheetId="0">#REF!</definedName>
    <definedName name="TOCobxRCV.RCV_balances.Post_2025_RCV">#REF!</definedName>
    <definedName name="TOCobxRCV.RCV_balances.Post_2025_RCV.Post_2025_RCV_Average" localSheetId="0">#REF!</definedName>
    <definedName name="TOCobxRCV.RCV_balances.Post_2025_RCV.Post_2025_RCV_Average">#REF!</definedName>
    <definedName name="TOCobxRCV.RCV_balances.Pre_2020_RCV" localSheetId="0">#REF!</definedName>
    <definedName name="TOCobxRCV.RCV_balances.Pre_2020_RCV">#REF!</definedName>
    <definedName name="TOCobxRCV.RCV_balances.Pre_2020_RCV.Pre_2020_RCV_Average" localSheetId="0">#REF!</definedName>
    <definedName name="TOCobxRCV.RCV_balances.Pre_2020_RCV.Pre_2020_RCV_Average">#REF!</definedName>
    <definedName name="TOCobxRCV.RCV_balances.Totals" localSheetId="0">#REF!</definedName>
    <definedName name="TOCobxRCV.RCV_balances.Totals">#REF!</definedName>
    <definedName name="TOCobxRCV.RCV_balances.Totals.RCV_balance" localSheetId="0">#REF!</definedName>
    <definedName name="TOCobxRCV.RCV_balances.Totals.RCV_balance">#REF!</definedName>
    <definedName name="TOCobxRCV.RCV_balances.Totals.RCV_growth" localSheetId="0">#REF!</definedName>
    <definedName name="TOCobxRCV.RCV_balances.Totals.RCV_growth">#REF!</definedName>
    <definedName name="TOCobxRCV.RCV_balances.Totals.RCV_Run_off" localSheetId="0">#REF!</definedName>
    <definedName name="TOCobxRCV.RCV_balances.Totals.RCV_Run_off">#REF!</definedName>
    <definedName name="TOCobxRCV.RCV_balances.Totals.Return_on_Capital" localSheetId="0">#REF!</definedName>
    <definedName name="TOCobxRCV.RCV_balances.Totals.Return_on_Capital">#REF!</definedName>
    <definedName name="TOCobxRCV.RCV_checks" localSheetId="0">#REF!</definedName>
    <definedName name="TOCobxRCV.RCV_checks">#REF!</definedName>
    <definedName name="TOCobxRCV.RCV_checks.2020_25_RCV_check" localSheetId="0">#REF!</definedName>
    <definedName name="TOCobxRCV.RCV_checks.2020_25_RCV_check">#REF!</definedName>
    <definedName name="TOCobxRCV.RCV_checks.Post_2025_RCV_check" localSheetId="0">#REF!</definedName>
    <definedName name="TOCobxRCV.RCV_checks.Post_2025_RCV_check">#REF!</definedName>
    <definedName name="TOCobxRCV.RCV_checks.Pre_2020_RCV_check" localSheetId="0">#REF!</definedName>
    <definedName name="TOCobxRCV.RCV_checks.Pre_2020_RCV_check">#REF!</definedName>
    <definedName name="TOCobxRCV.WACC" localSheetId="0">#REF!</definedName>
    <definedName name="TOCobxRCV.WACC">#REF!</definedName>
    <definedName name="TOCobxRCV.Weighted_RCV_run_off_rate" localSheetId="0">#REF!</definedName>
    <definedName name="TOCobxRCV.Weighted_RCV_run_off_rate">#REF!</definedName>
    <definedName name="TOCobxReport_lookups" localSheetId="0">#REF!</definedName>
    <definedName name="TOCobxReport_lookups">#REF!</definedName>
    <definedName name="TOCobxReport_lookups.Allowed_revenue_per_customer" localSheetId="0">#REF!</definedName>
    <definedName name="TOCobxReport_lookups.Allowed_revenue_per_customer">#REF!</definedName>
    <definedName name="TOCobxReport_lookups.Allowed_revenues" localSheetId="0">#REF!</definedName>
    <definedName name="TOCobxReport_lookups.Allowed_revenues">#REF!</definedName>
    <definedName name="TOCobxReport_lookups.Average_bills" localSheetId="0">#REF!</definedName>
    <definedName name="TOCobxReport_lookups.Average_bills">#REF!</definedName>
    <definedName name="TOCobxReport_lookups.Checks" localSheetId="0">#REF!</definedName>
    <definedName name="TOCobxReport_lookups.Checks">#REF!</definedName>
    <definedName name="TOCobxReport_lookups.RCV_Balances" localSheetId="0">#REF!</definedName>
    <definedName name="TOCobxReport_lookups.RCV_Balances">#REF!</definedName>
    <definedName name="TOCobxReport_lookups.Wholesale" localSheetId="0">#REF!</definedName>
    <definedName name="TOCobxReport_lookups.Wholesale">#REF!</definedName>
    <definedName name="TOCobxReport_lookups.Wholesale_allowed_revenue_breakdown___real" localSheetId="0">#REF!</definedName>
    <definedName name="TOCobxReport_lookups.Wholesale_allowed_revenue_breakdown___real">#REF!</definedName>
    <definedName name="TOCobxReport_lookups.Wholesale_allowed_revenue_breakdown___real.ADDN1" localSheetId="0">#REF!</definedName>
    <definedName name="TOCobxReport_lookups.Wholesale_allowed_revenue_breakdown___real.ADDN1">#REF!</definedName>
    <definedName name="TOCobxReport_lookups.Wholesale_allowed_revenue_breakdown___real.ADDN2" localSheetId="0">#REF!</definedName>
    <definedName name="TOCobxReport_lookups.Wholesale_allowed_revenue_breakdown___real.ADDN2">#REF!</definedName>
    <definedName name="TOCobxReport_lookups.Wholesale_allowed_revenue_breakdown___real.BR" localSheetId="0">#REF!</definedName>
    <definedName name="TOCobxReport_lookups.Wholesale_allowed_revenue_breakdown___real.BR">#REF!</definedName>
    <definedName name="TOCobxReport_lookups.Wholesale_allowed_revenue_breakdown___real.WN" localSheetId="0">#REF!</definedName>
    <definedName name="TOCobxReport_lookups.Wholesale_allowed_revenue_breakdown___real.WN">#REF!</definedName>
    <definedName name="TOCobxReport_lookups.Wholesale_allowed_revenue_breakdown___real.WR" localSheetId="0">#REF!</definedName>
    <definedName name="TOCobxReport_lookups.Wholesale_allowed_revenue_breakdown___real.WR">#REF!</definedName>
    <definedName name="TOCobxReport_lookups.Wholesale_allowed_revenue_breakdown___real.WWN" localSheetId="0">#REF!</definedName>
    <definedName name="TOCobxReport_lookups.Wholesale_allowed_revenue_breakdown___real.WWN">#REF!</definedName>
    <definedName name="TOCobxReprofiling" localSheetId="0">#REF!</definedName>
    <definedName name="TOCobxReprofiling">#REF!</definedName>
    <definedName name="TOCobxReprofiling.Impact_of_reprofiling" localSheetId="0">#REF!</definedName>
    <definedName name="TOCobxReprofiling.Impact_of_reprofiling">#REF!</definedName>
    <definedName name="TOCobxReprofiling.NPV" localSheetId="0">#REF!</definedName>
    <definedName name="TOCobxReprofiling.NPV">#REF!</definedName>
    <definedName name="TOCobxRetail_Business" localSheetId="0">#REF!</definedName>
    <definedName name="TOCobxRetail_Business">#REF!</definedName>
    <definedName name="TOCobxRetail_Business.Advanced_receipts" localSheetId="0">#REF!</definedName>
    <definedName name="TOCobxRetail_Business.Advanced_receipts">#REF!</definedName>
    <definedName name="TOCobxRetail_Business.Advanced_receipts.Advance_receipts_target_balance" localSheetId="0">#REF!</definedName>
    <definedName name="TOCobxRetail_Business.Advanced_receipts.Advance_receipts_target_balance">#REF!</definedName>
    <definedName name="TOCobxRetail_Business.Advanced_receipts.Movement" localSheetId="0">#REF!</definedName>
    <definedName name="TOCobxRetail_Business.Advanced_receipts.Movement">#REF!</definedName>
    <definedName name="TOCobxRetail_Business.Capex" localSheetId="0">#REF!</definedName>
    <definedName name="TOCobxRetail_Business.Capex">#REF!</definedName>
    <definedName name="TOCobxRetail_Business.Capex.Capex_creditor" localSheetId="0">#REF!</definedName>
    <definedName name="TOCobxRetail_Business.Capex.Capex_creditor">#REF!</definedName>
    <definedName name="TOCobxRetail_Business.Capex.Fixed_Asset_balance" localSheetId="0">#REF!</definedName>
    <definedName name="TOCobxRetail_Business.Capex.Fixed_Asset_balance">#REF!</definedName>
    <definedName name="TOCobxRetail_Business.Creditors" localSheetId="0">#REF!</definedName>
    <definedName name="TOCobxRetail_Business.Creditors">#REF!</definedName>
    <definedName name="TOCobxRetail_Business.Creditors.Business_wholesale_creditors" localSheetId="0">#REF!</definedName>
    <definedName name="TOCobxRetail_Business.Creditors.Business_wholesale_creditors">#REF!</definedName>
    <definedName name="TOCobxRetail_Business.Creditors.Retail_trade_and_other_payables" localSheetId="0">#REF!</definedName>
    <definedName name="TOCobxRetail_Business.Creditors.Retail_trade_and_other_payables">#REF!</definedName>
    <definedName name="TOCobxRetail_Business.Debtors" localSheetId="0">#REF!</definedName>
    <definedName name="TOCobxRetail_Business.Debtors">#REF!</definedName>
    <definedName name="TOCobxRetail_Business.Dividends" localSheetId="0">#REF!</definedName>
    <definedName name="TOCobxRetail_Business.Dividends">#REF!</definedName>
    <definedName name="TOCobxRetail_Business.Measured_income_accruals" localSheetId="0">#REF!</definedName>
    <definedName name="TOCobxRetail_Business.Measured_income_accruals">#REF!</definedName>
    <definedName name="TOCobxRetail_Business.Opex" localSheetId="0">#REF!</definedName>
    <definedName name="TOCobxRetail_Business.Opex">#REF!</definedName>
    <definedName name="TOCobxRetail_Business.Pensions" localSheetId="0">#REF!</definedName>
    <definedName name="TOCobxRetail_Business.Pensions">#REF!</definedName>
    <definedName name="TOCobxRetail_Business.Retained_cash" localSheetId="0">#REF!</definedName>
    <definedName name="TOCobxRetail_Business.Retained_cash">#REF!</definedName>
    <definedName name="TOCobxRetail_Business.Retained_earnings" localSheetId="0">#REF!</definedName>
    <definedName name="TOCobxRetail_Business.Retained_earnings">#REF!</definedName>
    <definedName name="TOCobxRetail_Business.Revenue" localSheetId="0">#REF!</definedName>
    <definedName name="TOCobxRetail_Business.Revenue">#REF!</definedName>
    <definedName name="TOCobxRetail_Business.Revenue.Allowed_revenue_by_band" localSheetId="0">#REF!</definedName>
    <definedName name="TOCobxRetail_Business.Revenue.Allowed_revenue_by_band">#REF!</definedName>
    <definedName name="TOCobxRetail_Business.Revenue.Apportioned_wholesale_charge" localSheetId="0">#REF!</definedName>
    <definedName name="TOCobxRetail_Business.Revenue.Apportioned_wholesale_charge">#REF!</definedName>
    <definedName name="TOCobxRetail_Business.Revenue.Business_retail_revenue" localSheetId="0">#REF!</definedName>
    <definedName name="TOCobxRetail_Business.Revenue.Business_retail_revenue">#REF!</definedName>
    <definedName name="TOCobxRetail_Business.Revenue.Total_business_costs_by_tariff" localSheetId="0">#REF!</definedName>
    <definedName name="TOCobxRetail_Business.Revenue.Total_business_costs_by_tariff">#REF!</definedName>
    <definedName name="TOCobxRetail_Business.Revenue.Value_of_retail_business_margi" localSheetId="0">#REF!</definedName>
    <definedName name="TOCobxRetail_Business.Revenue.Value_of_retail_business_margi">#REF!</definedName>
    <definedName name="TOCobxRetail_Business.Revenue.Wholesale_charges_by_band" localSheetId="0">#REF!</definedName>
    <definedName name="TOCobxRetail_Business.Revenue.Wholesale_charges_by_band">#REF!</definedName>
    <definedName name="TOCobxRetail_Business.Tariff" localSheetId="0">#REF!</definedName>
    <definedName name="TOCobxRetail_Business.Tariff">#REF!</definedName>
    <definedName name="TOCobxRetail_Business.Tariff.Allowed_revenue" localSheetId="0">#REF!</definedName>
    <definedName name="TOCobxRetail_Business.Tariff.Allowed_revenue">#REF!</definedName>
    <definedName name="TOCobxRetail_Business.Tax" localSheetId="0">#REF!</definedName>
    <definedName name="TOCobxRetail_Business.Tax">#REF!</definedName>
    <definedName name="TOCobxRetail_FS_calcs" localSheetId="0">#REF!</definedName>
    <definedName name="TOCobxRetail_FS_calcs">#REF!</definedName>
    <definedName name="TOCobxRetail_FS_calcs.Balance_Sheet" localSheetId="0">#REF!</definedName>
    <definedName name="TOCobxRetail_FS_calcs.Balance_Sheet">#REF!</definedName>
    <definedName name="TOCobxRetail_FS_calcs.Cashflow" localSheetId="0">#REF!</definedName>
    <definedName name="TOCobxRetail_FS_calcs.Cashflow">#REF!</definedName>
    <definedName name="TOCobxRetail_FS_calcs.Profit___Loss" localSheetId="0">#REF!</definedName>
    <definedName name="TOCobxRetail_FS_calcs.Profit___Loss">#REF!</definedName>
    <definedName name="TOCobxRetail_Residential" localSheetId="0">#REF!</definedName>
    <definedName name="TOCobxRetail_Residential">#REF!</definedName>
    <definedName name="TOCobxRetail_Residential._Dividends" localSheetId="0">#REF!</definedName>
    <definedName name="TOCobxRetail_Residential._Dividends">#REF!</definedName>
    <definedName name="TOCobxRetail_Residential._Tax" localSheetId="0">#REF!</definedName>
    <definedName name="TOCobxRetail_Residential._Tax">#REF!</definedName>
    <definedName name="TOCobxRetail_Residential.Advanced_Receipts" localSheetId="0">#REF!</definedName>
    <definedName name="TOCobxRetail_Residential.Advanced_Receipts">#REF!</definedName>
    <definedName name="TOCobxRetail_Residential.Advanced_Receipts.Advanced_receipts_movement" localSheetId="0">#REF!</definedName>
    <definedName name="TOCobxRetail_Residential.Advanced_Receipts.Advanced_receipts_movement">#REF!</definedName>
    <definedName name="TOCobxRetail_Residential.Advanced_Receipts.Advanced_receipts_target_balan" localSheetId="0">#REF!</definedName>
    <definedName name="TOCobxRetail_Residential.Advanced_Receipts.Advanced_receipts_target_balan">#REF!</definedName>
    <definedName name="TOCobxRetail_Residential.Advanced_Receipts.Advanced_receipts_target_balan.Advance_receipts_lag_factor" localSheetId="0">#REF!</definedName>
    <definedName name="TOCobxRetail_Residential.Advanced_Receipts.Advanced_receipts_target_balan.Advance_receipts_lag_factor">#REF!</definedName>
    <definedName name="TOCobxRetail_Residential.Advanced_Receipts.Advanced_receipts_target_balan.Total_retail_service_revenue" localSheetId="0">#REF!</definedName>
    <definedName name="TOCobxRetail_Residential.Advanced_Receipts.Advanced_receipts_target_balan.Total_retail_service_revenue">#REF!</definedName>
    <definedName name="TOCobxRetail_Residential.Advanced_Receipts.Measured_balance___Res" localSheetId="0">#REF!</definedName>
    <definedName name="TOCobxRetail_Residential.Advanced_Receipts.Measured_balance___Res">#REF!</definedName>
    <definedName name="TOCobxRetail_Residential.Advanced_Receipts.Unmeasured_balance___Res" localSheetId="0">#REF!</definedName>
    <definedName name="TOCobxRetail_Residential.Advanced_Receipts.Unmeasured_balance___Res">#REF!</definedName>
    <definedName name="TOCobxRetail_Residential.Calculations_for_Bill_Module" localSheetId="0">#REF!</definedName>
    <definedName name="TOCobxRetail_Residential.Calculations_for_Bill_Module">#REF!</definedName>
    <definedName name="TOCobxRetail_Residential.Calculations_for_Bill_Module.Cost_to_serve" localSheetId="0">#REF!</definedName>
    <definedName name="TOCobxRetail_Residential.Calculations_for_Bill_Module.Cost_to_serve">#REF!</definedName>
    <definedName name="TOCobxRetail_Residential.Calculations_for_Bill_Module.Cost_to_serve.Allowance_per_customer" localSheetId="0">#REF!</definedName>
    <definedName name="TOCobxRetail_Residential.Calculations_for_Bill_Module.Cost_to_serve.Allowance_per_customer">#REF!</definedName>
    <definedName name="TOCobxRetail_Residential.Calculations_for_Bill_Module.Cost_to_serve.Allowance_per_customer.Allowance_per_customer_after_post_financeability_adjustments" localSheetId="0">#REF!</definedName>
    <definedName name="TOCobxRetail_Residential.Calculations_for_Bill_Module.Cost_to_serve.Allowance_per_customer.Allowance_per_customer_after_post_financeability_adjustments">#REF!</definedName>
    <definedName name="TOCobxRetail_Residential.Calculations_for_Bill_Module.Cost_to_serve.Allowance_per_customer.Allowance_per_customer_after_post_financeability_adjustments.Nominal" localSheetId="0">#REF!</definedName>
    <definedName name="TOCobxRetail_Residential.Calculations_for_Bill_Module.Cost_to_serve.Allowance_per_customer.Allowance_per_customer_after_post_financeability_adjustments.Nominal">#REF!</definedName>
    <definedName name="TOCobxRetail_Residential.Calculations_for_Bill_Module.Cost_to_serve.Allowance_per_customer.Allowance_per_customer_after_post_financeability_adjustments.Real" localSheetId="0">#REF!</definedName>
    <definedName name="TOCobxRetail_Residential.Calculations_for_Bill_Module.Cost_to_serve.Allowance_per_customer.Allowance_per_customer_after_post_financeability_adjustments.Real">#REF!</definedName>
    <definedName name="TOCobxRetail_Residential.Calculations_for_Bill_Module.Cost_to_serve.Allowance_per_customer.Allowance_per_customer_before_post_financeability_adjustments" localSheetId="0">#REF!</definedName>
    <definedName name="TOCobxRetail_Residential.Calculations_for_Bill_Module.Cost_to_serve.Allowance_per_customer.Allowance_per_customer_before_post_financeability_adjustments">#REF!</definedName>
    <definedName name="TOCobxRetail_Residential.Calculations_for_Bill_Module.Cost_to_serve.Allowance_per_customer.Allowance_per_customer_before_post_financeability_adjustments.Nominal" localSheetId="0">#REF!</definedName>
    <definedName name="TOCobxRetail_Residential.Calculations_for_Bill_Module.Cost_to_serve.Allowance_per_customer.Allowance_per_customer_before_post_financeability_adjustments.Nominal">#REF!</definedName>
    <definedName name="TOCobxRetail_Residential.Calculations_for_Bill_Module.Cost_to_serve.Allowance_per_customer.Allowance_per_customer_before_post_financeability_adjustments.Real" localSheetId="0">#REF!</definedName>
    <definedName name="TOCobxRetail_Residential.Calculations_for_Bill_Module.Cost_to_serve.Allowance_per_customer.Allowance_per_customer_before_post_financeability_adjustments.Real">#REF!</definedName>
    <definedName name="TOCobxRetail_Residential.Calculations_for_Bill_Module.Cost_to_serve.Measured_sewerage" localSheetId="0">#REF!</definedName>
    <definedName name="TOCobxRetail_Residential.Calculations_for_Bill_Module.Cost_to_serve.Measured_sewerage">#REF!</definedName>
    <definedName name="TOCobxRetail_Residential.Calculations_for_Bill_Module.Cost_to_serve.Measured_water" localSheetId="0">#REF!</definedName>
    <definedName name="TOCobxRetail_Residential.Calculations_for_Bill_Module.Cost_to_serve.Measured_water">#REF!</definedName>
    <definedName name="TOCobxRetail_Residential.Calculations_for_Bill_Module.Cost_to_serve.Unmeasured_sewerage" localSheetId="0">#REF!</definedName>
    <definedName name="TOCobxRetail_Residential.Calculations_for_Bill_Module.Cost_to_serve.Unmeasured_sewerage">#REF!</definedName>
    <definedName name="TOCobxRetail_Residential.Calculations_for_Bill_Module.Cost_to_serve.Unmeasured_water" localSheetId="0">#REF!</definedName>
    <definedName name="TOCobxRetail_Residential.Calculations_for_Bill_Module.Cost_to_serve.Unmeasured_water">#REF!</definedName>
    <definedName name="TOCobxRetail_Residential.CAPEX" localSheetId="0">#REF!</definedName>
    <definedName name="TOCobxRetail_Residential.CAPEX">#REF!</definedName>
    <definedName name="TOCobxRetail_Residential.CAPEX.Capex_creditor" localSheetId="0">#REF!</definedName>
    <definedName name="TOCobxRetail_Residential.CAPEX.Capex_creditor">#REF!</definedName>
    <definedName name="TOCobxRetail_Residential.CAPEX.Capex_creditor.Capex_creditor_balance___Res" localSheetId="0">#REF!</definedName>
    <definedName name="TOCobxRetail_Residential.CAPEX.Capex_creditor.Capex_creditor_balance___Res">#REF!</definedName>
    <definedName name="TOCobxRetail_Residential.CAPEX.Capex_creditor.Capex_creditor_days_target_bal" localSheetId="0">#REF!</definedName>
    <definedName name="TOCobxRetail_Residential.CAPEX.Capex_creditor.Capex_creditor_days_target_bal">#REF!</definedName>
    <definedName name="TOCobxRetail_Residential.CAPEX.Capex_creditor.Movement_in_capex_creditor_Res" localSheetId="0">#REF!</definedName>
    <definedName name="TOCobxRetail_Residential.CAPEX.Capex_creditor.Movement_in_capex_creditor_Res">#REF!</definedName>
    <definedName name="TOCobxRetail_Residential.CAPEX.Capital_Expenditure" localSheetId="0">#REF!</definedName>
    <definedName name="TOCobxRetail_Residential.CAPEX.Capital_Expenditure">#REF!</definedName>
    <definedName name="TOCobxRetail_Residential.CAPEX.Fixed_Asset_Balance___Res" localSheetId="0">#REF!</definedName>
    <definedName name="TOCobxRetail_Residential.CAPEX.Fixed_Asset_Balance___Res">#REF!</definedName>
    <definedName name="TOCobxRetail_Residential.Dual_service" localSheetId="0">#REF!</definedName>
    <definedName name="TOCobxRetail_Residential.Dual_service">#REF!</definedName>
    <definedName name="TOCobxRetail_Residential.Measured_Income_Accruals" localSheetId="0">#REF!</definedName>
    <definedName name="TOCobxRetail_Residential.Measured_Income_Accruals">#REF!</definedName>
    <definedName name="TOCobxRetail_Residential.Measured_Income_Accruals.Income_accrual_target_balance" localSheetId="0">#REF!</definedName>
    <definedName name="TOCobxRetail_Residential.Measured_Income_Accruals.Income_accrual_target_balance">#REF!</definedName>
    <definedName name="TOCobxRetail_Residential.Measured_Income_Accruals.Meas_income_accrual_bal___Res" localSheetId="0">#REF!</definedName>
    <definedName name="TOCobxRetail_Residential.Measured_Income_Accruals.Meas_income_accrual_bal___Res">#REF!</definedName>
    <definedName name="TOCobxRetail_Residential.Measured_Income_Accruals.Movement_in_mes_income_accrual" localSheetId="0">#REF!</definedName>
    <definedName name="TOCobxRetail_Residential.Measured_Income_Accruals.Movement_in_mes_income_accrual">#REF!</definedName>
    <definedName name="TOCobxRetail_Residential.Opex" localSheetId="0">#REF!</definedName>
    <definedName name="TOCobxRetail_Residential.Opex">#REF!</definedName>
    <definedName name="TOCobxRetail_Residential.Opex.Res_total_costs__excl._Dep_" localSheetId="0">#REF!</definedName>
    <definedName name="TOCobxRetail_Residential.Opex.Res_total_costs__excl._Dep_">#REF!</definedName>
    <definedName name="TOCobxRetail_Residential.Opex.Retail_Service_Opex" localSheetId="0">#REF!</definedName>
    <definedName name="TOCobxRetail_Residential.Opex.Retail_Service_Opex">#REF!</definedName>
    <definedName name="TOCobxRetail_Residential.Opex.Wholesale_charge" localSheetId="0">#REF!</definedName>
    <definedName name="TOCobxRetail_Residential.Opex.Wholesale_charge">#REF!</definedName>
    <definedName name="TOCobxRetail_Residential.Other" localSheetId="0">#REF!</definedName>
    <definedName name="TOCobxRetail_Residential.Other">#REF!</definedName>
    <definedName name="TOCobxRetail_Residential.Pensions" localSheetId="0">#REF!</definedName>
    <definedName name="TOCobxRetail_Residential.Pensions">#REF!</definedName>
    <definedName name="TOCobxRetail_Residential.Residential_retail_revenue_check" localSheetId="0">#REF!</definedName>
    <definedName name="TOCobxRetail_Residential.Residential_retail_revenue_check">#REF!</definedName>
    <definedName name="TOCobxRetail_Residential.Residential_retail_service_revenue_checks" localSheetId="0">#REF!</definedName>
    <definedName name="TOCobxRetail_Residential.Residential_retail_service_revenue_checks">#REF!</definedName>
    <definedName name="TOCobxRetail_Residential.Residential_retail_service_revenue_checks.Post_financeability" localSheetId="0">#REF!</definedName>
    <definedName name="TOCobxRetail_Residential.Residential_retail_service_revenue_checks.Post_financeability">#REF!</definedName>
    <definedName name="TOCobxRetail_Residential.Residential_retail_service_revenue_checks.Pre_financeability" localSheetId="0">#REF!</definedName>
    <definedName name="TOCobxRetail_Residential.Residential_retail_service_revenue_checks.Pre_financeability">#REF!</definedName>
    <definedName name="TOCobxRetail_Residential.Retail_apportionment" localSheetId="0">#REF!</definedName>
    <definedName name="TOCobxRetail_Residential.Retail_apportionment">#REF!</definedName>
    <definedName name="TOCobxRetail_Residential.Retained_cash" localSheetId="0">#REF!</definedName>
    <definedName name="TOCobxRetail_Residential.Retained_cash">#REF!</definedName>
    <definedName name="TOCobxRetail_Residential.Revenue" localSheetId="0">#REF!</definedName>
    <definedName name="TOCobxRetail_Residential.Revenue">#REF!</definedName>
    <definedName name="TOCobxRetail_Residential.Trade_Creditor" localSheetId="0">#REF!</definedName>
    <definedName name="TOCobxRetail_Residential.Trade_Creditor">#REF!</definedName>
    <definedName name="TOCobxRetail_Residential.Trade_Creditor.Res._wholesale_creditors" localSheetId="0">#REF!</definedName>
    <definedName name="TOCobxRetail_Residential.Trade_Creditor.Res._wholesale_creditors">#REF!</definedName>
    <definedName name="TOCobxRetail_Residential.Trade_Creditor.Res._wholesale_creditors.Creditor_target_balance" localSheetId="0">#REF!</definedName>
    <definedName name="TOCobxRetail_Residential.Trade_Creditor.Res._wholesale_creditors.Creditor_target_balance">#REF!</definedName>
    <definedName name="TOCobxRetail_Residential.Trade_Creditor.Res._wholesale_creditors.Movement_in_wholesale_creditor" localSheetId="0">#REF!</definedName>
    <definedName name="TOCobxRetail_Residential.Trade_Creditor.Res._wholesale_creditors.Movement_in_wholesale_creditor">#REF!</definedName>
    <definedName name="TOCobxRetail_Residential.Trade_Creditor.Res._wholesale_creditors.Wholesale_creditor_balance_Res" localSheetId="0">#REF!</definedName>
    <definedName name="TOCobxRetail_Residential.Trade_Creditor.Res._wholesale_creditors.Wholesale_creditor_balance_Res">#REF!</definedName>
    <definedName name="TOCobxRetail_Residential.Trade_Creditor.Retail_Trade_and_Other_Payable" localSheetId="0">#REF!</definedName>
    <definedName name="TOCobxRetail_Residential.Trade_Creditor.Retail_Trade_and_Other_Payable">#REF!</definedName>
    <definedName name="TOCobxRetail_Residential.Trade_Creditor.Retail_Trade_and_Other_Payable.Creditor_balance___Residential" localSheetId="0">#REF!</definedName>
    <definedName name="TOCobxRetail_Residential.Trade_Creditor.Retail_Trade_and_Other_Payable.Creditor_balance___Residential">#REF!</definedName>
    <definedName name="TOCobxRetail_Residential.Trade_Creditor.Retail_Trade_and_Other_Payable.Movement_Cred_balance___Res" localSheetId="0">#REF!</definedName>
    <definedName name="TOCobxRetail_Residential.Trade_Creditor.Retail_Trade_and_Other_Payable.Movement_Cred_balance___Res">#REF!</definedName>
    <definedName name="TOCobxRetail_Residential.Trade_Creditor.Retail_Trade_and_Other_Payable.Movement_in_trade_and_others" localSheetId="0">#REF!</definedName>
    <definedName name="TOCobxRetail_Residential.Trade_Creditor.Retail_Trade_and_Other_Payable.Movement_in_trade_and_others">#REF!</definedName>
    <definedName name="TOCobxRetail_Residential.Trade_Creditor.Retail_Trade_and_Other_Payable.Retail_trade___Other_Payables" localSheetId="0">#REF!</definedName>
    <definedName name="TOCobxRetail_Residential.Trade_Creditor.Retail_Trade_and_Other_Payable.Retail_trade___Other_Payables">#REF!</definedName>
    <definedName name="TOCobxRetail_Residential.Trade_Creditor.Retail_Trade_and_Other_Payable.Trade_and_other_cred_balance" localSheetId="0">#REF!</definedName>
    <definedName name="TOCobxRetail_Residential.Trade_Creditor.Retail_Trade_and_Other_Payable.Trade_and_other_cred_balance">#REF!</definedName>
    <definedName name="TOCobxRetail_Residential.Trade_Creditor.Retail_Trade_and_Other_Payable.Trade_and_other_in._balance" localSheetId="0">#REF!</definedName>
    <definedName name="TOCobxRetail_Residential.Trade_Creditor.Retail_Trade_and_Other_Payable.Trade_and_other_in._balance">#REF!</definedName>
    <definedName name="TOCobxRetail_Residential.Trade_Receivables" localSheetId="0">#REF!</definedName>
    <definedName name="TOCobxRetail_Residential.Trade_Receivables">#REF!</definedName>
    <definedName name="TOCobxRetail_Residential.Trade_Receivables.Debtor_balance___Residential" localSheetId="0">#REF!</definedName>
    <definedName name="TOCobxRetail_Residential.Trade_Receivables.Debtor_balance___Residential">#REF!</definedName>
    <definedName name="TOCobxRetail_Residential.Trade_Receivables.Movement_in_trade_debtor" localSheetId="0">#REF!</definedName>
    <definedName name="TOCobxRetail_Residential.Trade_Receivables.Movement_in_trade_debtor">#REF!</definedName>
    <definedName name="TOCobxRetail_Residential.Trade_Receivables.Res._weighted_avg_debtor_days" localSheetId="0">#REF!</definedName>
    <definedName name="TOCobxRetail_Residential.Trade_Receivables.Res._weighted_avg_debtor_days">#REF!</definedName>
    <definedName name="TOCobxRetail_Residential.Trade_Receivables.Trade_debtors_b_f" localSheetId="0">#REF!</definedName>
    <definedName name="TOCobxRetail_Residential.Trade_Receivables.Trade_debtors_b_f">#REF!</definedName>
    <definedName name="TOCobxRORE" localSheetId="0">#REF!</definedName>
    <definedName name="TOCobxRORE">#REF!</definedName>
    <definedName name="TOCobxRORE.Base_regulated_equity" localSheetId="0">#REF!</definedName>
    <definedName name="TOCobxRORE.Base_regulated_equity">#REF!</definedName>
    <definedName name="TOCobxRORE.Base_Return___m_" localSheetId="0">#REF!</definedName>
    <definedName name="TOCobxRORE.Base_Return___m_">#REF!</definedName>
    <definedName name="TOCobxRORE.Base_RoRE" localSheetId="0">#REF!</definedName>
    <definedName name="TOCobxRORE.Base_RoRE">#REF!</definedName>
    <definedName name="TOCobxSummary_calcs" localSheetId="0">#REF!</definedName>
    <definedName name="TOCobxSummary_calcs">#REF!</definedName>
    <definedName name="TOCobxSummary_calcs._Wholesale_calcs" localSheetId="0">#REF!</definedName>
    <definedName name="TOCobxSummary_calcs._Wholesale_calcs">#REF!</definedName>
    <definedName name="TOCobxSummary_calcs.Allowed_revenue___increase" localSheetId="0">#REF!</definedName>
    <definedName name="TOCobxSummary_calcs.Allowed_revenue___increase">#REF!</definedName>
    <definedName name="TOCobxSummary_calcs.Allowed_revenues" localSheetId="0">#REF!</definedName>
    <definedName name="TOCobxSummary_calcs.Allowed_revenues">#REF!</definedName>
    <definedName name="TOCobxSummary_calcs.Allowed_revenues.Bioresources" localSheetId="0">#REF!</definedName>
    <definedName name="TOCobxSummary_calcs.Allowed_revenues.Bioresources">#REF!</definedName>
    <definedName name="TOCobxSummary_calcs.Annual_percentage_increased__deflated_using_Nov_Nov_CPI_" localSheetId="0">#REF!</definedName>
    <definedName name="TOCobxSummary_calcs.Annual_percentage_increased__deflated_using_Nov_Nov_CPI_">#REF!</definedName>
    <definedName name="TOCobxSummary_calcs.PAYG_totex" localSheetId="0">#REF!</definedName>
    <definedName name="TOCobxSummary_calcs.PAYG_totex">#REF!</definedName>
    <definedName name="TOCobxSummary_calcs.Return_on_capital___real" localSheetId="0">#REF!</definedName>
    <definedName name="TOCobxSummary_calcs.Return_on_capital___real">#REF!</definedName>
    <definedName name="TOCobxTax" localSheetId="0">#REF!</definedName>
    <definedName name="TOCobxTax">#REF!</definedName>
    <definedName name="TOCobxTax.Capital_allowances" localSheetId="0">#REF!</definedName>
    <definedName name="TOCobxTax.Capital_allowances">#REF!</definedName>
    <definedName name="TOCobxTax.Deferred_tax" localSheetId="0">#REF!</definedName>
    <definedName name="TOCobxTax.Deferred_tax">#REF!</definedName>
    <definedName name="TOCobxTax.Grants_and_contributions_taxable_on_receipt" localSheetId="0">#REF!</definedName>
    <definedName name="TOCobxTax.Grants_and_contributions_taxable_on_receipt">#REF!</definedName>
    <definedName name="TOCobxTax.Pensions" localSheetId="0">#REF!</definedName>
    <definedName name="TOCobxTax.Pensions">#REF!</definedName>
    <definedName name="TOCobxTax.Taxable_profit_loss_apportioned" localSheetId="0">#REF!</definedName>
    <definedName name="TOCobxTax.Taxable_profit_loss_apportioned">#REF!</definedName>
    <definedName name="TOCobxTax.Wholesale_taxable_profit_loss" localSheetId="0">#REF!</definedName>
    <definedName name="TOCobxTax.Wholesale_taxable_profit_loss">#REF!</definedName>
    <definedName name="TOCobxTax.Wholesale_taxable_profit_loss.Wholesale_balances_for_tax" localSheetId="0">#REF!</definedName>
    <definedName name="TOCobxTax.Wholesale_taxable_profit_loss.Wholesale_balances_for_tax">#REF!</definedName>
    <definedName name="TOCobxTax_Post_Financeability" localSheetId="0">#REF!</definedName>
    <definedName name="TOCobxTax_Post_Financeability">#REF!</definedName>
    <definedName name="TOCobxTax_Post_Financeability.Deferred_tax_Post_financeability" localSheetId="0">#REF!</definedName>
    <definedName name="TOCobxTax_Post_Financeability.Deferred_tax_Post_financeability">#REF!</definedName>
    <definedName name="TOCobxTax_Post_Financeability.Grants_and_contributions" localSheetId="0">#REF!</definedName>
    <definedName name="TOCobxTax_Post_Financeability.Grants_and_contributions">#REF!</definedName>
    <definedName name="TOCobxTax_Post_Financeability.Taxable_profit_loss_Post_Financeability___apportioned" localSheetId="0">#REF!</definedName>
    <definedName name="TOCobxTax_Post_Financeability.Taxable_profit_loss_Post_Financeability___apportioned">#REF!</definedName>
    <definedName name="TOCobxTax_Post_Financeability.Wholesale_taxable_profit_loss___post_financeability" localSheetId="0">#REF!</definedName>
    <definedName name="TOCobxTax_Post_Financeability.Wholesale_taxable_profit_loss___post_financeability">#REF!</definedName>
    <definedName name="TOCobxTime" localSheetId="0">#REF!</definedName>
    <definedName name="TOCobxTime">#REF!</definedName>
    <definedName name="TOCobxTime.AMP_period_flag" localSheetId="0">#REF!</definedName>
    <definedName name="TOCobxTime.AMP_period_flag">#REF!</definedName>
    <definedName name="TOCobxTime.End_of_AMP_period_flag" localSheetId="0">#REF!</definedName>
    <definedName name="TOCobxTime.End_of_AMP_period_flag">#REF!</definedName>
    <definedName name="TOCobxTime.Forecast_end_period_flag" localSheetId="0">#REF!</definedName>
    <definedName name="TOCobxTime.Forecast_end_period_flag">#REF!</definedName>
    <definedName name="TOCobxTime.Forecast_period_flag" localSheetId="0">#REF!</definedName>
    <definedName name="TOCobxTime.Forecast_period_flag">#REF!</definedName>
    <definedName name="TOCobxTime.Forecast_start_period_flag" localSheetId="0">#REF!</definedName>
    <definedName name="TOCobxTime.Forecast_start_period_flag">#REF!</definedName>
    <definedName name="TOCobxTime.Headers" localSheetId="0">#REF!</definedName>
    <definedName name="TOCobxTime.Headers">#REF!</definedName>
    <definedName name="TOCobxTime.Model_period_start" localSheetId="0">#REF!</definedName>
    <definedName name="TOCobxTime.Model_period_start">#REF!</definedName>
    <definedName name="TOCobxTime.Modelling_period_check" localSheetId="0">#REF!</definedName>
    <definedName name="TOCobxTime.Modelling_period_check">#REF!</definedName>
    <definedName name="TOCobxTime.Pre_forecast_flag" localSheetId="0">#REF!</definedName>
    <definedName name="TOCobxTime.Pre_forecast_flag">#REF!</definedName>
    <definedName name="TOCobxTotex" localSheetId="0">#REF!</definedName>
    <definedName name="TOCobxTotex">#REF!</definedName>
    <definedName name="TOCobxTotex.Capex" localSheetId="0">#REF!</definedName>
    <definedName name="TOCobxTotex.Capex">#REF!</definedName>
    <definedName name="TOCobxTotex.Capex.Capex" localSheetId="0">#REF!</definedName>
    <definedName name="TOCobxTotex.Capex.Capex">#REF!</definedName>
    <definedName name="TOCobxTotex.Capex.Capex_G_and_Cs" localSheetId="0">#REF!</definedName>
    <definedName name="TOCobxTotex.Capex.Capex_G_and_Cs">#REF!</definedName>
    <definedName name="TOCobxTotex.Net_totex" localSheetId="0">#REF!</definedName>
    <definedName name="TOCobxTotex.Net_totex">#REF!</definedName>
    <definedName name="TOCobxTotex.Net_totex.Totex_for_PAYG" localSheetId="0">#REF!</definedName>
    <definedName name="TOCobxTotex.Net_totex.Totex_for_PAYG">#REF!</definedName>
    <definedName name="TOCobxTotex.Opex" localSheetId="0">#REF!</definedName>
    <definedName name="TOCobxTotex.Opex">#REF!</definedName>
    <definedName name="TOCobxTotex.Opex.Opex_G_and_Cs" localSheetId="0">#REF!</definedName>
    <definedName name="TOCobxTotex.Opex.Opex_G_and_Cs">#REF!</definedName>
    <definedName name="TOCobxUnallocated" localSheetId="0">#REF!</definedName>
    <definedName name="TOCobxUnallocated">#REF!</definedName>
    <definedName name="TOCobxWholesale_debt" localSheetId="0">#REF!</definedName>
    <definedName name="TOCobxWholesale_debt">#REF!</definedName>
    <definedName name="TOCobxWholesale_debt.Fixed_rate_debt" localSheetId="0">#REF!</definedName>
    <definedName name="TOCobxWholesale_debt.Fixed_rate_debt">#REF!</definedName>
    <definedName name="TOCobxWholesale_debt.Index_linked_debt" localSheetId="0">#REF!</definedName>
    <definedName name="TOCobxWholesale_debt.Index_linked_debt">#REF!</definedName>
    <definedName name="TOCobxWholesale_debt.Interest" localSheetId="0">#REF!</definedName>
    <definedName name="TOCobxWholesale_debt.Interest">#REF!</definedName>
    <definedName name="TOCobxWholesale_debt.Net_debt" localSheetId="0">#REF!</definedName>
    <definedName name="TOCobxWholesale_debt.Net_debt">#REF!</definedName>
    <definedName name="TOCobxWholesale_other" localSheetId="0">#REF!</definedName>
    <definedName name="TOCobxWholesale_other">#REF!</definedName>
    <definedName name="TOCobxWholesale_other.Apportioned_revenue" localSheetId="0">#REF!</definedName>
    <definedName name="TOCobxWholesale_other.Apportioned_revenue">#REF!</definedName>
    <definedName name="TOCobxWholesale_other.Balance_sheet" localSheetId="0">#REF!</definedName>
    <definedName name="TOCobxWholesale_other.Balance_sheet">#REF!</definedName>
    <definedName name="TOCobxWholesale_other.Dividends" localSheetId="0">#REF!</definedName>
    <definedName name="TOCobxWholesale_other.Dividends">#REF!</definedName>
    <definedName name="TOCobxWholesale_other.DPC" localSheetId="0">#REF!</definedName>
    <definedName name="TOCobxWholesale_other.DPC">#REF!</definedName>
    <definedName name="TOCobxWholesale_other.Other_income" localSheetId="0">#REF!</definedName>
    <definedName name="TOCobxWholesale_other.Other_income">#REF!</definedName>
    <definedName name="TOCobxWholesale_other.Regulated_equity" localSheetId="0">#REF!</definedName>
    <definedName name="TOCobxWholesale_other.Regulated_equity">#REF!</definedName>
    <definedName name="TOCobxWorking_capital" localSheetId="0">#REF!</definedName>
    <definedName name="TOCobxWorking_capital">#REF!</definedName>
    <definedName name="TOCobxWorking_capital.Appointee" localSheetId="0">#REF!</definedName>
    <definedName name="TOCobxWorking_capital.Appointee">#REF!</definedName>
    <definedName name="TOCobxWorking_capital.Wholesale_controls" localSheetId="0">#REF!</definedName>
    <definedName name="TOCobxWorking_capital.Wholesale_controls">#REF!</definedName>
    <definedName name="TOCobxWorking_capital.Wholesale_controls.Creditors" localSheetId="0">#REF!</definedName>
    <definedName name="TOCobxWorking_capital.Wholesale_controls.Creditors">#REF!</definedName>
    <definedName name="TOCobxWorking_capital.Wholesale_controls.Creditors.Capex_creditors" localSheetId="0">#REF!</definedName>
    <definedName name="TOCobxWorking_capital.Wholesale_controls.Creditors.Capex_creditors">#REF!</definedName>
    <definedName name="TOCobxWorking_capital.Wholesale_controls.Creditors.Other_creditors" localSheetId="0">#REF!</definedName>
    <definedName name="TOCobxWorking_capital.Wholesale_controls.Creditors.Other_creditors">#REF!</definedName>
    <definedName name="TOCobxWorking_capital.Wholesale_controls.Creditors.Trade_creditors" localSheetId="0">#REF!</definedName>
    <definedName name="TOCobxWorking_capital.Wholesale_controls.Creditors.Trade_creditors">#REF!</definedName>
    <definedName name="TOCobxWorking_capital.Wholesale_controls.Debtors" localSheetId="0">#REF!</definedName>
    <definedName name="TOCobxWorking_capital.Wholesale_controls.Debtors">#REF!</definedName>
    <definedName name="TOCobxWorking_capital.Wholesale_controls.Debtors.Other_debtors" localSheetId="0">#REF!</definedName>
    <definedName name="TOCobxWorking_capital.Wholesale_controls.Debtors.Other_debtors">#REF!</definedName>
    <definedName name="TOCobxWorking_capital.Wholesale_controls.Debtors.Trade_debtors" localSheetId="0">#REF!</definedName>
    <definedName name="TOCobxWorking_capital.Wholesale_controls.Debtors.Trade_debtors">#REF!</definedName>
    <definedName name="TOCobxWorking_capital.Wholesale_controls.Other_working_capital" localSheetId="0">#REF!</definedName>
    <definedName name="TOCobxWorking_capital.Wholesale_controls.Other_working_capital">#REF!</definedName>
    <definedName name="TOCrepobxExec_Summary_Year" localSheetId="0">#REF!</definedName>
    <definedName name="TOCrepobxExec_Summary_Year">#REF!</definedName>
    <definedName name="TOCrepobxFinStat_Appointee_Year" localSheetId="0">#REF!</definedName>
    <definedName name="TOCrepobxFinStat_Appointee_Year">#REF!</definedName>
    <definedName name="TOCrepobxFinStat_Business_Year" localSheetId="0">#REF!</definedName>
    <definedName name="TOCrepobxFinStat_Business_Year">#REF!</definedName>
    <definedName name="TOCrepobxFinStat_Residential_Year" localSheetId="0">#REF!</definedName>
    <definedName name="TOCrepobxFinStat_Residential_Year">#REF!</definedName>
    <definedName name="TOCrepobxFinStat_Retail_Year" localSheetId="0">#REF!</definedName>
    <definedName name="TOCrepobxFinStat_Retail_Year">#REF!</definedName>
    <definedName name="TOCrepobxFinStat_Wholesale_Year" localSheetId="0">#REF!</definedName>
    <definedName name="TOCrepobxFinStat_Wholesale_Year">#REF!</definedName>
    <definedName name="TOCrepobxPrice_Limits_Retail_Year" localSheetId="0">#REF!</definedName>
    <definedName name="TOCrepobxPrice_Limits_Retail_Year">#REF!</definedName>
    <definedName name="TOCrepobxWholesale_Control_Year" localSheetId="0">#REF!</definedName>
    <definedName name="TOCrepobxWholesale_Control_Year">#REF!</definedName>
    <definedName name="Total_additions_to_capital_allowance_balance___new_capital_expenditure" localSheetId="0">#REF!</definedName>
    <definedName name="Total_additions_to_capital_allowance_balance___new_capital_expenditure">#REF!</definedName>
    <definedName name="Total_allowed_costs___excl._Ofwat_net_margin___real" localSheetId="0">#REF!</definedName>
    <definedName name="Total_allowed_costs___excl._Ofwat_net_margin___real">#REF!</definedName>
    <definedName name="Total_allowed_revenue___Default_tariff___excl._Ofwat_net_margin___nominal.1" localSheetId="0">#REF!</definedName>
    <definedName name="Total_allowed_revenue___Default_tariff___excl._Ofwat_net_margin___nominal.1">#REF!</definedName>
    <definedName name="Total_allowed_revenue___Default_tariff___excl._Ofwat_net_margin___nominal.2" localSheetId="0">#REF!</definedName>
    <definedName name="Total_allowed_revenue___Default_tariff___excl._Ofwat_net_margin___nominal.2">#REF!</definedName>
    <definedName name="Total_allowed_revenue___Default_tariff___excl._Ofwat_net_margin___nominal.3" localSheetId="0">#REF!</definedName>
    <definedName name="Total_allowed_revenue___Default_tariff___excl._Ofwat_net_margin___nominal.3">#REF!</definedName>
    <definedName name="Total_allowed_revenue___Default_tariff___excl._Ofwat_net_margin___real.1" localSheetId="0">#REF!</definedName>
    <definedName name="Total_allowed_revenue___Default_tariff___excl._Ofwat_net_margin___real.1">#REF!</definedName>
    <definedName name="Total_allowed_revenue___Default_tariff___excl._Ofwat_net_margin___real.2" localSheetId="0">#REF!</definedName>
    <definedName name="Total_allowed_revenue___Default_tariff___excl._Ofwat_net_margin___real.2">#REF!</definedName>
    <definedName name="Total_allowed_revenue___Default_tariff___excl._Ofwat_net_margin___real.3" localSheetId="0">#REF!</definedName>
    <definedName name="Total_allowed_revenue___Default_tariff___excl._Ofwat_net_margin___real.3">#REF!</definedName>
    <definedName name="Total_Allowed_Revenues___control___real" localSheetId="0">#REF!</definedName>
    <definedName name="Total_Allowed_Revenues___control___real">#REF!</definedName>
    <definedName name="Total_alternative_area_revenue_per_customer___WN__real" localSheetId="0">#REF!</definedName>
    <definedName name="Total_alternative_area_revenue_per_customer___WN__real">#REF!</definedName>
    <definedName name="Total_alternative_area_revenue_per_customer___WR__real" localSheetId="0">#REF!</definedName>
    <definedName name="Total_alternative_area_revenue_per_customer___WR__real">#REF!</definedName>
    <definedName name="Total_annual_change__deflated_using_Nov_Nov_CPI_H_____first_year____control___real.ADDN1" localSheetId="0">#REF!</definedName>
    <definedName name="Total_annual_change__deflated_using_Nov_Nov_CPI_H_____first_year____control___real.ADDN1">#REF!</definedName>
    <definedName name="Total_annual_change__deflated_using_Nov_Nov_CPI_H_____first_year____control___real.ADDN2" localSheetId="0">#REF!</definedName>
    <definedName name="Total_annual_change__deflated_using_Nov_Nov_CPI_H_____first_year____control___real.ADDN2">#REF!</definedName>
    <definedName name="Total_annual_change__deflated_using_Nov_Nov_CPI_H_____first_year____control___real.BR" localSheetId="0">#REF!</definedName>
    <definedName name="Total_annual_change__deflated_using_Nov_Nov_CPI_H_____first_year____control___real.BR">#REF!</definedName>
    <definedName name="Total_annual_change__deflated_using_Nov_Nov_CPI_H_____first_year____control___real.WN" localSheetId="0">#REF!</definedName>
    <definedName name="Total_annual_change__deflated_using_Nov_Nov_CPI_H_____first_year____control___real.WN">#REF!</definedName>
    <definedName name="Total_annual_change__deflated_using_Nov_Nov_CPI_H_____first_year____control___real.WR" localSheetId="0">#REF!</definedName>
    <definedName name="Total_annual_change__deflated_using_Nov_Nov_CPI_H_____first_year____control___real.WR">#REF!</definedName>
    <definedName name="Total_annual_change__deflated_using_Nov_Nov_CPI_H_____first_year____control___real.WWN" localSheetId="0">#REF!</definedName>
    <definedName name="Total_annual_change__deflated_using_Nov_Nov_CPI_H_____first_year____control___real.WWN">#REF!</definedName>
    <definedName name="Total_annual_change__deflated_using_Nov_Nov_CPI_H_____last_year____control___real.ADDN1" localSheetId="0">#REF!</definedName>
    <definedName name="Total_annual_change__deflated_using_Nov_Nov_CPI_H_____last_year____control___real.ADDN1">#REF!</definedName>
    <definedName name="Total_annual_change__deflated_using_Nov_Nov_CPI_H_____last_year____control___real.ADDN2" localSheetId="0">#REF!</definedName>
    <definedName name="Total_annual_change__deflated_using_Nov_Nov_CPI_H_____last_year____control___real.ADDN2">#REF!</definedName>
    <definedName name="Total_annual_change__deflated_using_Nov_Nov_CPI_H_____last_year____control___real.BR" localSheetId="0">#REF!</definedName>
    <definedName name="Total_annual_change__deflated_using_Nov_Nov_CPI_H_____last_year____control___real.BR">#REF!</definedName>
    <definedName name="Total_annual_change__deflated_using_Nov_Nov_CPI_H_____last_year____control___real.WN" localSheetId="0">#REF!</definedName>
    <definedName name="Total_annual_change__deflated_using_Nov_Nov_CPI_H_____last_year____control___real.WN">#REF!</definedName>
    <definedName name="Total_annual_change__deflated_using_Nov_Nov_CPI_H_____last_year____control___real.WR" localSheetId="0">#REF!</definedName>
    <definedName name="Total_annual_change__deflated_using_Nov_Nov_CPI_H_____last_year____control___real.WR">#REF!</definedName>
    <definedName name="Total_annual_change__deflated_using_Nov_Nov_CPI_H_____last_year____control___real.WWN" localSheetId="0">#REF!</definedName>
    <definedName name="Total_annual_change__deflated_using_Nov_Nov_CPI_H_____last_year____control___real.WWN">#REF!</definedName>
    <definedName name="Total_assets___Business___nominal" localSheetId="0">#REF!</definedName>
    <definedName name="Total_assets___Business___nominal">#REF!</definedName>
    <definedName name="Total_assets___Residential___nominal" localSheetId="0">#REF!</definedName>
    <definedName name="Total_assets___Residential___nominal">#REF!</definedName>
    <definedName name="Total_Base_RoRE___control___nominal.ADDN1" localSheetId="0">#REF!</definedName>
    <definedName name="Total_Base_RoRE___control___nominal.ADDN1">#REF!</definedName>
    <definedName name="Total_Base_RoRE___control___nominal.ADDN2" localSheetId="0">#REF!</definedName>
    <definedName name="Total_Base_RoRE___control___nominal.ADDN2">#REF!</definedName>
    <definedName name="Total_Base_RoRE___control___nominal.BR" localSheetId="0">#REF!</definedName>
    <definedName name="Total_Base_RoRE___control___nominal.BR">#REF!</definedName>
    <definedName name="Total_Base_RoRE___control___nominal.WN" localSheetId="0">#REF!</definedName>
    <definedName name="Total_Base_RoRE___control___nominal.WN">#REF!</definedName>
    <definedName name="Total_Base_RoRE___control___nominal.WR" localSheetId="0">#REF!</definedName>
    <definedName name="Total_Base_RoRE___control___nominal.WR">#REF!</definedName>
    <definedName name="Total_Base_RoRE___control___nominal.WWN" localSheetId="0">#REF!</definedName>
    <definedName name="Total_Base_RoRE___control___nominal.WWN">#REF!</definedName>
    <definedName name="Total_borrowing_balance___control___nominal.ADDN1" localSheetId="0">#REF!</definedName>
    <definedName name="Total_borrowing_balance___control___nominal.ADDN1">#REF!</definedName>
    <definedName name="Total_borrowing_balance___control___nominal.ADDN2" localSheetId="0">#REF!</definedName>
    <definedName name="Total_borrowing_balance___control___nominal.ADDN2">#REF!</definedName>
    <definedName name="Total_borrowing_balance___control___nominal.BR" localSheetId="0">#REF!</definedName>
    <definedName name="Total_borrowing_balance___control___nominal.BR">#REF!</definedName>
    <definedName name="Total_borrowing_balance___control___nominal.WN" localSheetId="0">#REF!</definedName>
    <definedName name="Total_borrowing_balance___control___nominal.WN">#REF!</definedName>
    <definedName name="Total_borrowing_balance___control___nominal.WR" localSheetId="0">#REF!</definedName>
    <definedName name="Total_borrowing_balance___control___nominal.WR">#REF!</definedName>
    <definedName name="Total_borrowing_balance___control___nominal.WWN" localSheetId="0">#REF!</definedName>
    <definedName name="Total_borrowing_balance___control___nominal.WWN">#REF!</definedName>
    <definedName name="Total_borrowing_balance___Wholesale___nominal" localSheetId="0">#REF!</definedName>
    <definedName name="Total_borrowing_balance___Wholesale___nominal">#REF!</definedName>
    <definedName name="Total_Business_allowed_retail_revenue__excludes_margin____nominal" localSheetId="0">#REF!</definedName>
    <definedName name="Total_Business_allowed_retail_revenue__excludes_margin____nominal">#REF!</definedName>
    <definedName name="Total_Business_allowed_retail_revenue__excludes_margin____nominal___m_" localSheetId="0">#REF!</definedName>
    <definedName name="Total_Business_allowed_retail_revenue__excludes_margin____nominal___m_">#REF!</definedName>
    <definedName name="Total_business_allowed_revenue___Default_tariff___excl._Ofwat_net_margin___nominal" localSheetId="0">#REF!</definedName>
    <definedName name="Total_business_allowed_revenue___Default_tariff___excl._Ofwat_net_margin___nominal">#REF!</definedName>
    <definedName name="Total_Business_costs__before_margin____nominal" localSheetId="0">#REF!</definedName>
    <definedName name="Total_Business_costs__before_margin____nominal">#REF!</definedName>
    <definedName name="Total_Business_costs__before_margin__band___nominal.1" localSheetId="0">#REF!</definedName>
    <definedName name="Total_Business_costs__before_margin__band___nominal.1">#REF!</definedName>
    <definedName name="Total_Business_costs__before_margin__band___nominal.2" localSheetId="0">#REF!</definedName>
    <definedName name="Total_Business_costs__before_margin__band___nominal.2">#REF!</definedName>
    <definedName name="Total_Business_costs__before_margin__band___nominal.3" localSheetId="0">#REF!</definedName>
    <definedName name="Total_Business_costs__before_margin__band___nominal.3">#REF!</definedName>
    <definedName name="Total_Business_tax_charge_band___nominal" localSheetId="0">#REF!</definedName>
    <definedName name="Total_Business_tax_charge_band___nominal">#REF!</definedName>
    <definedName name="Total_Business_working_capital_interest_by_tariff_band___nominal" localSheetId="0">#REF!</definedName>
    <definedName name="Total_Business_working_capital_interest_by_tariff_band___nominal">#REF!</definedName>
    <definedName name="Total_cost_net_margin_customers___Tariff_Band___real.1" localSheetId="0">#REF!</definedName>
    <definedName name="Total_cost_net_margin_customers___Tariff_Band___real.1">#REF!</definedName>
    <definedName name="Total_cost_net_margin_customers___Tariff_Band___real.2" localSheetId="0">#REF!</definedName>
    <definedName name="Total_cost_net_margin_customers___Tariff_Band___real.2">#REF!</definedName>
    <definedName name="Total_cost_net_margin_customers___Tariff_Band___real.3" localSheetId="0">#REF!</definedName>
    <definedName name="Total_cost_net_margin_customers___Tariff_Band___real.3">#REF!</definedName>
    <definedName name="Total_costs___Default_tariff___excl._Ofwat_net_margin___real.1" localSheetId="0">#REF!</definedName>
    <definedName name="Total_costs___Default_tariff___excl._Ofwat_net_margin___real.1">#REF!</definedName>
    <definedName name="Total_costs___Default_tariff___excl._Ofwat_net_margin___real.2" localSheetId="0">#REF!</definedName>
    <definedName name="Total_costs___Default_tariff___excl._Ofwat_net_margin___real.2">#REF!</definedName>
    <definedName name="Total_costs___Default_tariff___excl._Ofwat_net_margin___real.3" localSheetId="0">#REF!</definedName>
    <definedName name="Total_costs___Default_tariff___excl._Ofwat_net_margin___real.3">#REF!</definedName>
    <definedName name="Total_costs__exc._allowed_depreciation____Business___nominal" localSheetId="0">#REF!</definedName>
    <definedName name="Total_costs__exc._allowed_depreciation____Business___nominal">#REF!</definedName>
    <definedName name="Total_costs__excluding_allowed_depreciation____Business___nominal" localSheetId="0">#REF!</definedName>
    <definedName name="Total_costs__excluding_allowed_depreciation____Business___nominal">#REF!</definedName>
    <definedName name="Total_costs__excluding_allowed_depreciation____Business___nominal.NEG" localSheetId="0">#REF!</definedName>
    <definedName name="Total_costs__excluding_allowed_depreciation____Business___nominal.NEG">#REF!</definedName>
    <definedName name="Total_costs__excluding_allowed_depreciation____Residential___nominal" localSheetId="0">#REF!</definedName>
    <definedName name="Total_costs__excluding_allowed_depreciation____Residential___nominal">#REF!</definedName>
    <definedName name="Total_costs__excluding_allowed_depreciation____Residential___nominal.NEG" localSheetId="0">#REF!</definedName>
    <definedName name="Total_costs__excluding_allowed_depreciation____Residential___nominal.NEG">#REF!</definedName>
    <definedName name="Total_costs_net_margin_customers___real" localSheetId="0">#REF!</definedName>
    <definedName name="Total_costs_net_margin_customers___real">#REF!</definedName>
    <definedName name="Total_current_assets___control___nominal.ADDN1" localSheetId="0">#REF!</definedName>
    <definedName name="Total_current_assets___control___nominal.ADDN1">#REF!</definedName>
    <definedName name="Total_current_assets___control___nominal.ADDN2" localSheetId="0">#REF!</definedName>
    <definedName name="Total_current_assets___control___nominal.ADDN2">#REF!</definedName>
    <definedName name="Total_current_assets___control___nominal.BR" localSheetId="0">#REF!</definedName>
    <definedName name="Total_current_assets___control___nominal.BR">#REF!</definedName>
    <definedName name="Total_current_assets___control___nominal.WN" localSheetId="0">#REF!</definedName>
    <definedName name="Total_current_assets___control___nominal.WN">#REF!</definedName>
    <definedName name="Total_current_assets___control___nominal.WR" localSheetId="0">#REF!</definedName>
    <definedName name="Total_current_assets___control___nominal.WR">#REF!</definedName>
    <definedName name="Total_current_assets___control___nominal.WWN" localSheetId="0">#REF!</definedName>
    <definedName name="Total_current_assets___control___nominal.WWN">#REF!</definedName>
    <definedName name="Total_current_assets___Retail___nominal" localSheetId="0">#REF!</definedName>
    <definedName name="Total_current_assets___Retail___nominal">#REF!</definedName>
    <definedName name="Total_current_assets___Wholesale___nominal" localSheetId="0">#REF!</definedName>
    <definedName name="Total_current_assets___Wholesale___nominal">#REF!</definedName>
    <definedName name="Total_direct_procurement_from_customers___infrastructure_cost____control___nominal.ADDN1" localSheetId="0">#REF!</definedName>
    <definedName name="Total_direct_procurement_from_customers___infrastructure_cost____control___nominal.ADDN1">#REF!</definedName>
    <definedName name="Total_direct_procurement_from_customers___infrastructure_cost____control___nominal.ADDN2" localSheetId="0">#REF!</definedName>
    <definedName name="Total_direct_procurement_from_customers___infrastructure_cost____control___nominal.ADDN2">#REF!</definedName>
    <definedName name="Total_direct_procurement_from_customers___infrastructure_cost____control___nominal.BR" localSheetId="0">#REF!</definedName>
    <definedName name="Total_direct_procurement_from_customers___infrastructure_cost____control___nominal.BR">#REF!</definedName>
    <definedName name="Total_direct_procurement_from_customers___infrastructure_cost____control___nominal.WN" localSheetId="0">#REF!</definedName>
    <definedName name="Total_direct_procurement_from_customers___infrastructure_cost____control___nominal.WN">#REF!</definedName>
    <definedName name="Total_direct_procurement_from_customers___infrastructure_cost____control___nominal.WR" localSheetId="0">#REF!</definedName>
    <definedName name="Total_direct_procurement_from_customers___infrastructure_cost____control___nominal.WR">#REF!</definedName>
    <definedName name="Total_direct_procurement_from_customers___infrastructure_cost____control___nominal.WWN" localSheetId="0">#REF!</definedName>
    <definedName name="Total_direct_procurement_from_customers___infrastructure_cost____control___nominal.WWN">#REF!</definedName>
    <definedName name="Total_direct_procurement_from_customers___infrastructure_cost____wholesale___nominal" localSheetId="0">#REF!</definedName>
    <definedName name="Total_direct_procurement_from_customers___infrastructure_cost____wholesale___nominal">#REF!</definedName>
    <definedName name="Total_direct_procurement_from_customers___infrastructure_cost___real___Total" localSheetId="0">#REF!</definedName>
    <definedName name="Total_direct_procurement_from_customers___infrastructure_cost___real___Total">#REF!</definedName>
    <definedName name="Total_Discounted_TDS" localSheetId="0">#REF!</definedName>
    <definedName name="Total_Discounted_TDS">#REF!</definedName>
    <definedName name="Total_equity___Appointee___nominal" localSheetId="0">#REF!</definedName>
    <definedName name="Total_equity___Appointee___nominal">#REF!</definedName>
    <definedName name="Total_equity___control___nominal.ADDN1" localSheetId="0">#REF!</definedName>
    <definedName name="Total_equity___control___nominal.ADDN1">#REF!</definedName>
    <definedName name="Total_equity___control___nominal.ADDN2" localSheetId="0">#REF!</definedName>
    <definedName name="Total_equity___control___nominal.ADDN2">#REF!</definedName>
    <definedName name="Total_equity___control___nominal.BR" localSheetId="0">#REF!</definedName>
    <definedName name="Total_equity___control___nominal.BR">#REF!</definedName>
    <definedName name="Total_equity___control___nominal.WN" localSheetId="0">#REF!</definedName>
    <definedName name="Total_equity___control___nominal.WN">#REF!</definedName>
    <definedName name="Total_equity___control___nominal.WR" localSheetId="0">#REF!</definedName>
    <definedName name="Total_equity___control___nominal.WR">#REF!</definedName>
    <definedName name="Total_equity___control___nominal.WWN" localSheetId="0">#REF!</definedName>
    <definedName name="Total_equity___control___nominal.WWN">#REF!</definedName>
    <definedName name="Total_equity___Retail___nominal" localSheetId="0">#REF!</definedName>
    <definedName name="Total_equity___Retail___nominal">#REF!</definedName>
    <definedName name="Total_equity___Wholesale___nominal" localSheetId="0">#REF!</definedName>
    <definedName name="Total_equity___Wholesale___nominal">#REF!</definedName>
    <definedName name="Total_equity_Appointee_total_check" localSheetId="0">#REF!</definedName>
    <definedName name="Total_equity_Appointee_total_check">#REF!</definedName>
    <definedName name="Total_equity_Appointee_total_check_overall" localSheetId="0">#REF!</definedName>
    <definedName name="Total_equity_Appointee_total_check_overall">#REF!</definedName>
    <definedName name="Total_expenditure_excl._capex___control___nominal.ADDN1" localSheetId="0">#REF!</definedName>
    <definedName name="Total_expenditure_excl._capex___control___nominal.ADDN1">#REF!</definedName>
    <definedName name="Total_expenditure_excl._capex___control___nominal.ADDN2" localSheetId="0">#REF!</definedName>
    <definedName name="Total_expenditure_excl._capex___control___nominal.ADDN2">#REF!</definedName>
    <definedName name="Total_expenditure_excl._capex___control___nominal.BR" localSheetId="0">#REF!</definedName>
    <definedName name="Total_expenditure_excl._capex___control___nominal.BR">#REF!</definedName>
    <definedName name="Total_expenditure_excl._capex___control___nominal.WN" localSheetId="0">#REF!</definedName>
    <definedName name="Total_expenditure_excl._capex___control___nominal.WN">#REF!</definedName>
    <definedName name="Total_expenditure_excl._capex___control___nominal.WR" localSheetId="0">#REF!</definedName>
    <definedName name="Total_expenditure_excl._capex___control___nominal.WR">#REF!</definedName>
    <definedName name="Total_expenditure_excl._capex___control___nominal.WWN" localSheetId="0">#REF!</definedName>
    <definedName name="Total_expenditure_excl._capex___control___nominal.WWN">#REF!</definedName>
    <definedName name="Total_FFO_adjustment_for_post_financeability___nominal" localSheetId="0">#REF!</definedName>
    <definedName name="Total_FFO_adjustment_for_post_financeability___nominal">#REF!</definedName>
    <definedName name="Total_FFO_pre_interest_adjustment_for_post_financeability___nominal" localSheetId="0">#REF!</definedName>
    <definedName name="Total_FFO_pre_interest_adjustment_for_post_financeability___nominal">#REF!</definedName>
    <definedName name="Total_Grid_Electricity">#REF!</definedName>
    <definedName name="Total_Heat_CHP">#REF!</definedName>
    <definedName name="Total_Heat_NGasCHP_Admin">#REF!</definedName>
    <definedName name="Total_Heat_NGasCHP_Drink">#REF!</definedName>
    <definedName name="Total_Heat_NGasCHP_Sewage">#REF!</definedName>
    <definedName name="Total_households_connected" localSheetId="0">#REF!</definedName>
    <definedName name="Total_households_connected">#REF!</definedName>
    <definedName name="Total_Index_linked_debt_BEG___nominal.ADDN1" localSheetId="0">#REF!</definedName>
    <definedName name="Total_Index_linked_debt_BEG___nominal.ADDN1">#REF!</definedName>
    <definedName name="Total_Index_linked_debt_BEG___nominal.ADDN2" localSheetId="0">#REF!</definedName>
    <definedName name="Total_Index_linked_debt_BEG___nominal.ADDN2">#REF!</definedName>
    <definedName name="Total_Index_linked_debt_BEG___nominal.BR" localSheetId="0">#REF!</definedName>
    <definedName name="Total_Index_linked_debt_BEG___nominal.BR">#REF!</definedName>
    <definedName name="Total_Index_linked_debt_BEG___nominal.WN" localSheetId="0">#REF!</definedName>
    <definedName name="Total_Index_linked_debt_BEG___nominal.WN">#REF!</definedName>
    <definedName name="Total_Index_linked_debt_BEG___nominal.WR" localSheetId="0">#REF!</definedName>
    <definedName name="Total_Index_linked_debt_BEG___nominal.WR">#REF!</definedName>
    <definedName name="Total_Index_linked_debt_BEG___nominal.WWN" localSheetId="0">#REF!</definedName>
    <definedName name="Total_Index_linked_debt_BEG___nominal.WWN">#REF!</definedName>
    <definedName name="Total_Index_linked_debt_indexation___nominal.ADDN1" localSheetId="0">#REF!</definedName>
    <definedName name="Total_Index_linked_debt_indexation___nominal.ADDN1">#REF!</definedName>
    <definedName name="Total_Index_linked_debt_indexation___nominal.ADDN1.NEG" localSheetId="0">#REF!</definedName>
    <definedName name="Total_Index_linked_debt_indexation___nominal.ADDN1.NEG">#REF!</definedName>
    <definedName name="Total_Index_linked_debt_indexation___nominal.ADDN2" localSheetId="0">#REF!</definedName>
    <definedName name="Total_Index_linked_debt_indexation___nominal.ADDN2">#REF!</definedName>
    <definedName name="Total_Index_linked_debt_indexation___nominal.ADDN2.NEG" localSheetId="0">#REF!</definedName>
    <definedName name="Total_Index_linked_debt_indexation___nominal.ADDN2.NEG">#REF!</definedName>
    <definedName name="Total_Index_linked_debt_indexation___nominal.BR" localSheetId="0">#REF!</definedName>
    <definedName name="Total_Index_linked_debt_indexation___nominal.BR">#REF!</definedName>
    <definedName name="Total_Index_linked_debt_indexation___nominal.BR.NEG" localSheetId="0">#REF!</definedName>
    <definedName name="Total_Index_linked_debt_indexation___nominal.BR.NEG">#REF!</definedName>
    <definedName name="Total_Index_linked_debt_indexation___nominal.WN" localSheetId="0">#REF!</definedName>
    <definedName name="Total_Index_linked_debt_indexation___nominal.WN">#REF!</definedName>
    <definedName name="Total_Index_linked_debt_indexation___nominal.WN.NEG" localSheetId="0">#REF!</definedName>
    <definedName name="Total_Index_linked_debt_indexation___nominal.WN.NEG">#REF!</definedName>
    <definedName name="Total_Index_linked_debt_indexation___nominal.WR" localSheetId="0">#REF!</definedName>
    <definedName name="Total_Index_linked_debt_indexation___nominal.WR">#REF!</definedName>
    <definedName name="Total_Index_linked_debt_indexation___nominal.WR.NEG" localSheetId="0">#REF!</definedName>
    <definedName name="Total_Index_linked_debt_indexation___nominal.WR.NEG">#REF!</definedName>
    <definedName name="Total_Index_linked_debt_indexation___nominal.WWN" localSheetId="0">#REF!</definedName>
    <definedName name="Total_Index_linked_debt_indexation___nominal.WWN">#REF!</definedName>
    <definedName name="Total_Index_linked_debt_indexation___nominal.WWN.NEG" localSheetId="0">#REF!</definedName>
    <definedName name="Total_Index_linked_debt_indexation___nominal.WWN.NEG">#REF!</definedName>
    <definedName name="Total_interest_adjustment_for_financial_metrics___Appointee___nominal" localSheetId="0">#REF!</definedName>
    <definedName name="Total_interest_adjustment_for_financial_metrics___Appointee___nominal">#REF!</definedName>
    <definedName name="Total_interest_adjustment_for_post_financeability___nominal.ADDN1" localSheetId="0">#REF!</definedName>
    <definedName name="Total_interest_adjustment_for_post_financeability___nominal.ADDN1">#REF!</definedName>
    <definedName name="Total_interest_adjustment_for_post_financeability___nominal.ADDN2" localSheetId="0">#REF!</definedName>
    <definedName name="Total_interest_adjustment_for_post_financeability___nominal.ADDN2">#REF!</definedName>
    <definedName name="Total_interest_adjustment_for_post_financeability___nominal.BR" localSheetId="0">#REF!</definedName>
    <definedName name="Total_interest_adjustment_for_post_financeability___nominal.BR">#REF!</definedName>
    <definedName name="Total_interest_adjustment_for_post_financeability___nominal.WN" localSheetId="0">#REF!</definedName>
    <definedName name="Total_interest_adjustment_for_post_financeability___nominal.WN">#REF!</definedName>
    <definedName name="Total_interest_adjustment_for_post_financeability___nominal.WR" localSheetId="0">#REF!</definedName>
    <definedName name="Total_interest_adjustment_for_post_financeability___nominal.WR">#REF!</definedName>
    <definedName name="Total_interest_adjustment_for_post_financeability___nominal.WWN" localSheetId="0">#REF!</definedName>
    <definedName name="Total_interest_adjustment_for_post_financeability___nominal.WWN">#REF!</definedName>
    <definedName name="Total_liabilities___control___nominal.ADDN1" localSheetId="0">#REF!</definedName>
    <definedName name="Total_liabilities___control___nominal.ADDN1">#REF!</definedName>
    <definedName name="Total_liabilities___control___nominal.ADDN2" localSheetId="0">#REF!</definedName>
    <definedName name="Total_liabilities___control___nominal.ADDN2">#REF!</definedName>
    <definedName name="Total_liabilities___control___nominal.BR" localSheetId="0">#REF!</definedName>
    <definedName name="Total_liabilities___control___nominal.BR">#REF!</definedName>
    <definedName name="Total_liabilities___control___nominal.WN" localSheetId="0">#REF!</definedName>
    <definedName name="Total_liabilities___control___nominal.WN">#REF!</definedName>
    <definedName name="Total_liabilities___control___nominal.WR" localSheetId="0">#REF!</definedName>
    <definedName name="Total_liabilities___control___nominal.WR">#REF!</definedName>
    <definedName name="Total_liabilities___control___nominal.WWN" localSheetId="0">#REF!</definedName>
    <definedName name="Total_liabilities___control___nominal.WWN">#REF!</definedName>
    <definedName name="Total_liabilities___Retail___nominal" localSheetId="0">#REF!</definedName>
    <definedName name="Total_liabilities___Retail___nominal">#REF!</definedName>
    <definedName name="Total_liabilities___Wholesale___nominal" localSheetId="0">#REF!</definedName>
    <definedName name="Total_liabilities___Wholesale___nominal">#REF!</definedName>
    <definedName name="Total_liabilities_and_equity___Business___nominal" localSheetId="0">#REF!</definedName>
    <definedName name="Total_liabilities_and_equity___Business___nominal">#REF!</definedName>
    <definedName name="Total_liabilities_and_equity___Residential___nominal" localSheetId="0">#REF!</definedName>
    <definedName name="Total_liabilities_and_equity___Residential___nominal">#REF!</definedName>
    <definedName name="Total_loan_interest___control___nominal.ADDN1" localSheetId="0">#REF!</definedName>
    <definedName name="Total_loan_interest___control___nominal.ADDN1">#REF!</definedName>
    <definedName name="Total_loan_interest___control___nominal.ADDN2" localSheetId="0">#REF!</definedName>
    <definedName name="Total_loan_interest___control___nominal.ADDN2">#REF!</definedName>
    <definedName name="Total_loan_interest___control___nominal.BR" localSheetId="0">#REF!</definedName>
    <definedName name="Total_loan_interest___control___nominal.BR">#REF!</definedName>
    <definedName name="Total_loan_interest___control___nominal.WN" localSheetId="0">#REF!</definedName>
    <definedName name="Total_loan_interest___control___nominal.WN">#REF!</definedName>
    <definedName name="Total_loan_interest___control___nominal.WR" localSheetId="0">#REF!</definedName>
    <definedName name="Total_loan_interest___control___nominal.WR">#REF!</definedName>
    <definedName name="Total_loan_interest___control___nominal.WWN" localSheetId="0">#REF!</definedName>
    <definedName name="Total_loan_interest___control___nominal.WWN">#REF!</definedName>
    <definedName name="Total_loan_interest___control___wholesale___nominal" localSheetId="0">#REF!</definedName>
    <definedName name="Total_loan_interest___control___wholesale___nominal">#REF!</definedName>
    <definedName name="Total_measured_and_unmeasured_residential_revenue_inclusive_of_DPC_margin___post_financeability___real" localSheetId="0">#REF!</definedName>
    <definedName name="Total_measured_and_unmeasured_residential_revenue_inclusive_of_DPC_margin___post_financeability___real">#REF!</definedName>
    <definedName name="Total_measured_residential_retail_service_revenue___nominal" localSheetId="0">#REF!</definedName>
    <definedName name="Total_measured_residential_retail_service_revenue___nominal">#REF!</definedName>
    <definedName name="Total_net_capital_expenditure___nominal.ADDN1" localSheetId="0">#REF!</definedName>
    <definedName name="Total_net_capital_expenditure___nominal.ADDN1">#REF!</definedName>
    <definedName name="Total_net_capital_expenditure___nominal.ADDN1.NEG" localSheetId="0">#REF!</definedName>
    <definedName name="Total_net_capital_expenditure___nominal.ADDN1.NEG">#REF!</definedName>
    <definedName name="Total_net_capital_expenditure___nominal.ADDN2" localSheetId="0">#REF!</definedName>
    <definedName name="Total_net_capital_expenditure___nominal.ADDN2">#REF!</definedName>
    <definedName name="Total_net_capital_expenditure___nominal.ADDN2.NEG" localSheetId="0">#REF!</definedName>
    <definedName name="Total_net_capital_expenditure___nominal.ADDN2.NEG">#REF!</definedName>
    <definedName name="Total_net_capital_expenditure___nominal.BR" localSheetId="0">#REF!</definedName>
    <definedName name="Total_net_capital_expenditure___nominal.BR">#REF!</definedName>
    <definedName name="Total_net_capital_expenditure___nominal.BR.NEG" localSheetId="0">#REF!</definedName>
    <definedName name="Total_net_capital_expenditure___nominal.BR.NEG">#REF!</definedName>
    <definedName name="Total_net_capital_expenditure___nominal.WN" localSheetId="0">#REF!</definedName>
    <definedName name="Total_net_capital_expenditure___nominal.WN">#REF!</definedName>
    <definedName name="Total_net_capital_expenditure___nominal.WN.NEG" localSheetId="0">#REF!</definedName>
    <definedName name="Total_net_capital_expenditure___nominal.WN.NEG">#REF!</definedName>
    <definedName name="Total_net_capital_expenditure___nominal.WR" localSheetId="0">#REF!</definedName>
    <definedName name="Total_net_capital_expenditure___nominal.WR">#REF!</definedName>
    <definedName name="Total_net_capital_expenditure___nominal.WR.NEG" localSheetId="0">#REF!</definedName>
    <definedName name="Total_net_capital_expenditure___nominal.WR.NEG">#REF!</definedName>
    <definedName name="Total_net_capital_expenditure___nominal.WWN" localSheetId="0">#REF!</definedName>
    <definedName name="Total_net_capital_expenditure___nominal.WWN">#REF!</definedName>
    <definedName name="Total_net_capital_expenditure___nominal.WWN.NEG" localSheetId="0">#REF!</definedName>
    <definedName name="Total_net_capital_expenditure___nominal.WWN.NEG">#REF!</definedName>
    <definedName name="Total_net_margin___nominal" localSheetId="0">#REF!</definedName>
    <definedName name="Total_net_margin___nominal">#REF!</definedName>
    <definedName name="Total_net_operating_expenditure___nominal.ADDN1" localSheetId="0">#REF!</definedName>
    <definedName name="Total_net_operating_expenditure___nominal.ADDN1">#REF!</definedName>
    <definedName name="Total_net_operating_expenditure___nominal.ADDN1.NEG" localSheetId="0">#REF!</definedName>
    <definedName name="Total_net_operating_expenditure___nominal.ADDN1.NEG">#REF!</definedName>
    <definedName name="Total_net_operating_expenditure___nominal.ADDN2" localSheetId="0">#REF!</definedName>
    <definedName name="Total_net_operating_expenditure___nominal.ADDN2">#REF!</definedName>
    <definedName name="Total_net_operating_expenditure___nominal.ADDN2.NEG" localSheetId="0">#REF!</definedName>
    <definedName name="Total_net_operating_expenditure___nominal.ADDN2.NEG">#REF!</definedName>
    <definedName name="Total_net_operating_expenditure___nominal.BR" localSheetId="0">#REF!</definedName>
    <definedName name="Total_net_operating_expenditure___nominal.BR">#REF!</definedName>
    <definedName name="Total_net_operating_expenditure___nominal.BR.NEG" localSheetId="0">#REF!</definedName>
    <definedName name="Total_net_operating_expenditure___nominal.BR.NEG">#REF!</definedName>
    <definedName name="Total_net_operating_expenditure___nominal.WN" localSheetId="0">#REF!</definedName>
    <definedName name="Total_net_operating_expenditure___nominal.WN">#REF!</definedName>
    <definedName name="Total_net_operating_expenditure___nominal.WN.NEG" localSheetId="0">#REF!</definedName>
    <definedName name="Total_net_operating_expenditure___nominal.WN.NEG">#REF!</definedName>
    <definedName name="Total_net_operating_expenditure___nominal.WR" localSheetId="0">#REF!</definedName>
    <definedName name="Total_net_operating_expenditure___nominal.WR">#REF!</definedName>
    <definedName name="Total_net_operating_expenditure___nominal.WR.NEG" localSheetId="0">#REF!</definedName>
    <definedName name="Total_net_operating_expenditure___nominal.WR.NEG">#REF!</definedName>
    <definedName name="Total_net_operating_expenditure___nominal.WWN" localSheetId="0">#REF!</definedName>
    <definedName name="Total_net_operating_expenditure___nominal.WWN">#REF!</definedName>
    <definedName name="Total_net_operating_expenditure___nominal.WWN.NEG" localSheetId="0">#REF!</definedName>
    <definedName name="Total_net_operating_expenditure___nominal.WWN.NEG">#REF!</definedName>
    <definedName name="Total_net_operating_expenditure___wholesale___nominal" localSheetId="0">#REF!</definedName>
    <definedName name="Total_net_operating_expenditure___wholesale___nominal">#REF!</definedName>
    <definedName name="Total_net_operating_expenditure_for_PAYG___nominal.ADDN1" localSheetId="0">#REF!</definedName>
    <definedName name="Total_net_operating_expenditure_for_PAYG___nominal.ADDN1">#REF!</definedName>
    <definedName name="Total_net_operating_expenditure_for_PAYG___nominal.ADDN2" localSheetId="0">#REF!</definedName>
    <definedName name="Total_net_operating_expenditure_for_PAYG___nominal.ADDN2">#REF!</definedName>
    <definedName name="Total_net_operating_expenditure_for_PAYG___nominal.BR" localSheetId="0">#REF!</definedName>
    <definedName name="Total_net_operating_expenditure_for_PAYG___nominal.BR">#REF!</definedName>
    <definedName name="Total_net_operating_expenditure_for_PAYG___nominal.WN" localSheetId="0">#REF!</definedName>
    <definedName name="Total_net_operating_expenditure_for_PAYG___nominal.WN">#REF!</definedName>
    <definedName name="Total_net_operating_expenditure_for_PAYG___nominal.WR" localSheetId="0">#REF!</definedName>
    <definedName name="Total_net_operating_expenditure_for_PAYG___nominal.WR">#REF!</definedName>
    <definedName name="Total_net_operating_expenditure_for_PAYG___nominal.WWN" localSheetId="0">#REF!</definedName>
    <definedName name="Total_net_operating_expenditure_for_PAYG___nominal.WWN">#REF!</definedName>
    <definedName name="Total_non_current_assets___control___nominal.ADDN1" localSheetId="0">#REF!</definedName>
    <definedName name="Total_non_current_assets___control___nominal.ADDN1">#REF!</definedName>
    <definedName name="Total_non_current_assets___control___nominal.ADDN2" localSheetId="0">#REF!</definedName>
    <definedName name="Total_non_current_assets___control___nominal.ADDN2">#REF!</definedName>
    <definedName name="Total_non_current_assets___control___nominal.BR" localSheetId="0">#REF!</definedName>
    <definedName name="Total_non_current_assets___control___nominal.BR">#REF!</definedName>
    <definedName name="Total_non_current_assets___control___nominal.WN" localSheetId="0">#REF!</definedName>
    <definedName name="Total_non_current_assets___control___nominal.WN">#REF!</definedName>
    <definedName name="Total_non_current_assets___control___nominal.WR" localSheetId="0">#REF!</definedName>
    <definedName name="Total_non_current_assets___control___nominal.WR">#REF!</definedName>
    <definedName name="Total_non_current_assets___control___nominal.WWN" localSheetId="0">#REF!</definedName>
    <definedName name="Total_non_current_assets___control___nominal.WWN">#REF!</definedName>
    <definedName name="Total_non_current_assets___Retail___nominal" localSheetId="0">#REF!</definedName>
    <definedName name="Total_non_current_assets___Retail___nominal">#REF!</definedName>
    <definedName name="Total_non_current_assets___Wholesale___nominal" localSheetId="0">#REF!</definedName>
    <definedName name="Total_non_current_assets___Wholesale___nominal">#REF!</definedName>
    <definedName name="Total_operating_income___nominal.ADDN1" localSheetId="0">#REF!</definedName>
    <definedName name="Total_operating_income___nominal.ADDN1">#REF!</definedName>
    <definedName name="Total_operating_income___nominal.ADDN2" localSheetId="0">#REF!</definedName>
    <definedName name="Total_operating_income___nominal.ADDN2">#REF!</definedName>
    <definedName name="Total_operating_income___nominal.BR" localSheetId="0">#REF!</definedName>
    <definedName name="Total_operating_income___nominal.BR">#REF!</definedName>
    <definedName name="Total_operating_income___nominal.WN" localSheetId="0">#REF!</definedName>
    <definedName name="Total_operating_income___nominal.WN">#REF!</definedName>
    <definedName name="Total_operating_income___nominal.WR" localSheetId="0">#REF!</definedName>
    <definedName name="Total_operating_income___nominal.WR">#REF!</definedName>
    <definedName name="Total_operating_income___nominal.WWN" localSheetId="0">#REF!</definedName>
    <definedName name="Total_operating_income___nominal.WWN">#REF!</definedName>
    <definedName name="Total_ordinary_shares_issued___nominal" localSheetId="0">#REF!</definedName>
    <definedName name="Total_ordinary_shares_issued___nominal">#REF!</definedName>
    <definedName name="Total_other_income__incl._3rd_party_income____wholesale___nominal" localSheetId="0">#REF!</definedName>
    <definedName name="Total_other_income__incl._3rd_party_income____wholesale___nominal">#REF!</definedName>
    <definedName name="Total_other_income__incl._3rd_party_income___control.ADDN1" localSheetId="0">#REF!</definedName>
    <definedName name="Total_other_income__incl._3rd_party_income___control.ADDN1">#REF!</definedName>
    <definedName name="Total_other_income__incl._3rd_party_income___control.ADDN2" localSheetId="0">#REF!</definedName>
    <definedName name="Total_other_income__incl._3rd_party_income___control.ADDN2">#REF!</definedName>
    <definedName name="Total_other_income__incl._3rd_party_income___control.BR" localSheetId="0">#REF!</definedName>
    <definedName name="Total_other_income__incl._3rd_party_income___control.BR">#REF!</definedName>
    <definedName name="Total_other_income__incl._3rd_party_income___control.WN" localSheetId="0">#REF!</definedName>
    <definedName name="Total_other_income__incl._3rd_party_income___control.WN">#REF!</definedName>
    <definedName name="Total_other_income__incl._3rd_party_income___control.WR" localSheetId="0">#REF!</definedName>
    <definedName name="Total_other_income__incl._3rd_party_income___control.WR">#REF!</definedName>
    <definedName name="Total_other_income__incl._3rd_party_income___control.WWN" localSheetId="0">#REF!</definedName>
    <definedName name="Total_other_income__incl._3rd_party_income___control.WWN">#REF!</definedName>
    <definedName name="Total_post_financeability_impact_on_tax___wholesale___nominal" localSheetId="0">#REF!</definedName>
    <definedName name="Total_post_financeability_impact_on_tax___wholesale___nominal">#REF!</definedName>
    <definedName name="Total_post_financeability_revenue_adjustments___Business____real" localSheetId="0">#REF!</definedName>
    <definedName name="Total_post_financeability_revenue_adjustments___Business____real">#REF!</definedName>
    <definedName name="Total_Power_CHP">#REF!</definedName>
    <definedName name="Total_Power_NGasCHP_Admin">#REF!</definedName>
    <definedName name="Total_Power_NGasCHP_Drink">#REF!</definedName>
    <definedName name="Total_Power_NGasCHP_Sewage">#REF!</definedName>
    <definedName name="Total_raw_sludge_produced">#REF!</definedName>
    <definedName name="Total_receivables_by_tariff_bands___nominal" localSheetId="0">#REF!</definedName>
    <definedName name="Total_receivables_by_tariff_bands___nominal">#REF!</definedName>
    <definedName name="Total_regulatory_equity___regulated_earnings_for_the_regulated_company___Appointee" localSheetId="0">#REF!</definedName>
    <definedName name="Total_regulatory_equity___regulated_earnings_for_the_regulated_company___Appointee">#REF!</definedName>
    <definedName name="Total_residential_retail_costs___households___bill_module" localSheetId="0">#REF!</definedName>
    <definedName name="Total_residential_retail_costs___households___bill_module">#REF!</definedName>
    <definedName name="Total_residential_retail_costs___single_service___bill_module" localSheetId="0">#REF!</definedName>
    <definedName name="Total_residential_retail_costs___single_service___bill_module">#REF!</definedName>
    <definedName name="Total_residential_retail_costs___Water_and_Wastewater___bill_module" localSheetId="0">#REF!</definedName>
    <definedName name="Total_residential_retail_costs___Water_and_Wastewater___bill_module">#REF!</definedName>
    <definedName name="Total_residential_retail_costs_per_dual_service_household___bill_module" localSheetId="0">#REF!</definedName>
    <definedName name="Total_residential_retail_costs_per_dual_service_household___bill_module">#REF!</definedName>
    <definedName name="Total_residential_retail_costs_per_household___bill_module" localSheetId="0">#REF!</definedName>
    <definedName name="Total_residential_retail_costs_per_household___bill_module">#REF!</definedName>
    <definedName name="Total_residential_retail_costs_per_single_service_household___bill_module" localSheetId="0">#REF!</definedName>
    <definedName name="Total_residential_retail_costs_per_single_service_household___bill_module">#REF!</definedName>
    <definedName name="Total_residential_retail_joint_service_revenue_inc_DPC_margin___real" localSheetId="0">#REF!</definedName>
    <definedName name="Total_residential_retail_joint_service_revenue_inc_DPC_margin___real">#REF!</definedName>
    <definedName name="Total_residential_retail_service_revenue_for_debtor_days___nominal" localSheetId="0">#REF!</definedName>
    <definedName name="Total_residential_retail_service_revenue_for_debtor_days___nominal">#REF!</definedName>
    <definedName name="Total_residential_retail_single_service_revenue_inc_DPC_margin___real" localSheetId="0">#REF!</definedName>
    <definedName name="Total_residential_retail_single_service_revenue_inc_DPC_margin___real">#REF!</definedName>
    <definedName name="Total_Residentials_connected___control.ADDN1" localSheetId="0">#REF!</definedName>
    <definedName name="Total_Residentials_connected___control.ADDN1">#REF!</definedName>
    <definedName name="Total_Residentials_connected___control.ADDN2" localSheetId="0">#REF!</definedName>
    <definedName name="Total_Residentials_connected___control.ADDN2">#REF!</definedName>
    <definedName name="Total_Residentials_connected___control.BR" localSheetId="0">#REF!</definedName>
    <definedName name="Total_Residentials_connected___control.BR">#REF!</definedName>
    <definedName name="Total_Residentials_connected___control.WN" localSheetId="0">#REF!</definedName>
    <definedName name="Total_Residentials_connected___control.WN">#REF!</definedName>
    <definedName name="Total_Residentials_connected___control.WR" localSheetId="0">#REF!</definedName>
    <definedName name="Total_Residentials_connected___control.WR">#REF!</definedName>
    <definedName name="Total_Residentials_connected___control.WWN" localSheetId="0">#REF!</definedName>
    <definedName name="Total_Residentials_connected___control.WWN">#REF!</definedName>
    <definedName name="Total_Residentials_connected___control__ADDN1_" localSheetId="0">#REF!</definedName>
    <definedName name="Total_Residentials_connected___control__ADDN1_">#REF!</definedName>
    <definedName name="Total_Residentials_connected___control__ADDN2_" localSheetId="0">#REF!</definedName>
    <definedName name="Total_Residentials_connected___control__ADDN2_">#REF!</definedName>
    <definedName name="Total_Residentials_connected___control__WN_" localSheetId="0">#REF!</definedName>
    <definedName name="Total_Residentials_connected___control__WN_">#REF!</definedName>
    <definedName name="Total_Residentials_connected___control__WR_" localSheetId="0">#REF!</definedName>
    <definedName name="Total_Residentials_connected___control__WR_">#REF!</definedName>
    <definedName name="Total_retail_cost_for_Residential_customers__inclusive_of_wholesale_costs____nominal" localSheetId="0">#REF!</definedName>
    <definedName name="Total_retail_cost_for_Residential_customers__inclusive_of_wholesale_costs____nominal">#REF!</definedName>
    <definedName name="Total_retail_depreciation___nominal" localSheetId="0">#REF!</definedName>
    <definedName name="Total_retail_depreciation___nominal">#REF!</definedName>
    <definedName name="Total_retail_depreciation___nominal.NEG" localSheetId="0">#REF!</definedName>
    <definedName name="Total_retail_depreciation___nominal.NEG">#REF!</definedName>
    <definedName name="Total_retail_depreciation___Nominal_POS" localSheetId="0">#REF!</definedName>
    <definedName name="Total_retail_depreciation___Nominal_POS">#REF!</definedName>
    <definedName name="Total_retail_Fixed_assets_balance___nominal" localSheetId="0">#REF!</definedName>
    <definedName name="Total_retail_Fixed_assets_balance___nominal">#REF!</definedName>
    <definedName name="Total_Retail_income___real" localSheetId="0">#REF!</definedName>
    <definedName name="Total_Retail_income___real">#REF!</definedName>
    <definedName name="Total_retail_operating_expenditure___nominal" localSheetId="0">#REF!</definedName>
    <definedName name="Total_retail_operating_expenditure___nominal">#REF!</definedName>
    <definedName name="Total_retail_operating_expenditure___nominal.NEG" localSheetId="0">#REF!</definedName>
    <definedName name="Total_retail_operating_expenditure___nominal.NEG">#REF!</definedName>
    <definedName name="Total_Retail_residential_income" localSheetId="0">#REF!</definedName>
    <definedName name="Total_Retail_residential_income">#REF!</definedName>
    <definedName name="Total_Retail_retained_cash_balance___Nominal" localSheetId="0">#REF!</definedName>
    <definedName name="Total_Retail_retained_cash_balance___Nominal">#REF!</definedName>
    <definedName name="Total_revenue_accrued___Business___nominal" localSheetId="0">#REF!</definedName>
    <definedName name="Total_revenue_accrued___Business___nominal">#REF!</definedName>
    <definedName name="Total_revenue_accrued_nominal___residential___nominal" localSheetId="0">#REF!</definedName>
    <definedName name="Total_revenue_accrued_nominal___residential___nominal">#REF!</definedName>
    <definedName name="Total_revenue_per_customer___ADDN1___real" localSheetId="0">#REF!</definedName>
    <definedName name="Total_revenue_per_customer___ADDN1___real">#REF!</definedName>
    <definedName name="Total_revenue_per_customer___ADDN2___real" localSheetId="0">#REF!</definedName>
    <definedName name="Total_revenue_per_customer___ADDN2___real">#REF!</definedName>
    <definedName name="Total_tariff_band___forecast_allocated_wholesale_charge___nominal" localSheetId="0">#REF!</definedName>
    <definedName name="Total_tariff_band___forecast_allocated_wholesale_charge___nominal">#REF!</definedName>
    <definedName name="Total_tax_charge___wholesale___nominal" localSheetId="0">#REF!</definedName>
    <definedName name="Total_tax_charge___wholesale___nominal">#REF!</definedName>
    <definedName name="Total_tax_charge___wholesale___nominal.NEG" localSheetId="0">#REF!</definedName>
    <definedName name="Total_tax_charge___wholesale___nominal.NEG">#REF!</definedName>
    <definedName name="Total_temporary_difference_arising_in_year___nominal.ADDN1" localSheetId="0">#REF!</definedName>
    <definedName name="Total_temporary_difference_arising_in_year___nominal.ADDN1">#REF!</definedName>
    <definedName name="Total_temporary_difference_arising_in_year___nominal.ADDN2" localSheetId="0">#REF!</definedName>
    <definedName name="Total_temporary_difference_arising_in_year___nominal.ADDN2">#REF!</definedName>
    <definedName name="Total_temporary_difference_arising_in_year___nominal.BR" localSheetId="0">#REF!</definedName>
    <definedName name="Total_temporary_difference_arising_in_year___nominal.BR">#REF!</definedName>
    <definedName name="Total_temporary_difference_arising_in_year___nominal.WN" localSheetId="0">#REF!</definedName>
    <definedName name="Total_temporary_difference_arising_in_year___nominal.WN">#REF!</definedName>
    <definedName name="Total_temporary_difference_arising_in_year___nominal.WR" localSheetId="0">#REF!</definedName>
    <definedName name="Total_temporary_difference_arising_in_year___nominal.WR">#REF!</definedName>
    <definedName name="Total_temporary_difference_arising_in_year___nominal.WWN" localSheetId="0">#REF!</definedName>
    <definedName name="Total_temporary_difference_arising_in_year___nominal.WWN">#REF!</definedName>
    <definedName name="Total_temporary_difference_arising_in_year___post_financeability___nominal.ADDN1" localSheetId="0">#REF!</definedName>
    <definedName name="Total_temporary_difference_arising_in_year___post_financeability___nominal.ADDN1">#REF!</definedName>
    <definedName name="Total_temporary_difference_arising_in_year___post_financeability___nominal.ADDN2" localSheetId="0">#REF!</definedName>
    <definedName name="Total_temporary_difference_arising_in_year___post_financeability___nominal.ADDN2">#REF!</definedName>
    <definedName name="Total_temporary_difference_arising_in_year___post_financeability___nominal.BR" localSheetId="0">#REF!</definedName>
    <definedName name="Total_temporary_difference_arising_in_year___post_financeability___nominal.BR">#REF!</definedName>
    <definedName name="Total_temporary_difference_arising_in_year___post_financeability___nominal.WN" localSheetId="0">#REF!</definedName>
    <definedName name="Total_temporary_difference_arising_in_year___post_financeability___nominal.WN">#REF!</definedName>
    <definedName name="Total_temporary_difference_arising_in_year___post_financeability___nominal.WR" localSheetId="0">#REF!</definedName>
    <definedName name="Total_temporary_difference_arising_in_year___post_financeability___nominal.WR">#REF!</definedName>
    <definedName name="Total_temporary_difference_arising_in_year___post_financeability___nominal.WWN" localSheetId="0">#REF!</definedName>
    <definedName name="Total_temporary_difference_arising_in_year___post_financeability___nominal.WWN">#REF!</definedName>
    <definedName name="Total_third_party___principal_service_revenues___control___real.ADDN1" localSheetId="0">#REF!</definedName>
    <definedName name="Total_third_party___principal_service_revenues___control___real.ADDN1">#REF!</definedName>
    <definedName name="Total_third_party___principal_service_revenues___control___real.ADDN2" localSheetId="0">#REF!</definedName>
    <definedName name="Total_third_party___principal_service_revenues___control___real.ADDN2">#REF!</definedName>
    <definedName name="Total_third_party___principal_service_revenues___control___real.BR" localSheetId="0">#REF!</definedName>
    <definedName name="Total_third_party___principal_service_revenues___control___real.BR">#REF!</definedName>
    <definedName name="Total_third_party___principal_service_revenues___control___real.WN" localSheetId="0">#REF!</definedName>
    <definedName name="Total_third_party___principal_service_revenues___control___real.WN">#REF!</definedName>
    <definedName name="Total_third_party___principal_service_revenues___control___real.WR" localSheetId="0">#REF!</definedName>
    <definedName name="Total_third_party___principal_service_revenues___control___real.WR">#REF!</definedName>
    <definedName name="Total_third_party___principal_service_revenues___control___real.WWN" localSheetId="0">#REF!</definedName>
    <definedName name="Total_third_party___principal_service_revenues___control___real.WWN">#REF!</definedName>
    <definedName name="Total_unmeasured_residential_retail_service_revenue___nominal" localSheetId="0">#REF!</definedName>
    <definedName name="Total_unmeasured_residential_retail_service_revenue___nominal">#REF!</definedName>
    <definedName name="Total_value_of_retail_Business_Margin___nominal" localSheetId="0">#REF!</definedName>
    <definedName name="Total_value_of_retail_Business_Margin___nominal">#REF!</definedName>
    <definedName name="Total_value_of_scrip_shares_issued___nominal" localSheetId="0">#REF!</definedName>
    <definedName name="Total_value_of_scrip_shares_issued___nominal">#REF!</definedName>
    <definedName name="Total_wholesale_charge_Business___nominal" localSheetId="0">#REF!</definedName>
    <definedName name="Total_wholesale_charge_Business___nominal">#REF!</definedName>
    <definedName name="Total_Wholesale_control___Allowed_Revenues___simple_average___real" localSheetId="0">#REF!</definedName>
    <definedName name="Total_Wholesale_control___Allowed_Revenues___simple_average___real">#REF!</definedName>
    <definedName name="Total_wholesale_revenue_impact_of_post_financeability___nominal.ADDN1" localSheetId="0">#REF!</definedName>
    <definedName name="Total_wholesale_revenue_impact_of_post_financeability___nominal.ADDN1">#REF!</definedName>
    <definedName name="Total_wholesale_revenue_impact_of_post_financeability___nominal.ADDN2" localSheetId="0">#REF!</definedName>
    <definedName name="Total_wholesale_revenue_impact_of_post_financeability___nominal.ADDN2">#REF!</definedName>
    <definedName name="Total_wholesale_revenue_impact_of_post_financeability___nominal.BR" localSheetId="0">#REF!</definedName>
    <definedName name="Total_wholesale_revenue_impact_of_post_financeability___nominal.BR">#REF!</definedName>
    <definedName name="Total_wholesale_revenue_impact_of_post_financeability___nominal.WN" localSheetId="0">#REF!</definedName>
    <definedName name="Total_wholesale_revenue_impact_of_post_financeability___nominal.WN">#REF!</definedName>
    <definedName name="Total_wholesale_revenue_impact_of_post_financeability___nominal.WR" localSheetId="0">#REF!</definedName>
    <definedName name="Total_wholesale_revenue_impact_of_post_financeability___nominal.WR">#REF!</definedName>
    <definedName name="Total_wholesale_revenue_impact_of_post_financeability___nominal.WWN" localSheetId="0">#REF!</definedName>
    <definedName name="Total_wholesale_revenue_impact_of_post_financeability___nominal.WWN">#REF!</definedName>
    <definedName name="Total_wholesale_revenue_impact_of_post_financeability___real.ADDN1" localSheetId="0">#REF!</definedName>
    <definedName name="Total_wholesale_revenue_impact_of_post_financeability___real.ADDN1">#REF!</definedName>
    <definedName name="Total_wholesale_revenue_impact_of_post_financeability___real.ADDN2" localSheetId="0">#REF!</definedName>
    <definedName name="Total_wholesale_revenue_impact_of_post_financeability___real.ADDN2">#REF!</definedName>
    <definedName name="Total_wholesale_revenue_impact_of_post_financeability___real.BR" localSheetId="0">#REF!</definedName>
    <definedName name="Total_wholesale_revenue_impact_of_post_financeability___real.BR">#REF!</definedName>
    <definedName name="Total_wholesale_revenue_impact_of_post_financeability___real.WN" localSheetId="0">#REF!</definedName>
    <definedName name="Total_wholesale_revenue_impact_of_post_financeability___real.WN">#REF!</definedName>
    <definedName name="Total_wholesale_revenue_impact_of_post_financeability___real.WR" localSheetId="0">#REF!</definedName>
    <definedName name="Total_wholesale_revenue_impact_of_post_financeability___real.WR">#REF!</definedName>
    <definedName name="Total_wholesale_revenue_impact_of_post_financeability___real.WWN" localSheetId="0">#REF!</definedName>
    <definedName name="Total_wholesale_revenue_impact_of_post_financeability___real.WWN">#REF!</definedName>
    <definedName name="Total_Wholesale_revenue_impact_of_post_financeability_margin___Business___real" localSheetId="0">#REF!</definedName>
    <definedName name="Total_Wholesale_revenue_impact_of_post_financeability_margin___Business___real">#REF!</definedName>
    <definedName name="TotalNETScapex" localSheetId="1">#REF!</definedName>
    <definedName name="TotalNETScapex" localSheetId="0">#REF!</definedName>
    <definedName name="TotalNETScapex">#REF!</definedName>
    <definedName name="TotalNETwcapex" localSheetId="1">#REF!</definedName>
    <definedName name="TotalNETwcapex" localSheetId="0">#REF!</definedName>
    <definedName name="TotalNETwcapex">#REF!</definedName>
    <definedName name="Totals" localSheetId="1">#REF!</definedName>
    <definedName name="Totals" localSheetId="0">#REF!</definedName>
    <definedName name="Totals">#REF!</definedName>
    <definedName name="Totex____control___real.ADDN1" localSheetId="1">#REF!</definedName>
    <definedName name="Totex____control___real.ADDN1" localSheetId="0">#REF!</definedName>
    <definedName name="Totex____control___real.ADDN1">#REF!</definedName>
    <definedName name="Totex____control___real.ADDN2" localSheetId="0">#REF!</definedName>
    <definedName name="Totex____control___real.ADDN2">#REF!</definedName>
    <definedName name="Totex____control___real.BR" localSheetId="0">#REF!</definedName>
    <definedName name="Totex____control___real.BR">#REF!</definedName>
    <definedName name="Totex____control___real.WN" localSheetId="0">#REF!</definedName>
    <definedName name="Totex____control___real.WN">#REF!</definedName>
    <definedName name="Totex____control___real.WR" localSheetId="0">#REF!</definedName>
    <definedName name="Totex____control___real.WR">#REF!</definedName>
    <definedName name="Totex____control___real.WWN" localSheetId="0">#REF!</definedName>
    <definedName name="Totex____control___real.WWN">#REF!</definedName>
    <definedName name="TOTgrosscapsew" localSheetId="1">#REF!</definedName>
    <definedName name="TOTgrosscapsew" localSheetId="0">#REF!</definedName>
    <definedName name="TOTgrosscapsew">#REF!</definedName>
    <definedName name="TOTgrosscapwat" localSheetId="1">#REF!</definedName>
    <definedName name="TOTgrosscapwat" localSheetId="0">#REF!</definedName>
    <definedName name="TOTgrosscapwat">#REF!</definedName>
    <definedName name="TOTnetcapsew2" localSheetId="1">#REF!</definedName>
    <definedName name="TOTnetcapsew2" localSheetId="0">#REF!</definedName>
    <definedName name="TOTnetcapsew2">#REF!</definedName>
    <definedName name="TOTnetcapwat2" localSheetId="1">#REF!</definedName>
    <definedName name="TOTnetcapwat2" localSheetId="0">#REF!</definedName>
    <definedName name="TOTnetcapwat2">#REF!</definedName>
    <definedName name="Trade_and_other_creditors_balance___Business___nominal" localSheetId="1">#REF!</definedName>
    <definedName name="Trade_and_other_creditors_balance___Business___nominal" localSheetId="0">#REF!</definedName>
    <definedName name="Trade_and_other_creditors_balance___Business___nominal">#REF!</definedName>
    <definedName name="Trade_and_other_creditors_balance___Business___nominal.BEG" localSheetId="1">#REF!</definedName>
    <definedName name="Trade_and_other_creditors_balance___Business___nominal.BEG" localSheetId="0">#REF!</definedName>
    <definedName name="Trade_and_other_creditors_balance___Business___nominal.BEG">#REF!</definedName>
    <definedName name="Trade_and_other_creditors_balance___Residential___nominal" localSheetId="0">#REF!</definedName>
    <definedName name="Trade_and_other_creditors_balance___Residential___nominal">#REF!</definedName>
    <definedName name="Trade_and_other_creditors_balance___Residential___nominal.BEG" localSheetId="0">#REF!</definedName>
    <definedName name="Trade_and_other_creditors_balance___Residential___nominal.BEG">#REF!</definedName>
    <definedName name="Trade_and_other_creditors_initial_balance___business___nominal" localSheetId="0">#REF!</definedName>
    <definedName name="Trade_and_other_creditors_initial_balance___business___nominal">#REF!</definedName>
    <definedName name="Trade_and_other_creditors_initial_balance___Residential___nominal" localSheetId="0">#REF!</definedName>
    <definedName name="Trade_and_other_creditors_initial_balance___Residential___nominal">#REF!</definedName>
    <definedName name="Trade_and_other_payables___Wholesale_creditors___residential_retail___POS" localSheetId="0">#REF!</definedName>
    <definedName name="Trade_and_other_payables___Wholesale_creditors___residential_retail___POS">#REF!</definedName>
    <definedName name="Trade_creditors_and_other_payables_balance___Appointee___nominal" localSheetId="0">#REF!</definedName>
    <definedName name="Trade_creditors_and_other_payables_balance___Appointee___nominal">#REF!</definedName>
    <definedName name="Trade_creditors_and_other_payables_balance___control___nominal.ADDN1" localSheetId="0">#REF!</definedName>
    <definedName name="Trade_creditors_and_other_payables_balance___control___nominal.ADDN1">#REF!</definedName>
    <definedName name="Trade_creditors_and_other_payables_balance___control___nominal.ADDN2" localSheetId="0">#REF!</definedName>
    <definedName name="Trade_creditors_and_other_payables_balance___control___nominal.ADDN2">#REF!</definedName>
    <definedName name="Trade_creditors_and_other_payables_balance___control___nominal.BR" localSheetId="0">#REF!</definedName>
    <definedName name="Trade_creditors_and_other_payables_balance___control___nominal.BR">#REF!</definedName>
    <definedName name="Trade_creditors_and_other_payables_balance___control___nominal.WN" localSheetId="0">#REF!</definedName>
    <definedName name="Trade_creditors_and_other_payables_balance___control___nominal.WN">#REF!</definedName>
    <definedName name="Trade_creditors_and_other_payables_balance___control___nominal.WR" localSheetId="0">#REF!</definedName>
    <definedName name="Trade_creditors_and_other_payables_balance___control___nominal.WR">#REF!</definedName>
    <definedName name="Trade_creditors_and_other_payables_balance___control___nominal.WWN" localSheetId="0">#REF!</definedName>
    <definedName name="Trade_creditors_and_other_payables_balance___control___nominal.WWN">#REF!</definedName>
    <definedName name="Trade_creditors_and_other_payables_balance___Wholesale___nominal" localSheetId="0">#REF!</definedName>
    <definedName name="Trade_creditors_and_other_payables_balance___Wholesale___nominal">#REF!</definedName>
    <definedName name="Trade_creditors_balance___control___nominal.ADDN1" localSheetId="0">#REF!</definedName>
    <definedName name="Trade_creditors_balance___control___nominal.ADDN1">#REF!</definedName>
    <definedName name="Trade_creditors_balance___control___nominal.ADDN1.BEG" localSheetId="0">#REF!</definedName>
    <definedName name="Trade_creditors_balance___control___nominal.ADDN1.BEG">#REF!</definedName>
    <definedName name="Trade_creditors_balance___control___nominal.ADDN2" localSheetId="0">#REF!</definedName>
    <definedName name="Trade_creditors_balance___control___nominal.ADDN2">#REF!</definedName>
    <definedName name="Trade_creditors_balance___control___nominal.ADDN2.BEG" localSheetId="0">#REF!</definedName>
    <definedName name="Trade_creditors_balance___control___nominal.ADDN2.BEG">#REF!</definedName>
    <definedName name="Trade_creditors_balance___control___nominal.BR" localSheetId="0">#REF!</definedName>
    <definedName name="Trade_creditors_balance___control___nominal.BR">#REF!</definedName>
    <definedName name="Trade_creditors_balance___control___nominal.BR.BEG" localSheetId="0">#REF!</definedName>
    <definedName name="Trade_creditors_balance___control___nominal.BR.BEG">#REF!</definedName>
    <definedName name="Trade_creditors_balance___control___nominal.WN" localSheetId="0">#REF!</definedName>
    <definedName name="Trade_creditors_balance___control___nominal.WN">#REF!</definedName>
    <definedName name="Trade_creditors_balance___control___nominal.WN.BEG" localSheetId="0">#REF!</definedName>
    <definedName name="Trade_creditors_balance___control___nominal.WN.BEG">#REF!</definedName>
    <definedName name="Trade_creditors_balance___control___nominal.WR" localSheetId="0">#REF!</definedName>
    <definedName name="Trade_creditors_balance___control___nominal.WR">#REF!</definedName>
    <definedName name="Trade_creditors_balance___control___nominal.WR.BEG" localSheetId="0">#REF!</definedName>
    <definedName name="Trade_creditors_balance___control___nominal.WR.BEG">#REF!</definedName>
    <definedName name="Trade_creditors_balance___control___nominal.WWN" localSheetId="0">#REF!</definedName>
    <definedName name="Trade_creditors_balance___control___nominal.WWN">#REF!</definedName>
    <definedName name="Trade_creditors_balance___control___nominal.WWN.BEG" localSheetId="0">#REF!</definedName>
    <definedName name="Trade_creditors_balance___control___nominal.WWN.BEG">#REF!</definedName>
    <definedName name="Trade_creditors_target_balance___control___nominal.ADDN1" localSheetId="0">#REF!</definedName>
    <definedName name="Trade_creditors_target_balance___control___nominal.ADDN1">#REF!</definedName>
    <definedName name="Trade_creditors_target_balance___control___nominal.ADDN2" localSheetId="0">#REF!</definedName>
    <definedName name="Trade_creditors_target_balance___control___nominal.ADDN2">#REF!</definedName>
    <definedName name="Trade_creditors_target_balance___control___nominal.BR" localSheetId="0">#REF!</definedName>
    <definedName name="Trade_creditors_target_balance___control___nominal.BR">#REF!</definedName>
    <definedName name="Trade_creditors_target_balance___control___nominal.WN" localSheetId="0">#REF!</definedName>
    <definedName name="Trade_creditors_target_balance___control___nominal.WN">#REF!</definedName>
    <definedName name="Trade_creditors_target_balance___control___nominal.WR" localSheetId="0">#REF!</definedName>
    <definedName name="Trade_creditors_target_balance___control___nominal.WR">#REF!</definedName>
    <definedName name="Trade_creditors_target_balance___control___nominal.WWN" localSheetId="0">#REF!</definedName>
    <definedName name="Trade_creditors_target_balance___control___nominal.WWN">#REF!</definedName>
    <definedName name="Trade_debtor_and_other_receivables_balance___Appointee___nominal" localSheetId="0">#REF!</definedName>
    <definedName name="Trade_debtor_and_other_receivables_balance___Appointee___nominal">#REF!</definedName>
    <definedName name="Trade_debtors___Residential_b_f___nominal" localSheetId="0">#REF!</definedName>
    <definedName name="Trade_debtors___Residential_b_f___nominal">#REF!</definedName>
    <definedName name="Trade_debtors_and_other_receivables_balance___control___nominal.ADDN1" localSheetId="0">#REF!</definedName>
    <definedName name="Trade_debtors_and_other_receivables_balance___control___nominal.ADDN1">#REF!</definedName>
    <definedName name="Trade_debtors_and_other_receivables_balance___control___nominal.ADDN2" localSheetId="0">#REF!</definedName>
    <definedName name="Trade_debtors_and_other_receivables_balance___control___nominal.ADDN2">#REF!</definedName>
    <definedName name="Trade_debtors_and_other_receivables_balance___control___nominal.BR" localSheetId="0">#REF!</definedName>
    <definedName name="Trade_debtors_and_other_receivables_balance___control___nominal.BR">#REF!</definedName>
    <definedName name="Trade_debtors_and_other_receivables_balance___control___nominal.WN" localSheetId="0">#REF!</definedName>
    <definedName name="Trade_debtors_and_other_receivables_balance___control___nominal.WN">#REF!</definedName>
    <definedName name="Trade_debtors_and_other_receivables_balance___control___nominal.WR" localSheetId="0">#REF!</definedName>
    <definedName name="Trade_debtors_and_other_receivables_balance___control___nominal.WR">#REF!</definedName>
    <definedName name="Trade_debtors_and_other_receivables_balance___control___nominal.WWN" localSheetId="0">#REF!</definedName>
    <definedName name="Trade_debtors_and_other_receivables_balance___control___nominal.WWN">#REF!</definedName>
    <definedName name="Trade_debtors_and_other_receivables_balance___Wholesale___nominal" localSheetId="0">#REF!</definedName>
    <definedName name="Trade_debtors_and_other_receivables_balance___Wholesale___nominal">#REF!</definedName>
    <definedName name="Trade_debtors_balance___control___nominal.ADDN1" localSheetId="0">#REF!</definedName>
    <definedName name="Trade_debtors_balance___control___nominal.ADDN1">#REF!</definedName>
    <definedName name="Trade_debtors_balance___control___nominal.ADDN1.BEG" localSheetId="0">#REF!</definedName>
    <definedName name="Trade_debtors_balance___control___nominal.ADDN1.BEG">#REF!</definedName>
    <definedName name="Trade_debtors_balance___control___nominal.ADDN2" localSheetId="0">#REF!</definedName>
    <definedName name="Trade_debtors_balance___control___nominal.ADDN2">#REF!</definedName>
    <definedName name="Trade_debtors_balance___control___nominal.ADDN2.BEG" localSheetId="0">#REF!</definedName>
    <definedName name="Trade_debtors_balance___control___nominal.ADDN2.BEG">#REF!</definedName>
    <definedName name="Trade_debtors_balance___control___nominal.BR" localSheetId="0">#REF!</definedName>
    <definedName name="Trade_debtors_balance___control___nominal.BR">#REF!</definedName>
    <definedName name="Trade_debtors_balance___control___nominal.BR.BEG" localSheetId="0">#REF!</definedName>
    <definedName name="Trade_debtors_balance___control___nominal.BR.BEG">#REF!</definedName>
    <definedName name="Trade_debtors_balance___control___nominal.WN" localSheetId="0">#REF!</definedName>
    <definedName name="Trade_debtors_balance___control___nominal.WN">#REF!</definedName>
    <definedName name="Trade_debtors_balance___control___nominal.WN.BEG" localSheetId="0">#REF!</definedName>
    <definedName name="Trade_debtors_balance___control___nominal.WN.BEG">#REF!</definedName>
    <definedName name="Trade_debtors_balance___control___nominal.WR" localSheetId="0">#REF!</definedName>
    <definedName name="Trade_debtors_balance___control___nominal.WR">#REF!</definedName>
    <definedName name="Trade_debtors_balance___control___nominal.WR.BEG" localSheetId="0">#REF!</definedName>
    <definedName name="Trade_debtors_balance___control___nominal.WR.BEG">#REF!</definedName>
    <definedName name="Trade_debtors_balance___control___nominal.WWN" localSheetId="0">#REF!</definedName>
    <definedName name="Trade_debtors_balance___control___nominal.WWN">#REF!</definedName>
    <definedName name="Trade_debtors_balance___control___nominal.WWN.BEG" localSheetId="0">#REF!</definedName>
    <definedName name="Trade_debtors_balance___control___nominal.WWN.BEG">#REF!</definedName>
    <definedName name="Trade_debtors_target_balance___control___nominal.ADDN1" localSheetId="0">#REF!</definedName>
    <definedName name="Trade_debtors_target_balance___control___nominal.ADDN1">#REF!</definedName>
    <definedName name="Trade_debtors_target_balance___control___nominal.ADDN2" localSheetId="0">#REF!</definedName>
    <definedName name="Trade_debtors_target_balance___control___nominal.ADDN2">#REF!</definedName>
    <definedName name="Trade_debtors_target_balance___control___nominal.BR" localSheetId="0">#REF!</definedName>
    <definedName name="Trade_debtors_target_balance___control___nominal.BR">#REF!</definedName>
    <definedName name="Trade_debtors_target_balance___control___nominal.WN" localSheetId="0">#REF!</definedName>
    <definedName name="Trade_debtors_target_balance___control___nominal.WN">#REF!</definedName>
    <definedName name="Trade_debtors_target_balance___control___nominal.WR" localSheetId="0">#REF!</definedName>
    <definedName name="Trade_debtors_target_balance___control___nominal.WR">#REF!</definedName>
    <definedName name="Trade_debtors_target_balance___control___nominal.WWN" localSheetId="0">#REF!</definedName>
    <definedName name="Trade_debtors_target_balance___control___nominal.WWN">#REF!</definedName>
    <definedName name="Transition" localSheetId="1">#REF!</definedName>
    <definedName name="Transition" localSheetId="0">#REF!</definedName>
    <definedName name="Transition">#REF!</definedName>
    <definedName name="TRDACT">#REF!</definedName>
    <definedName name="TRDCALC2">#REF!</definedName>
    <definedName name="trdhtr" localSheetId="1" hidden="1">#REF!</definedName>
    <definedName name="trdhtr" localSheetId="0" hidden="1">#REF!</definedName>
    <definedName name="trdhtr" hidden="1">#REF!</definedName>
    <definedName name="TRDWD">#REF!</definedName>
    <definedName name="trends">#REF!</definedName>
    <definedName name="Trk_Tol" localSheetId="1">#REF!</definedName>
    <definedName name="Trk_Tol" localSheetId="0">#REF!</definedName>
    <definedName name="TRK_TOL">#REF!</definedName>
    <definedName name="TWcat">#REF!</definedName>
    <definedName name="TWsummary">#REF!</definedName>
    <definedName name="TWto">#REF!</definedName>
    <definedName name="TYNE_WEAR" localSheetId="1">#REF!</definedName>
    <definedName name="TYNE_WEAR" localSheetId="0">#REF!</definedName>
    <definedName name="TYNE_WEAR">#REF!</definedName>
    <definedName name="TYPE">#REF!</definedName>
    <definedName name="TypeCo">#REF!</definedName>
    <definedName name="U">#REF!</definedName>
    <definedName name="uanumber">#REF!</definedName>
    <definedName name="UK">#REF!</definedName>
    <definedName name="UK_Average_HGV_CO2">#REF!</definedName>
    <definedName name="UK_Average_HGV_km">#REF!</definedName>
    <definedName name="UK_Average_HGV_Tonne_km">#REF!</definedName>
    <definedName name="UK_Average_HGV_Tonne_km_CO2">#REF!</definedName>
    <definedName name="Underground_Pass_CO2">#REF!</definedName>
    <definedName name="Underground_Pass_km">#REF!</definedName>
    <definedName name="Units" localSheetId="0">#REF!</definedName>
    <definedName name="Units">#REF!</definedName>
    <definedName name="Units_in_a_million" localSheetId="0">#REF!</definedName>
    <definedName name="Units_in_a_million">#REF!</definedName>
    <definedName name="Unknown_Fuel_CO2">#REF!</definedName>
    <definedName name="Unknown_Fuel_Miles">#REF!</definedName>
    <definedName name="Unmeasured_apportioned_revenue___business___nominal.ADDN1" localSheetId="0">#REF!</definedName>
    <definedName name="Unmeasured_apportioned_revenue___business___nominal.ADDN1">#REF!</definedName>
    <definedName name="Unmeasured_apportioned_revenue___business___nominal.ADDN2" localSheetId="0">#REF!</definedName>
    <definedName name="Unmeasured_apportioned_revenue___business___nominal.ADDN2">#REF!</definedName>
    <definedName name="Unmeasured_apportioned_revenue___business___nominal.BR" localSheetId="0">#REF!</definedName>
    <definedName name="Unmeasured_apportioned_revenue___business___nominal.BR">#REF!</definedName>
    <definedName name="Unmeasured_apportioned_revenue___business___nominal.WN" localSheetId="0">#REF!</definedName>
    <definedName name="Unmeasured_apportioned_revenue___business___nominal.WN">#REF!</definedName>
    <definedName name="Unmeasured_apportioned_revenue___business___nominal.WR" localSheetId="0">#REF!</definedName>
    <definedName name="Unmeasured_apportioned_revenue___business___nominal.WR">#REF!</definedName>
    <definedName name="Unmeasured_apportioned_revenue___business___nominal.WWN" localSheetId="0">#REF!</definedName>
    <definedName name="Unmeasured_apportioned_revenue___business___nominal.WWN">#REF!</definedName>
    <definedName name="Unmeasured_apportioned_revenue___business___nominal_total" localSheetId="0">#REF!</definedName>
    <definedName name="Unmeasured_apportioned_revenue___business___nominal_total">#REF!</definedName>
    <definedName name="Unmeasured_apportioned_revenue___residential___nominal.ADDN1" localSheetId="0">#REF!</definedName>
    <definedName name="Unmeasured_apportioned_revenue___residential___nominal.ADDN1">#REF!</definedName>
    <definedName name="Unmeasured_apportioned_revenue___residential___nominal.ADDN2" localSheetId="0">#REF!</definedName>
    <definedName name="Unmeasured_apportioned_revenue___residential___nominal.ADDN2">#REF!</definedName>
    <definedName name="Unmeasured_apportioned_revenue___residential___nominal.BR" localSheetId="0">#REF!</definedName>
    <definedName name="Unmeasured_apportioned_revenue___residential___nominal.BR">#REF!</definedName>
    <definedName name="Unmeasured_apportioned_revenue___residential___nominal.WN" localSheetId="0">#REF!</definedName>
    <definedName name="Unmeasured_apportioned_revenue___residential___nominal.WN">#REF!</definedName>
    <definedName name="Unmeasured_apportioned_revenue___residential___nominal.WR" localSheetId="0">#REF!</definedName>
    <definedName name="Unmeasured_apportioned_revenue___residential___nominal.WR">#REF!</definedName>
    <definedName name="Unmeasured_apportioned_revenue___residential___nominal.WWN" localSheetId="0">#REF!</definedName>
    <definedName name="Unmeasured_apportioned_revenue___residential___nominal.WWN">#REF!</definedName>
    <definedName name="Unmeasured_apportioned_revenue___residential___nominal_total" localSheetId="0">#REF!</definedName>
    <definedName name="Unmeasured_apportioned_revenue___residential___nominal_total">#REF!</definedName>
    <definedName name="Unmeasured_dual_service_customer_service_revenue_inc_DPC_margin___post_financeability___real" localSheetId="0">#REF!</definedName>
    <definedName name="Unmeasured_dual_service_customer_service_revenue_inc_DPC_margin___post_financeability___real">#REF!</definedName>
    <definedName name="Unmeasured_dual_service_customer_service_revenue_inc_DPC_margin___real" localSheetId="0">#REF!</definedName>
    <definedName name="Unmeasured_dual_service_customer_service_revenue_inc_DPC_margin___real">#REF!</definedName>
    <definedName name="Unmeasured_residential_retail_service_revenue___real" localSheetId="0">#REF!</definedName>
    <definedName name="Unmeasured_residential_retail_service_revenue___real">#REF!</definedName>
    <definedName name="Unmeasured_residential_retail_service_revenue_for_debtor_days___nominal" localSheetId="0">#REF!</definedName>
    <definedName name="Unmeasured_residential_retail_service_revenue_for_debtor_days___nominal">#REF!</definedName>
    <definedName name="Unmeasured_residential_retail_service_revenue_inc_DPC_margin___nominal" localSheetId="0">#REF!</definedName>
    <definedName name="Unmeasured_residential_retail_service_revenue_inc_DPC_margin___nominal">#REF!</definedName>
    <definedName name="Unmeasured_residential_retail_service_revenue_inc_DPC_margin___real" localSheetId="0">#REF!</definedName>
    <definedName name="Unmeasured_residential_retail_service_revenue_inc_DPC_margin___real">#REF!</definedName>
    <definedName name="Unmeasured_residential_retail_service_revenue_weighting" localSheetId="0">#REF!</definedName>
    <definedName name="Unmeasured_residential_retail_service_revenue_weighting">#REF!</definedName>
    <definedName name="Unmeasured_sewerage_customer_service_revenue_inc_DPC_margin___post_financeability___real" localSheetId="0">#REF!</definedName>
    <definedName name="Unmeasured_sewerage_customer_service_revenue_inc_DPC_margin___post_financeability___real">#REF!</definedName>
    <definedName name="Unmeasured_sewerage_customer_service_revenue_inc_DPC_margin___real" localSheetId="0">#REF!</definedName>
    <definedName name="Unmeasured_sewerage_customer_service_revenue_inc_DPC_margin___real">#REF!</definedName>
    <definedName name="Unmeasured_water_customer_service_revenue_inc_DPC_margin___post_financeability___real" localSheetId="0">#REF!</definedName>
    <definedName name="Unmeasured_water_customer_service_revenue_inc_DPC_margin___post_financeability___real">#REF!</definedName>
    <definedName name="Unmeasured_water_customer_service_revenue_inc_DPC_margin___real" localSheetId="0">#REF!</definedName>
    <definedName name="Unmeasured_water_customer_service_revenue_inc_DPC_margin___real">#REF!</definedName>
    <definedName name="UseFD_COPI">#REF!</definedName>
    <definedName name="Useful_life_of_wholesale_fixed_assets_roundup___control.ADDN1" localSheetId="0">#REF!</definedName>
    <definedName name="Useful_life_of_wholesale_fixed_assets_roundup___control.ADDN1">#REF!</definedName>
    <definedName name="Useful_life_of_wholesale_fixed_assets_roundup___control.ADDN2" localSheetId="0">#REF!</definedName>
    <definedName name="Useful_life_of_wholesale_fixed_assets_roundup___control.ADDN2">#REF!</definedName>
    <definedName name="Useful_life_of_wholesale_fixed_assets_roundup___control.BR" localSheetId="0">#REF!</definedName>
    <definedName name="Useful_life_of_wholesale_fixed_assets_roundup___control.BR">#REF!</definedName>
    <definedName name="Useful_life_of_wholesale_fixed_assets_roundup___control.WN" localSheetId="0">#REF!</definedName>
    <definedName name="Useful_life_of_wholesale_fixed_assets_roundup___control.WN">#REF!</definedName>
    <definedName name="Useful_life_of_wholesale_fixed_assets_roundup___control.WR" localSheetId="0">#REF!</definedName>
    <definedName name="Useful_life_of_wholesale_fixed_assets_roundup___control.WR">#REF!</definedName>
    <definedName name="Useful_life_of_wholesale_fixed_assets_roundup___control.WWN" localSheetId="0">#REF!</definedName>
    <definedName name="Useful_life_of_wholesale_fixed_assets_roundup___control.WWN">#REF!</definedName>
    <definedName name="UserName">#REF!</definedName>
    <definedName name="UserRole">#REF!</definedName>
    <definedName name="V">#REF!</definedName>
    <definedName name="Value_of_scrip_shares_issued___control___nominal.ADDN1" localSheetId="0">#REF!</definedName>
    <definedName name="Value_of_scrip_shares_issued___control___nominal.ADDN1">#REF!</definedName>
    <definedName name="Value_of_scrip_shares_issued___control___nominal.ADDN2" localSheetId="0">#REF!</definedName>
    <definedName name="Value_of_scrip_shares_issued___control___nominal.ADDN2">#REF!</definedName>
    <definedName name="Value_of_scrip_shares_issued___control___nominal.BR" localSheetId="0">#REF!</definedName>
    <definedName name="Value_of_scrip_shares_issued___control___nominal.BR">#REF!</definedName>
    <definedName name="Value_of_scrip_shares_issued___control___nominal.WN" localSheetId="0">#REF!</definedName>
    <definedName name="Value_of_scrip_shares_issued___control___nominal.WN">#REF!</definedName>
    <definedName name="Value_of_scrip_shares_issued___control___nominal.WR" localSheetId="0">#REF!</definedName>
    <definedName name="Value_of_scrip_shares_issued___control___nominal.WR">#REF!</definedName>
    <definedName name="Value_of_scrip_shares_issued___control___nominal.WWN" localSheetId="0">#REF!</definedName>
    <definedName name="Value_of_scrip_shares_issued___control___nominal.WWN">#REF!</definedName>
    <definedName name="Var_AP_List">OFFSET(#REF!,0,0,5-COUNTBLANK(#REF!),1)</definedName>
    <definedName name="Var_AP_List2">OFFSET(#REF!,#REF!,0,#REF!)</definedName>
    <definedName name="VarianceMode">#REF!</definedName>
    <definedName name="VarianceType">#REF!</definedName>
    <definedName name="Very_Large_Bulk_Tonne_km">#REF!</definedName>
    <definedName name="Very_Large_Bulk_Tonne_km_CO2">#REF!</definedName>
    <definedName name="Very_Large_Tanker_Tonne_km">#REF!</definedName>
    <definedName name="Very_Large_Tanker_Tonne_km_CO2">#REF!</definedName>
    <definedName name="VOAList">#REF!</definedName>
    <definedName name="Vol_Biogas_Kg_Sludge">#REF!</definedName>
    <definedName name="Volume_Drinking">#REF!</definedName>
    <definedName name="Volume_Wastewater">#REF!</definedName>
    <definedName name="Vow">#REF!</definedName>
    <definedName name="VS_Converted_CO2_AD">#REF!</definedName>
    <definedName name="VS_Sludge_Raw">#REF!</definedName>
    <definedName name="W">#REF!</definedName>
    <definedName name="W_GLAM" localSheetId="1">#REF!</definedName>
    <definedName name="W_GLAM" localSheetId="0">#REF!</definedName>
    <definedName name="W_GLAM">#REF!</definedName>
    <definedName name="W_MIDS" localSheetId="1">#REF!</definedName>
    <definedName name="W_MIDS" localSheetId="0">#REF!</definedName>
    <definedName name="W_MIDS">#REF!</definedName>
    <definedName name="W_SUSSEX" localSheetId="1">#REF!</definedName>
    <definedName name="W_SUSSEX" localSheetId="0">#REF!</definedName>
    <definedName name="W_SUSSEX">#REF!</definedName>
    <definedName name="W_YORKS" localSheetId="1">#REF!</definedName>
    <definedName name="W_YORKS" localSheetId="0">#REF!</definedName>
    <definedName name="W_YORKS">#REF!</definedName>
    <definedName name="WACC_nominal.ADDN1" localSheetId="0">#REF!</definedName>
    <definedName name="WACC_nominal.ADDN1">#REF!</definedName>
    <definedName name="WACC_nominal.ADDN2" localSheetId="0">#REF!</definedName>
    <definedName name="WACC_nominal.ADDN2">#REF!</definedName>
    <definedName name="WACC_nominal.BR" localSheetId="0">#REF!</definedName>
    <definedName name="WACC_nominal.BR">#REF!</definedName>
    <definedName name="WACC_nominal.WN" localSheetId="0">#REF!</definedName>
    <definedName name="WACC_nominal.WN">#REF!</definedName>
    <definedName name="WACC_nominal.WR" localSheetId="0">#REF!</definedName>
    <definedName name="WACC_nominal.WR">#REF!</definedName>
    <definedName name="WACC_nominal.WWN" localSheetId="0">#REF!</definedName>
    <definedName name="WACC_nominal.WWN">#REF!</definedName>
    <definedName name="WACC_real.ADDN1" localSheetId="0">#REF!</definedName>
    <definedName name="WACC_real.ADDN1">#REF!</definedName>
    <definedName name="WACC_real.ADDN2" localSheetId="0">#REF!</definedName>
    <definedName name="WACC_real.ADDN2">#REF!</definedName>
    <definedName name="WACC_real.BR" localSheetId="0">#REF!</definedName>
    <definedName name="WACC_real.BR">#REF!</definedName>
    <definedName name="WACC_real.WN" localSheetId="0">#REF!</definedName>
    <definedName name="WACC_real.WN">#REF!</definedName>
    <definedName name="WACC_real.WR" localSheetId="0">#REF!</definedName>
    <definedName name="WACC_real.WR">#REF!</definedName>
    <definedName name="WACC_real.WWN" localSheetId="0">#REF!</definedName>
    <definedName name="WACC_real.WWN">#REF!</definedName>
    <definedName name="WAN">#REF!</definedName>
    <definedName name="WARWICKS" localSheetId="1">#REF!</definedName>
    <definedName name="WARWICKS" localSheetId="0">#REF!</definedName>
    <definedName name="WARWICKS">#REF!</definedName>
    <definedName name="WaSC">#REF!</definedName>
    <definedName name="WaSC_average_bill___5yr_average___nominal" localSheetId="0">#REF!</definedName>
    <definedName name="WaSC_average_bill___5yr_average___nominal">#REF!</definedName>
    <definedName name="WaSC_average_bill___5yr_average___real" localSheetId="0">#REF!</definedName>
    <definedName name="WaSC_average_bill___5yr_average___real">#REF!</definedName>
    <definedName name="WaSC_average_bill___nominal" localSheetId="0">#REF!</definedName>
    <definedName name="WaSC_average_bill___nominal">#REF!</definedName>
    <definedName name="WaSC_average_bill___real" localSheetId="0">#REF!</definedName>
    <definedName name="WaSC_average_bill___real">#REF!</definedName>
    <definedName name="WaSC_average_bill_growth___nominal" localSheetId="0">#REF!</definedName>
    <definedName name="WaSC_average_bill_growth___nominal">#REF!</definedName>
    <definedName name="WaSC_average_bill_growth___real" localSheetId="0">#REF!</definedName>
    <definedName name="WaSC_average_bill_growth___real">#REF!</definedName>
    <definedName name="WaSCstransition" localSheetId="1">#REF!</definedName>
    <definedName name="WaSCstransition" localSheetId="0">#REF!</definedName>
    <definedName name="WaSCstransition">#REF!</definedName>
    <definedName name="Wastewater___Allowed_Revenues___real" localSheetId="0">#REF!</definedName>
    <definedName name="Wastewater___Allowed_Revenues___real">#REF!</definedName>
    <definedName name="Wastewater_network___Allowed_Revenues___real" localSheetId="0">#REF!</definedName>
    <definedName name="Wastewater_network___Allowed_Revenues___real">#REF!</definedName>
    <definedName name="Wastewater_network___K___periodic" localSheetId="0">#REF!</definedName>
    <definedName name="Wastewater_network___K___periodic">#REF!</definedName>
    <definedName name="Wastewater_network_allowed_revenue_build_up___check" localSheetId="0">#REF!</definedName>
    <definedName name="Wastewater_network_allowed_revenue_build_up___check">#REF!</definedName>
    <definedName name="Wastewater_network_allowed_revenue_build_up___check_overall" localSheetId="0">#REF!</definedName>
    <definedName name="Wastewater_network_allowed_revenue_build_up___check_overall">#REF!</definedName>
    <definedName name="Water___Allowed_Revenues___real" localSheetId="0">#REF!</definedName>
    <definedName name="Water___Allowed_Revenues___real">#REF!</definedName>
    <definedName name="Water_network___Allowed_Revenues___real" localSheetId="0">#REF!</definedName>
    <definedName name="Water_network___Allowed_Revenues___real">#REF!</definedName>
    <definedName name="Water_network___K___periodic" localSheetId="0">#REF!</definedName>
    <definedName name="Water_network___K___periodic">#REF!</definedName>
    <definedName name="Water_network_allowed_revenue_build_up___check" localSheetId="0">#REF!</definedName>
    <definedName name="Water_network_allowed_revenue_build_up___check">#REF!</definedName>
    <definedName name="Water_network_allowed_revenue_build_up___check_overall" localSheetId="0">#REF!</definedName>
    <definedName name="Water_network_allowed_revenue_build_up___check_overall">#REF!</definedName>
    <definedName name="Water_resources___Allowed_Revenues___real" localSheetId="0">#REF!</definedName>
    <definedName name="Water_resources___Allowed_Revenues___real">#REF!</definedName>
    <definedName name="Water_resources___K___periodic" localSheetId="0">#REF!</definedName>
    <definedName name="Water_resources___K___periodic">#REF!</definedName>
    <definedName name="Water_resources_allowed_revenue_build_up___check" localSheetId="0">#REF!</definedName>
    <definedName name="Water_resources_allowed_revenue_build_up___check">#REF!</definedName>
    <definedName name="Water_resources_allowed_revenue_build_up___check_overall" localSheetId="0">#REF!</definedName>
    <definedName name="Water_resources_allowed_revenue_build_up___check_overall">#REF!</definedName>
    <definedName name="WaterGC" localSheetId="1">#REF!</definedName>
    <definedName name="WaterGC" localSheetId="0">#REF!</definedName>
    <definedName name="WaterGC">#REF!</definedName>
    <definedName name="watIRE" localSheetId="1">#REF!</definedName>
    <definedName name="watIRE" localSheetId="0">#REF!</definedName>
    <definedName name="watIRE">#REF!</definedName>
    <definedName name="WatMNIgc" localSheetId="1">#REF!</definedName>
    <definedName name="WatMNIgc" localSheetId="0">#REF!</definedName>
    <definedName name="WatMNIgc">#REF!</definedName>
    <definedName name="WBaseG_Act" localSheetId="1">#REF!</definedName>
    <definedName name="WBaseG_Act" localSheetId="0">#REF!</definedName>
    <definedName name="WBaseG_Act">#REF!</definedName>
    <definedName name="WBaseG_BP" localSheetId="1">#REF!</definedName>
    <definedName name="WBaseG_BP" localSheetId="0">#REF!</definedName>
    <definedName name="WBaseG_BP">#REF!</definedName>
    <definedName name="WBaseG_FD" localSheetId="1">#REF!</definedName>
    <definedName name="WBaseG_FD" localSheetId="0">#REF!</definedName>
    <definedName name="WBaseG_FD">#REF!</definedName>
    <definedName name="WBaseN_Act" localSheetId="1">#REF!</definedName>
    <definedName name="WBaseN_Act" localSheetId="0">#REF!</definedName>
    <definedName name="WBaseN_Act">#REF!</definedName>
    <definedName name="WBaseN_FD" localSheetId="1">#REF!</definedName>
    <definedName name="WBaseN_FD" localSheetId="0">#REF!</definedName>
    <definedName name="WBaseN_FD">#REF!</definedName>
    <definedName name="Wcap">#REF!</definedName>
    <definedName name="wdfw" localSheetId="1">#REF!</definedName>
    <definedName name="wdfw" localSheetId="0">#REF!</definedName>
    <definedName name="wdfw">#REF!</definedName>
    <definedName name="wedfw" localSheetId="1">#REF!</definedName>
    <definedName name="wedfw" localSheetId="0">#REF!</definedName>
    <definedName name="wedfw">#REF!</definedName>
    <definedName name="wefw" localSheetId="1">#REF!</definedName>
    <definedName name="wefw" localSheetId="0">#REF!</definedName>
    <definedName name="wefw">#REF!</definedName>
    <definedName name="wefwe" localSheetId="1">#REF!</definedName>
    <definedName name="wefwe" localSheetId="0">#REF!</definedName>
    <definedName name="wefwe">#REF!</definedName>
    <definedName name="wefwerf" localSheetId="1">#REF!</definedName>
    <definedName name="wefwerf" localSheetId="0">#REF!</definedName>
    <definedName name="wefwerf">#REF!</definedName>
    <definedName name="Weighted_average_Base_RoRE_Appointee___nominal" localSheetId="0">#REF!</definedName>
    <definedName name="Weighted_average_Base_RoRE_Appointee___nominal">#REF!</definedName>
    <definedName name="Weighted_PAYG_rate.ADDN1" localSheetId="0">#REF!</definedName>
    <definedName name="Weighted_PAYG_rate.ADDN1">#REF!</definedName>
    <definedName name="Weighted_PAYG_rate.ADDN2" localSheetId="0">#REF!</definedName>
    <definedName name="Weighted_PAYG_rate.ADDN2">#REF!</definedName>
    <definedName name="Weighted_PAYG_rate.BR" localSheetId="0">#REF!</definedName>
    <definedName name="Weighted_PAYG_rate.BR">#REF!</definedName>
    <definedName name="Weighted_PAYG_rate.WN" localSheetId="0">#REF!</definedName>
    <definedName name="Weighted_PAYG_rate.WN">#REF!</definedName>
    <definedName name="Weighted_PAYG_rate.WR" localSheetId="0">#REF!</definedName>
    <definedName name="Weighted_PAYG_rate.WR">#REF!</definedName>
    <definedName name="Weighted_PAYG_rate.WWN" localSheetId="0">#REF!</definedName>
    <definedName name="Weighted_PAYG_rate.WWN">#REF!</definedName>
    <definedName name="Weighted_PAYG_rate___Wholesale" localSheetId="0">#REF!</definedName>
    <definedName name="Weighted_PAYG_rate___Wholesale">#REF!</definedName>
    <definedName name="Weighted_RCV_run_off_rate___nominal.ADDN1" localSheetId="0">#REF!</definedName>
    <definedName name="Weighted_RCV_run_off_rate___nominal.ADDN1">#REF!</definedName>
    <definedName name="Weighted_RCV_run_off_rate___nominal.ADDN2" localSheetId="0">#REF!</definedName>
    <definedName name="Weighted_RCV_run_off_rate___nominal.ADDN2">#REF!</definedName>
    <definedName name="Weighted_RCV_run_off_rate___nominal.BR" localSheetId="0">#REF!</definedName>
    <definedName name="Weighted_RCV_run_off_rate___nominal.BR">#REF!</definedName>
    <definedName name="Weighted_RCV_run_off_rate___nominal.WN" localSheetId="0">#REF!</definedName>
    <definedName name="Weighted_RCV_run_off_rate___nominal.WN">#REF!</definedName>
    <definedName name="Weighted_RCV_run_off_rate___nominal.WR" localSheetId="0">#REF!</definedName>
    <definedName name="Weighted_RCV_run_off_rate___nominal.WR">#REF!</definedName>
    <definedName name="Weighted_RCV_run_off_rate___nominal.WWN" localSheetId="0">#REF!</definedName>
    <definedName name="Weighted_RCV_run_off_rate___nominal.WWN">#REF!</definedName>
    <definedName name="Weighted_RCV_run_off_rate___Wholesale___nominal" localSheetId="0">#REF!</definedName>
    <definedName name="Weighted_RCV_run_off_rate___Wholesale___nominal">#REF!</definedName>
    <definedName name="Weighted_Total_retail_Business_margin" localSheetId="0">#REF!</definedName>
    <definedName name="Weighted_Total_retail_Business_margin">#REF!</definedName>
    <definedName name="WeightedInterest06">#REF!</definedName>
    <definedName name="WEnhG_BP" localSheetId="1">#REF!</definedName>
    <definedName name="WEnhG_BP" localSheetId="0">#REF!</definedName>
    <definedName name="WEnhG_BP">#REF!</definedName>
    <definedName name="WEnhG_FD" localSheetId="1">#REF!</definedName>
    <definedName name="WEnhG_FD" localSheetId="0">#REF!</definedName>
    <definedName name="WEnhG_FD">#REF!</definedName>
    <definedName name="WEnhN_Act" localSheetId="1">#REF!</definedName>
    <definedName name="WEnhN_Act" localSheetId="0">#REF!</definedName>
    <definedName name="WEnhN_Act">#REF!</definedName>
    <definedName name="WEnhN_FD" localSheetId="1">#REF!</definedName>
    <definedName name="WEnhN_FD" localSheetId="0">#REF!</definedName>
    <definedName name="WEnhN_FD">#REF!</definedName>
    <definedName name="wert" localSheetId="1" hidden="1">{"GROSS",#N/A,FALSE,"401C11"}</definedName>
    <definedName name="wert" localSheetId="0" hidden="1">{"GROSS",#N/A,FALSE,"401C11"}</definedName>
    <definedName name="wert" hidden="1">{"GROSS",#N/A,FALSE,"401C11"}</definedName>
    <definedName name="WGross_Act" localSheetId="1">#REF!</definedName>
    <definedName name="WGross_Act" localSheetId="0">#REF!</definedName>
    <definedName name="WGross_Act">#REF!</definedName>
    <definedName name="Wholesale_additional_control_1_allowed_revenue__excluding_capital_connection_charges___other_income_and_operating_income__per_residential_customer___real" localSheetId="1">#REF!</definedName>
    <definedName name="Wholesale_additional_control_1_allowed_revenue__excluding_capital_connection_charges___other_income_and_operating_income__per_residential_customer___real" localSheetId="0">#REF!</definedName>
    <definedName name="Wholesale_additional_control_1_allowed_revenue__excluding_capital_connection_charges___other_income_and_operating_income__per_residential_customer___real">#REF!</definedName>
    <definedName name="Wholesale_additional_control_2_allowed_revenue__excluding_capital_connection_charges___other_income_and_operating_income__per_residential_customer___real" localSheetId="1">#REF!</definedName>
    <definedName name="Wholesale_additional_control_2_allowed_revenue__excluding_capital_connection_charges___other_income_and_operating_income__per_residential_customer___real" localSheetId="0">#REF!</definedName>
    <definedName name="Wholesale_additional_control_2_allowed_revenue__excluding_capital_connection_charges___other_income_and_operating_income__per_residential_customer___real">#REF!</definedName>
    <definedName name="Wholesale_allowed_revenue_per_customer___Growth___control.ADDN1" localSheetId="0">#REF!</definedName>
    <definedName name="Wholesale_allowed_revenue_per_customer___Growth___control.ADDN1">#REF!</definedName>
    <definedName name="Wholesale_allowed_revenue_per_customer___Growth___control.ADDN2" localSheetId="0">#REF!</definedName>
    <definedName name="Wholesale_allowed_revenue_per_customer___Growth___control.ADDN2">#REF!</definedName>
    <definedName name="Wholesale_allowed_revenue_per_customer___Growth___control.BR" localSheetId="0">#REF!</definedName>
    <definedName name="Wholesale_allowed_revenue_per_customer___Growth___control.BR">#REF!</definedName>
    <definedName name="Wholesale_allowed_revenue_per_customer___Growth___control.WN" localSheetId="0">#REF!</definedName>
    <definedName name="Wholesale_allowed_revenue_per_customer___Growth___control.WN">#REF!</definedName>
    <definedName name="Wholesale_allowed_revenue_per_customer___Growth___control.WR" localSheetId="0">#REF!</definedName>
    <definedName name="Wholesale_allowed_revenue_per_customer___Growth___control.WR">#REF!</definedName>
    <definedName name="Wholesale_allowed_revenue_per_customer___Growth___control.WWN" localSheetId="0">#REF!</definedName>
    <definedName name="Wholesale_allowed_revenue_per_customer___Growth___control.WWN">#REF!</definedName>
    <definedName name="Wholesale_allowed_revenue_per_customer___real___Growth___ADDN1___real" localSheetId="0">#REF!</definedName>
    <definedName name="Wholesale_allowed_revenue_per_customer___real___Growth___ADDN1___real">#REF!</definedName>
    <definedName name="Wholesale_allowed_revenue_per_customer___real___Growth___ADDN2___real" localSheetId="0">#REF!</definedName>
    <definedName name="Wholesale_allowed_revenue_per_customer___real___Growth___ADDN2___real">#REF!</definedName>
    <definedName name="Wholesale_allowed_revenue_per_customer___real___Growth___BR___real" localSheetId="0">#REF!</definedName>
    <definedName name="Wholesale_allowed_revenue_per_customer___real___Growth___BR___real">#REF!</definedName>
    <definedName name="Wholesale_allowed_revenue_per_customer___real___Growth___WN" localSheetId="0">#REF!</definedName>
    <definedName name="Wholesale_allowed_revenue_per_customer___real___Growth___WN">#REF!</definedName>
    <definedName name="Wholesale_allowed_revenue_per_customer___real___Growth___WR" localSheetId="0">#REF!</definedName>
    <definedName name="Wholesale_allowed_revenue_per_customer___real___Growth___WR">#REF!</definedName>
    <definedName name="Wholesale_allowed_revenue_per_customer___real___Growth___WWN___real" localSheetId="0">#REF!</definedName>
    <definedName name="Wholesale_allowed_revenue_per_customer___real___Growth___WWN___real">#REF!</definedName>
    <definedName name="Wholesale_and_retail_line_item_split___Capex_creditor___business_retail___nominal___POS" localSheetId="0">#REF!</definedName>
    <definedName name="Wholesale_and_retail_line_item_split___Capex_creditor___business_retail___nominal___POS">#REF!</definedName>
    <definedName name="Wholesale_and_retail_line_item_split___capex_creditors___residential_retail___nominal_POS" localSheetId="0">#REF!</definedName>
    <definedName name="Wholesale_and_retail_line_item_split___capex_creditors___residential_retail___nominal_POS">#REF!</definedName>
    <definedName name="Wholesale_bio_resources_allowed_revenue__excluding_capital_connection_charges___other_income_and_operating_income__per_residential_customer___real" localSheetId="0">#REF!</definedName>
    <definedName name="Wholesale_bio_resources_allowed_revenue__excluding_capital_connection_charges___other_income_and_operating_income__per_residential_customer___real">#REF!</definedName>
    <definedName name="Wholesale_charge___Residential___nominal" localSheetId="0">#REF!</definedName>
    <definedName name="Wholesale_charge___Residential___nominal">#REF!</definedName>
    <definedName name="Wholesale_control___residential_apportionment_CALC.ADDN1" localSheetId="0">#REF!</definedName>
    <definedName name="Wholesale_control___residential_apportionment_CALC.ADDN1">#REF!</definedName>
    <definedName name="Wholesale_control___residential_apportionment_CALC.ADDN2" localSheetId="0">#REF!</definedName>
    <definedName name="Wholesale_control___residential_apportionment_CALC.ADDN2">#REF!</definedName>
    <definedName name="Wholesale_control___residential_apportionment_CALC.BR" localSheetId="0">#REF!</definedName>
    <definedName name="Wholesale_control___residential_apportionment_CALC.BR">#REF!</definedName>
    <definedName name="Wholesale_control___residential_apportionment_CALC.WN" localSheetId="0">#REF!</definedName>
    <definedName name="Wholesale_control___residential_apportionment_CALC.WN">#REF!</definedName>
    <definedName name="Wholesale_control___residential_apportionment_CALC.WR" localSheetId="0">#REF!</definedName>
    <definedName name="Wholesale_control___residential_apportionment_CALC.WR">#REF!</definedName>
    <definedName name="Wholesale_control___residential_apportionment_CALC.WWN" localSheetId="0">#REF!</definedName>
    <definedName name="Wholesale_control___residential_apportionment_CALC.WWN">#REF!</definedName>
    <definedName name="Wholesale_control__growth_calculated_over_5_years_period____K.ADDN1" localSheetId="0">#REF!</definedName>
    <definedName name="Wholesale_control__growth_calculated_over_5_years_period____K.ADDN1">#REF!</definedName>
    <definedName name="Wholesale_control__growth_calculated_over_5_years_period____K.ADDN2" localSheetId="0">#REF!</definedName>
    <definedName name="Wholesale_control__growth_calculated_over_5_years_period____K.ADDN2">#REF!</definedName>
    <definedName name="Wholesale_control__growth_calculated_over_5_years_period____K.BR" localSheetId="0">#REF!</definedName>
    <definedName name="Wholesale_control__growth_calculated_over_5_years_period____K.BR">#REF!</definedName>
    <definedName name="Wholesale_control__growth_calculated_over_5_years_period____K.WN" localSheetId="0">#REF!</definedName>
    <definedName name="Wholesale_control__growth_calculated_over_5_years_period____K.WN">#REF!</definedName>
    <definedName name="Wholesale_control__growth_calculated_over_5_years_period____K.WR" localSheetId="0">#REF!</definedName>
    <definedName name="Wholesale_control__growth_calculated_over_5_years_period____K.WR">#REF!</definedName>
    <definedName name="Wholesale_control__growth_calculated_over_5_years_period____K.WWN" localSheetId="0">#REF!</definedName>
    <definedName name="Wholesale_control__growth_calculated_over_5_years_period____K.WWN">#REF!</definedName>
    <definedName name="Wholesale_control__growth_calculated_over_5_years_period____K___simple_average.ADDN1" localSheetId="0">#REF!</definedName>
    <definedName name="Wholesale_control__growth_calculated_over_5_years_period____K___simple_average.ADDN1">#REF!</definedName>
    <definedName name="Wholesale_control__growth_calculated_over_5_years_period____K___simple_average.ADDN2" localSheetId="0">#REF!</definedName>
    <definedName name="Wholesale_control__growth_calculated_over_5_years_period____K___simple_average.ADDN2">#REF!</definedName>
    <definedName name="Wholesale_control__growth_calculated_over_5_years_period____K___simple_average.BR" localSheetId="0">#REF!</definedName>
    <definedName name="Wholesale_control__growth_calculated_over_5_years_period____K___simple_average.BR">#REF!</definedName>
    <definedName name="Wholesale_control__growth_calculated_over_5_years_period____K___simple_average.WN" localSheetId="0">#REF!</definedName>
    <definedName name="Wholesale_control__growth_calculated_over_5_years_period____K___simple_average.WN">#REF!</definedName>
    <definedName name="Wholesale_control__growth_calculated_over_5_years_period____K___simple_average.WR" localSheetId="0">#REF!</definedName>
    <definedName name="Wholesale_control__growth_calculated_over_5_years_period____K___simple_average.WR">#REF!</definedName>
    <definedName name="Wholesale_control__growth_calculated_over_5_years_period____K___simple_average.WWN" localSheetId="0">#REF!</definedName>
    <definedName name="Wholesale_control__growth_calculated_over_5_years_period____K___simple_average.WWN">#REF!</definedName>
    <definedName name="Wholesale_control_allowed_revenue__exc_capital_connection_charges__other_income_and_operating_income__per_residential_customer____real.ADDN1" localSheetId="0">#REF!</definedName>
    <definedName name="Wholesale_control_allowed_revenue__exc_capital_connection_charges__other_income_and_operating_income__per_residential_customer____real.ADDN1">#REF!</definedName>
    <definedName name="Wholesale_control_allowed_revenue__exc_capital_connection_charges__other_income_and_operating_income__per_residential_customer____real.ADDN2" localSheetId="0">#REF!</definedName>
    <definedName name="Wholesale_control_allowed_revenue__exc_capital_connection_charges__other_income_and_operating_income__per_residential_customer____real.ADDN2">#REF!</definedName>
    <definedName name="Wholesale_control_allowed_revenue__exc_capital_connection_charges__other_income_and_operating_income__per_residential_customer____real.BR" localSheetId="0">#REF!</definedName>
    <definedName name="Wholesale_control_allowed_revenue__exc_capital_connection_charges__other_income_and_operating_income__per_residential_customer____real.BR">#REF!</definedName>
    <definedName name="Wholesale_control_allowed_revenue__exc_capital_connection_charges__other_income_and_operating_income__per_residential_customer____real.WN" localSheetId="0">#REF!</definedName>
    <definedName name="Wholesale_control_allowed_revenue__exc_capital_connection_charges__other_income_and_operating_income__per_residential_customer____real.WN">#REF!</definedName>
    <definedName name="Wholesale_control_allowed_revenue__exc_capital_connection_charges__other_income_and_operating_income__per_residential_customer____real.WR" localSheetId="0">#REF!</definedName>
    <definedName name="Wholesale_control_allowed_revenue__exc_capital_connection_charges__other_income_and_operating_income__per_residential_customer____real.WR">#REF!</definedName>
    <definedName name="Wholesale_control_allowed_revenue__exc_capital_connection_charges__other_income_and_operating_income__per_residential_customer____real.WWN" localSheetId="0">#REF!</definedName>
    <definedName name="Wholesale_control_allowed_revenue__exc_capital_connection_charges__other_income_and_operating_income__per_residential_customer____real.WWN">#REF!</definedName>
    <definedName name="Wholesale_control_allowed_revenue__exc_capital_connection_charges__other_income_and_operating_income__per_residential_customer____real___BR" localSheetId="0">#REF!</definedName>
    <definedName name="Wholesale_control_allowed_revenue__exc_capital_connection_charges__other_income_and_operating_income__per_residential_customer____real___BR">#REF!</definedName>
    <definedName name="Wholesale_control_allowed_revenue__exc_capital_connection_charges__other_income_and_operating_income__per_residential_customer____real___WWN" localSheetId="0">#REF!</definedName>
    <definedName name="Wholesale_control_allowed_revenue__exc_capital_connection_charges__other_income_and_operating_income__per_residential_customer____real___WWN">#REF!</definedName>
    <definedName name="Wholesale_control_balance_sheet_balances.ADDN1" localSheetId="0">#REF!</definedName>
    <definedName name="Wholesale_control_balance_sheet_balances.ADDN1">#REF!</definedName>
    <definedName name="Wholesale_control_balance_sheet_balances.ADDN2" localSheetId="0">#REF!</definedName>
    <definedName name="Wholesale_control_balance_sheet_balances.ADDN2">#REF!</definedName>
    <definedName name="Wholesale_control_balance_sheet_balances.BR" localSheetId="0">#REF!</definedName>
    <definedName name="Wholesale_control_balance_sheet_balances.BR">#REF!</definedName>
    <definedName name="Wholesale_control_balance_sheet_balances.WN" localSheetId="0">#REF!</definedName>
    <definedName name="Wholesale_control_balance_sheet_balances.WN">#REF!</definedName>
    <definedName name="Wholesale_control_balance_sheet_balances.WR" localSheetId="0">#REF!</definedName>
    <definedName name="Wholesale_control_balance_sheet_balances.WR">#REF!</definedName>
    <definedName name="Wholesale_control_balance_sheet_balances.WWN" localSheetId="0">#REF!</definedName>
    <definedName name="Wholesale_control_balance_sheet_balances.WWN">#REF!</definedName>
    <definedName name="Wholesale_control_balance_sheet_balances_overall.ADDN1" localSheetId="0">#REF!</definedName>
    <definedName name="Wholesale_control_balance_sheet_balances_overall.ADDN1">#REF!</definedName>
    <definedName name="Wholesale_control_balance_sheet_balances_overall.ADDN2" localSheetId="0">#REF!</definedName>
    <definedName name="Wholesale_control_balance_sheet_balances_overall.ADDN2">#REF!</definedName>
    <definedName name="Wholesale_control_balance_sheet_balances_overall.BR" localSheetId="0">#REF!</definedName>
    <definedName name="Wholesale_control_balance_sheet_balances_overall.BR">#REF!</definedName>
    <definedName name="Wholesale_control_balance_sheet_balances_overall.WN" localSheetId="0">#REF!</definedName>
    <definedName name="Wholesale_control_balance_sheet_balances_overall.WN">#REF!</definedName>
    <definedName name="Wholesale_control_balance_sheet_balances_overall.WR" localSheetId="0">#REF!</definedName>
    <definedName name="Wholesale_control_balance_sheet_balances_overall.WR">#REF!</definedName>
    <definedName name="Wholesale_control_balance_sheet_balances_overall.WWN" localSheetId="0">#REF!</definedName>
    <definedName name="Wholesale_control_balance_sheet_balances_overall.WWN">#REF!</definedName>
    <definedName name="Wholesale_control_balance_sheets_balance" localSheetId="0">#REF!</definedName>
    <definedName name="Wholesale_control_balance_sheets_balance">#REF!</definedName>
    <definedName name="Wholesale_control_balance_sheets_balance_overall" localSheetId="0">#REF!</definedName>
    <definedName name="Wholesale_control_balance_sheets_balance_overall">#REF!</definedName>
    <definedName name="Wholesale_creditor_balance___Business___nominal" localSheetId="0">#REF!</definedName>
    <definedName name="Wholesale_creditor_balance___Business___nominal">#REF!</definedName>
    <definedName name="Wholesale_creditor_balance___Business___nominal.BEG" localSheetId="0">#REF!</definedName>
    <definedName name="Wholesale_creditor_balance___Business___nominal.BEG">#REF!</definedName>
    <definedName name="Wholesale_creditor_balance___Residential___nominal" localSheetId="0">#REF!</definedName>
    <definedName name="Wholesale_creditor_balance___Residential___nominal">#REF!</definedName>
    <definedName name="Wholesale_creditor_balance___Residential___nominal.BEG" localSheetId="0">#REF!</definedName>
    <definedName name="Wholesale_creditor_balance___Residential___nominal.BEG">#REF!</definedName>
    <definedName name="Wholesale_DB_pension_cash_excess_over_charge___nominal.ADDN1" localSheetId="0">#REF!</definedName>
    <definedName name="Wholesale_DB_pension_cash_excess_over_charge___nominal.ADDN1">#REF!</definedName>
    <definedName name="Wholesale_DB_pension_cash_excess_over_charge___nominal.ADDN2" localSheetId="0">#REF!</definedName>
    <definedName name="Wholesale_DB_pension_cash_excess_over_charge___nominal.ADDN2">#REF!</definedName>
    <definedName name="Wholesale_DB_pension_cash_excess_over_charge___nominal.BR" localSheetId="0">#REF!</definedName>
    <definedName name="Wholesale_DB_pension_cash_excess_over_charge___nominal.BR">#REF!</definedName>
    <definedName name="Wholesale_DB_pension_cash_excess_over_charge___nominal.WN" localSheetId="0">#REF!</definedName>
    <definedName name="Wholesale_DB_pension_cash_excess_over_charge___nominal.WN">#REF!</definedName>
    <definedName name="Wholesale_DB_pension_cash_excess_over_charge___nominal.WR" localSheetId="0">#REF!</definedName>
    <definedName name="Wholesale_DB_pension_cash_excess_over_charge___nominal.WR">#REF!</definedName>
    <definedName name="Wholesale_DB_pension_cash_excess_over_charge___nominal.WWN" localSheetId="0">#REF!</definedName>
    <definedName name="Wholesale_DB_pension_cash_excess_over_charge___nominal.WWN">#REF!</definedName>
    <definedName name="Wholesale_fixed_assets___half___control___nominal.ADDN1" localSheetId="0">#REF!</definedName>
    <definedName name="Wholesale_fixed_assets___half___control___nominal.ADDN1">#REF!</definedName>
    <definedName name="Wholesale_fixed_assets___half___control___nominal.ADDN2" localSheetId="0">#REF!</definedName>
    <definedName name="Wholesale_fixed_assets___half___control___nominal.ADDN2">#REF!</definedName>
    <definedName name="Wholesale_fixed_assets___half___control___nominal.BR" localSheetId="0">#REF!</definedName>
    <definedName name="Wholesale_fixed_assets___half___control___nominal.BR">#REF!</definedName>
    <definedName name="Wholesale_fixed_assets___half___control___nominal.WN" localSheetId="0">#REF!</definedName>
    <definedName name="Wholesale_fixed_assets___half___control___nominal.WN">#REF!</definedName>
    <definedName name="Wholesale_fixed_assets___half___control___nominal.WR" localSheetId="0">#REF!</definedName>
    <definedName name="Wholesale_fixed_assets___half___control___nominal.WR">#REF!</definedName>
    <definedName name="Wholesale_fixed_assets___half___control___nominal.WWN" localSheetId="0">#REF!</definedName>
    <definedName name="Wholesale_fixed_assets___half___control___nominal.WWN">#REF!</definedName>
    <definedName name="Wholesale_fixed_assets_acc._dep._initial_balance___control___nominal.ADDN1" localSheetId="0">#REF!</definedName>
    <definedName name="Wholesale_fixed_assets_acc._dep._initial_balance___control___nominal.ADDN1">#REF!</definedName>
    <definedName name="Wholesale_fixed_assets_acc._dep._initial_balance___control___nominal.ADDN2" localSheetId="0">#REF!</definedName>
    <definedName name="Wholesale_fixed_assets_acc._dep._initial_balance___control___nominal.ADDN2">#REF!</definedName>
    <definedName name="Wholesale_fixed_assets_acc._dep._initial_balance___control___nominal.BR" localSheetId="0">#REF!</definedName>
    <definedName name="Wholesale_fixed_assets_acc._dep._initial_balance___control___nominal.BR">#REF!</definedName>
    <definedName name="Wholesale_fixed_assets_acc._dep._initial_balance___control___nominal.WN" localSheetId="0">#REF!</definedName>
    <definedName name="Wholesale_fixed_assets_acc._dep._initial_balance___control___nominal.WN">#REF!</definedName>
    <definedName name="Wholesale_fixed_assets_acc._dep._initial_balance___control___nominal.WR" localSheetId="0">#REF!</definedName>
    <definedName name="Wholesale_fixed_assets_acc._dep._initial_balance___control___nominal.WR">#REF!</definedName>
    <definedName name="Wholesale_fixed_assets_acc._dep._initial_balance___control___nominal.WWN" localSheetId="0">#REF!</definedName>
    <definedName name="Wholesale_fixed_assets_acc._dep._initial_balance___control___nominal.WWN">#REF!</definedName>
    <definedName name="Wholesale_fixed_assets_balance___control___nominal.ADDN1" localSheetId="0">#REF!</definedName>
    <definedName name="Wholesale_fixed_assets_balance___control___nominal.ADDN1">#REF!</definedName>
    <definedName name="Wholesale_fixed_assets_balance___control___nominal.ADDN1.BEG" localSheetId="0">#REF!</definedName>
    <definedName name="Wholesale_fixed_assets_balance___control___nominal.ADDN1.BEG">#REF!</definedName>
    <definedName name="Wholesale_fixed_assets_balance___control___nominal.ADDN2" localSheetId="0">#REF!</definedName>
    <definedName name="Wholesale_fixed_assets_balance___control___nominal.ADDN2">#REF!</definedName>
    <definedName name="Wholesale_fixed_assets_balance___control___nominal.ADDN2.BEG" localSheetId="0">#REF!</definedName>
    <definedName name="Wholesale_fixed_assets_balance___control___nominal.ADDN2.BEG">#REF!</definedName>
    <definedName name="Wholesale_fixed_assets_balance___control___nominal.BR" localSheetId="0">#REF!</definedName>
    <definedName name="Wholesale_fixed_assets_balance___control___nominal.BR">#REF!</definedName>
    <definedName name="Wholesale_fixed_assets_balance___control___nominal.BR.BEG" localSheetId="0">#REF!</definedName>
    <definedName name="Wholesale_fixed_assets_balance___control___nominal.BR.BEG">#REF!</definedName>
    <definedName name="Wholesale_fixed_assets_balance___control___nominal.WN" localSheetId="0">#REF!</definedName>
    <definedName name="Wholesale_fixed_assets_balance___control___nominal.WN">#REF!</definedName>
    <definedName name="Wholesale_fixed_assets_balance___control___nominal.WN.BEG" localSheetId="0">#REF!</definedName>
    <definedName name="Wholesale_fixed_assets_balance___control___nominal.WN.BEG">#REF!</definedName>
    <definedName name="Wholesale_fixed_assets_balance___control___nominal.WR" localSheetId="0">#REF!</definedName>
    <definedName name="Wholesale_fixed_assets_balance___control___nominal.WR">#REF!</definedName>
    <definedName name="Wholesale_fixed_assets_balance___control___nominal.WR.BEG" localSheetId="0">#REF!</definedName>
    <definedName name="Wholesale_fixed_assets_balance___control___nominal.WR.BEG">#REF!</definedName>
    <definedName name="Wholesale_fixed_assets_balance___control___nominal.WWN" localSheetId="0">#REF!</definedName>
    <definedName name="Wholesale_fixed_assets_balance___control___nominal.WWN">#REF!</definedName>
    <definedName name="Wholesale_fixed_assets_balance___control___nominal.WWN.BEG" localSheetId="0">#REF!</definedName>
    <definedName name="Wholesale_fixed_assets_balance___control___nominal.WWN.BEG">#REF!</definedName>
    <definedName name="Wholesale_fixed_assets_depreciation___nominal.ADDN1" localSheetId="0">#REF!</definedName>
    <definedName name="Wholesale_fixed_assets_depreciation___nominal.ADDN1">#REF!</definedName>
    <definedName name="Wholesale_fixed_assets_depreciation___nominal.ADDN1.NEG" localSheetId="0">#REF!</definedName>
    <definedName name="Wholesale_fixed_assets_depreciation___nominal.ADDN1.NEG">#REF!</definedName>
    <definedName name="Wholesale_fixed_assets_depreciation___nominal.ADDN2" localSheetId="0">#REF!</definedName>
    <definedName name="Wholesale_fixed_assets_depreciation___nominal.ADDN2">#REF!</definedName>
    <definedName name="Wholesale_fixed_assets_depreciation___nominal.ADDN2.NEG" localSheetId="0">#REF!</definedName>
    <definedName name="Wholesale_fixed_assets_depreciation___nominal.ADDN2.NEG">#REF!</definedName>
    <definedName name="Wholesale_fixed_assets_depreciation___nominal.BR" localSheetId="0">#REF!</definedName>
    <definedName name="Wholesale_fixed_assets_depreciation___nominal.BR">#REF!</definedName>
    <definedName name="Wholesale_fixed_assets_depreciation___nominal.BR.NEG" localSheetId="0">#REF!</definedName>
    <definedName name="Wholesale_fixed_assets_depreciation___nominal.BR.NEG">#REF!</definedName>
    <definedName name="Wholesale_fixed_assets_depreciation___nominal.WN" localSheetId="0">#REF!</definedName>
    <definedName name="Wholesale_fixed_assets_depreciation___nominal.WN">#REF!</definedName>
    <definedName name="Wholesale_fixed_assets_depreciation___nominal.WN.NEG" localSheetId="0">#REF!</definedName>
    <definedName name="Wholesale_fixed_assets_depreciation___nominal.WN.NEG">#REF!</definedName>
    <definedName name="Wholesale_fixed_assets_depreciation___nominal.WR" localSheetId="0">#REF!</definedName>
    <definedName name="Wholesale_fixed_assets_depreciation___nominal.WR">#REF!</definedName>
    <definedName name="Wholesale_fixed_assets_depreciation___nominal.WR.NEG" localSheetId="0">#REF!</definedName>
    <definedName name="Wholesale_fixed_assets_depreciation___nominal.WR.NEG">#REF!</definedName>
    <definedName name="Wholesale_fixed_assets_depreciation___nominal.WWN" localSheetId="0">#REF!</definedName>
    <definedName name="Wholesale_fixed_assets_depreciation___nominal.WWN">#REF!</definedName>
    <definedName name="Wholesale_fixed_assets_depreciation___nominal.WWN.NEG" localSheetId="0">#REF!</definedName>
    <definedName name="Wholesale_fixed_assets_depreciation___nominal.WWN.NEG">#REF!</definedName>
    <definedName name="Wholesale_fixed_assets_depreciation___wholesale___nominal" localSheetId="0">#REF!</definedName>
    <definedName name="Wholesale_fixed_assets_depreciation___wholesale___nominal">#REF!</definedName>
    <definedName name="Wholesale_fixed_assets_depreciation___wholesale___nominal.NEG" localSheetId="0">#REF!</definedName>
    <definedName name="Wholesale_fixed_assets_depreciation___wholesale___nominal.NEG">#REF!</definedName>
    <definedName name="Wholesale_fixed_assets_depreciation_rate___control.ADDN1" localSheetId="0">#REF!</definedName>
    <definedName name="Wholesale_fixed_assets_depreciation_rate___control.ADDN1">#REF!</definedName>
    <definedName name="Wholesale_fixed_assets_depreciation_rate___control.ADDN2" localSheetId="0">#REF!</definedName>
    <definedName name="Wholesale_fixed_assets_depreciation_rate___control.ADDN2">#REF!</definedName>
    <definedName name="Wholesale_fixed_assets_depreciation_rate___control.BR" localSheetId="0">#REF!</definedName>
    <definedName name="Wholesale_fixed_assets_depreciation_rate___control.BR">#REF!</definedName>
    <definedName name="Wholesale_fixed_assets_depreciation_rate___control.WN" localSheetId="0">#REF!</definedName>
    <definedName name="Wholesale_fixed_assets_depreciation_rate___control.WN">#REF!</definedName>
    <definedName name="Wholesale_fixed_assets_depreciation_rate___control.WR" localSheetId="0">#REF!</definedName>
    <definedName name="Wholesale_fixed_assets_depreciation_rate___control.WR">#REF!</definedName>
    <definedName name="Wholesale_fixed_assets_depreciation_rate___control.WWN" localSheetId="0">#REF!</definedName>
    <definedName name="Wholesale_fixed_assets_depreciation_rate___control.WWN">#REF!</definedName>
    <definedName name="Wholesale_fixed_assets_initial_balance___control___nominal.ADDN1" localSheetId="0">#REF!</definedName>
    <definedName name="Wholesale_fixed_assets_initial_balance___control___nominal.ADDN1">#REF!</definedName>
    <definedName name="Wholesale_fixed_assets_initial_balance___control___nominal.ADDN2" localSheetId="0">#REF!</definedName>
    <definedName name="Wholesale_fixed_assets_initial_balance___control___nominal.ADDN2">#REF!</definedName>
    <definedName name="Wholesale_fixed_assets_initial_balance___control___nominal.BR" localSheetId="0">#REF!</definedName>
    <definedName name="Wholesale_fixed_assets_initial_balance___control___nominal.BR">#REF!</definedName>
    <definedName name="Wholesale_fixed_assets_initial_balance___control___nominal.WN" localSheetId="0">#REF!</definedName>
    <definedName name="Wholesale_fixed_assets_initial_balance___control___nominal.WN">#REF!</definedName>
    <definedName name="Wholesale_fixed_assets_initial_balance___control___nominal.WR" localSheetId="0">#REF!</definedName>
    <definedName name="Wholesale_fixed_assets_initial_balance___control___nominal.WR">#REF!</definedName>
    <definedName name="Wholesale_fixed_assets_initial_balance___control___nominal.WWN" localSheetId="0">#REF!</definedName>
    <definedName name="Wholesale_fixed_assets_initial_balance___control___nominal.WWN">#REF!</definedName>
    <definedName name="Wholesale_measured_charge___Retail_residential___nominal" localSheetId="0">#REF!</definedName>
    <definedName name="Wholesale_measured_charge___Retail_residential___nominal">#REF!</definedName>
    <definedName name="Wholesale_measured_charge_proportion_____100__alert" localSheetId="0">#REF!</definedName>
    <definedName name="Wholesale_measured_charge_proportion_____100__alert">#REF!</definedName>
    <definedName name="Wholesale_measured_charge_proportion_____100__alert_overall" localSheetId="0">#REF!</definedName>
    <definedName name="Wholesale_measured_charge_proportion_____100__alert_overall">#REF!</definedName>
    <definedName name="Wholesale_measured_residential_revenue_weighting" localSheetId="0">#REF!</definedName>
    <definedName name="Wholesale_measured_residential_revenue_weighting">#REF!</definedName>
    <definedName name="Wholesale_negative_tax_calculated___nominal" localSheetId="0">#REF!</definedName>
    <definedName name="Wholesale_negative_tax_calculated___nominal">#REF!</definedName>
    <definedName name="Wholesale_negative_tax_calculated___post_financeability___nominal" localSheetId="0">#REF!</definedName>
    <definedName name="Wholesale_negative_tax_calculated___post_financeability___nominal">#REF!</definedName>
    <definedName name="Wholesale_positive_tax_calculated___nominal" localSheetId="0">#REF!</definedName>
    <definedName name="Wholesale_positive_tax_calculated___nominal">#REF!</definedName>
    <definedName name="Wholesale_positive_tax_calculated___post_financeability___nominal" localSheetId="0">#REF!</definedName>
    <definedName name="Wholesale_positive_tax_calculated___post_financeability___nominal">#REF!</definedName>
    <definedName name="Wholesale_post_financeability_adjustments___real.ADDN1" localSheetId="0">#REF!</definedName>
    <definedName name="Wholesale_post_financeability_adjustments___real.ADDN1">#REF!</definedName>
    <definedName name="Wholesale_post_financeability_adjustments___real.ADDN2" localSheetId="0">#REF!</definedName>
    <definedName name="Wholesale_post_financeability_adjustments___real.ADDN2">#REF!</definedName>
    <definedName name="Wholesale_post_financeability_adjustments___real.BR" localSheetId="0">#REF!</definedName>
    <definedName name="Wholesale_post_financeability_adjustments___real.BR">#REF!</definedName>
    <definedName name="Wholesale_post_financeability_adjustments___real.WN" localSheetId="0">#REF!</definedName>
    <definedName name="Wholesale_post_financeability_adjustments___real.WN">#REF!</definedName>
    <definedName name="Wholesale_post_financeability_adjustments___real.WR" localSheetId="0">#REF!</definedName>
    <definedName name="Wholesale_post_financeability_adjustments___real.WR">#REF!</definedName>
    <definedName name="Wholesale_post_financeability_adjustments___real.WWN" localSheetId="0">#REF!</definedName>
    <definedName name="Wholesale_post_financeability_adjustments___real.WWN">#REF!</definedName>
    <definedName name="Wholesale_post_financeability_revenue_impact___nominal" localSheetId="0">#REF!</definedName>
    <definedName name="Wholesale_post_financeability_revenue_impact___nominal">#REF!</definedName>
    <definedName name="Wholesale_revenue_impact_of_post_financeability__by_tariff_band___Business___nominal.1" localSheetId="0">#REF!</definedName>
    <definedName name="Wholesale_revenue_impact_of_post_financeability__by_tariff_band___Business___nominal.1">#REF!</definedName>
    <definedName name="Wholesale_revenue_impact_of_post_financeability__by_tariff_band___Business___nominal.2" localSheetId="0">#REF!</definedName>
    <definedName name="Wholesale_revenue_impact_of_post_financeability__by_tariff_band___Business___nominal.2">#REF!</definedName>
    <definedName name="Wholesale_revenue_impact_of_post_financeability__by_tariff_band___Business___nominal.3" localSheetId="0">#REF!</definedName>
    <definedName name="Wholesale_revenue_impact_of_post_financeability__by_tariff_band___Business___nominal.3">#REF!</definedName>
    <definedName name="Wholesale_revenue_impact_of_post_financeability_margin___by_tariff_band___Business___nominal.1" localSheetId="0">#REF!</definedName>
    <definedName name="Wholesale_revenue_impact_of_post_financeability_margin___by_tariff_band___Business___nominal.1">#REF!</definedName>
    <definedName name="Wholesale_revenue_impact_of_post_financeability_margin___by_tariff_band___Business___nominal.2" localSheetId="0">#REF!</definedName>
    <definedName name="Wholesale_revenue_impact_of_post_financeability_margin___by_tariff_band___Business___nominal.2">#REF!</definedName>
    <definedName name="Wholesale_revenue_impact_of_post_financeability_margin___by_tariff_band___Business___nominal.3" localSheetId="0">#REF!</definedName>
    <definedName name="Wholesale_revenue_impact_of_post_financeability_margin___by_tariff_band___Business___nominal.3">#REF!</definedName>
    <definedName name="Wholesale_revenue_impact_of_post_financeability_margin___by_tariff_band___Business___real.1" localSheetId="0">#REF!</definedName>
    <definedName name="Wholesale_revenue_impact_of_post_financeability_margin___by_tariff_band___Business___real.1">#REF!</definedName>
    <definedName name="Wholesale_revenue_impact_of_post_financeability_margin___by_tariff_band___Business___real.2" localSheetId="0">#REF!</definedName>
    <definedName name="Wholesale_revenue_impact_of_post_financeability_margin___by_tariff_band___Business___real.2">#REF!</definedName>
    <definedName name="Wholesale_revenue_impact_of_post_financeability_margin___by_tariff_band___Business___real.3" localSheetId="0">#REF!</definedName>
    <definedName name="Wholesale_revenue_impact_of_post_financeability_margin___by_tariff_band___Business___real.3">#REF!</definedName>
    <definedName name="Wholesale_tax_due___nominal" localSheetId="0">#REF!</definedName>
    <definedName name="Wholesale_tax_due___nominal">#REF!</definedName>
    <definedName name="Wholesale_tax_due___post_financeability___nominal" localSheetId="0">#REF!</definedName>
    <definedName name="Wholesale_tax_due___post_financeability___nominal">#REF!</definedName>
    <definedName name="Wholesale_tax_loss_balance___nominal" localSheetId="0">#REF!</definedName>
    <definedName name="Wholesale_tax_loss_balance___nominal">#REF!</definedName>
    <definedName name="Wholesale_tax_loss_balance___nominal.BEG" localSheetId="0">#REF!</definedName>
    <definedName name="Wholesale_tax_loss_balance___nominal.BEG">#REF!</definedName>
    <definedName name="Wholesale_tax_loss_balance___post_financeability___nominal" localSheetId="0">#REF!</definedName>
    <definedName name="Wholesale_tax_loss_balance___post_financeability___nominal">#REF!</definedName>
    <definedName name="Wholesale_tax_loss_balance___post_financeability___nominal.BEG" localSheetId="0">#REF!</definedName>
    <definedName name="Wholesale_tax_loss_balance___post_financeability___nominal.BEG">#REF!</definedName>
    <definedName name="Wholesale_total_base_RORE___nominal" localSheetId="0">#REF!</definedName>
    <definedName name="Wholesale_total_base_RORE___nominal">#REF!</definedName>
    <definedName name="Wholesale_total_revenue_apportioned___residential___nominal" localSheetId="0">#REF!</definedName>
    <definedName name="Wholesale_total_revenue_apportioned___residential___nominal">#REF!</definedName>
    <definedName name="Wholesale_unmeasured_charge___Retail_residential___nominal" localSheetId="0">#REF!</definedName>
    <definedName name="Wholesale_unmeasured_charge___Retail_residential___nominal">#REF!</definedName>
    <definedName name="Wholesale_unmeasured_charge_proportion_____100__alert" localSheetId="0">#REF!</definedName>
    <definedName name="Wholesale_unmeasured_charge_proportion_____100__alert">#REF!</definedName>
    <definedName name="Wholesale_unmeasured_charge_proportion_____100__alert_overall" localSheetId="0">#REF!</definedName>
    <definedName name="Wholesale_unmeasured_charge_proportion_____100__alert_overall">#REF!</definedName>
    <definedName name="Wholesale_unmeasured_residential_revenue_weighting" localSheetId="0">#REF!</definedName>
    <definedName name="Wholesale_unmeasured_residential_revenue_weighting">#REF!</definedName>
    <definedName name="Wholesale_wastewater_network_allowed_revenue__excluding_capital_connection_charges__other_income_and_operating_income__per_residential_customer___real" localSheetId="0">#REF!</definedName>
    <definedName name="Wholesale_wastewater_network_allowed_revenue__excluding_capital_connection_charges__other_income_and_operating_income__per_residential_customer___real">#REF!</definedName>
    <definedName name="Wholesale_water_network_allowed_revenue__excluding_capital_connection_charges__other_income_and_operating_income__per_residential_customer___real" localSheetId="0">#REF!</definedName>
    <definedName name="Wholesale_water_network_allowed_revenue__excluding_capital_connection_charges__other_income_and_operating_income__per_residential_customer___real">#REF!</definedName>
    <definedName name="Wholesale_water_resources_allowed_revenue__excluding_capital_connection_charges__other_income_and_operating_income__per_residential_customer___real" localSheetId="0">#REF!</definedName>
    <definedName name="Wholesale_water_resources_allowed_revenue__excluding_capital_connection_charges__other_income_and_operating_income__per_residential_customer___real">#REF!</definedName>
    <definedName name="WILTS" localSheetId="1">#REF!</definedName>
    <definedName name="WILTS" localSheetId="0">#REF!</definedName>
    <definedName name="WILTS">#REF!</definedName>
    <definedName name="WIREN_Act" localSheetId="1">#REF!</definedName>
    <definedName name="WIREN_Act" localSheetId="0">#REF!</definedName>
    <definedName name="WIREN_Act">#REF!</definedName>
    <definedName name="WIT">#REF!</definedName>
    <definedName name="WMNIN_Act" localSheetId="1">#REF!</definedName>
    <definedName name="WMNIN_Act" localSheetId="0">#REF!</definedName>
    <definedName name="WMNIN_Act">#REF!</definedName>
    <definedName name="WNet_Act" localSheetId="1">#REF!</definedName>
    <definedName name="WNet_Act" localSheetId="0">#REF!</definedName>
    <definedName name="WNet_Act">#REF!</definedName>
    <definedName name="WNet_BP" localSheetId="1">#REF!</definedName>
    <definedName name="WNet_BP" localSheetId="0">#REF!</definedName>
    <definedName name="WNet_BP">#REF!</definedName>
    <definedName name="WNet_FD" localSheetId="1">#REF!</definedName>
    <definedName name="WNet_FD" localSheetId="0">#REF!</definedName>
    <definedName name="WNet_FD">#REF!</definedName>
    <definedName name="WoC_average_bill___5yr_average___nominal" localSheetId="1">#REF!</definedName>
    <definedName name="WoC_average_bill___5yr_average___nominal" localSheetId="0">#REF!</definedName>
    <definedName name="WoC_average_bill___5yr_average___nominal">#REF!</definedName>
    <definedName name="WoC_average_bill___5yr_average___real" localSheetId="1">#REF!</definedName>
    <definedName name="WoC_average_bill___5yr_average___real" localSheetId="0">#REF!</definedName>
    <definedName name="WoC_average_bill___5yr_average___real">#REF!</definedName>
    <definedName name="WoC_average_bill___nominal" localSheetId="0">#REF!</definedName>
    <definedName name="WoC_average_bill___nominal">#REF!</definedName>
    <definedName name="WoC_average_bill___real" localSheetId="0">#REF!</definedName>
    <definedName name="WoC_average_bill___real">#REF!</definedName>
    <definedName name="WoC_average_bill_growth___nominal" localSheetId="0">#REF!</definedName>
    <definedName name="WoC_average_bill_growth___nominal">#REF!</definedName>
    <definedName name="WoC_average_bill_growth___real" localSheetId="0">#REF!</definedName>
    <definedName name="WoC_average_bill_growth___real">#REF!</definedName>
    <definedName name="WoCstransition" localSheetId="1">#REF!</definedName>
    <definedName name="WoCstransition" localSheetId="0">#REF!</definedName>
    <definedName name="WoCstransition">#REF!</definedName>
    <definedName name="wombat" localSheetId="1" hidden="1">#REF!</definedName>
    <definedName name="wombat" localSheetId="0" hidden="1">#REF!</definedName>
    <definedName name="wombat" localSheetId="18" hidden="1">#REF!</definedName>
    <definedName name="wombat" hidden="1">#REF!</definedName>
    <definedName name="WorkCap">#REF!</definedName>
    <definedName name="WorkCap_Q">#REF!</definedName>
    <definedName name="Working_capital_balances___control___nominal.ADDN1" localSheetId="0">#REF!</definedName>
    <definedName name="Working_capital_balances___control___nominal.ADDN1">#REF!</definedName>
    <definedName name="Working_capital_balances___control___nominal.ADDN2" localSheetId="0">#REF!</definedName>
    <definedName name="Working_capital_balances___control___nominal.ADDN2">#REF!</definedName>
    <definedName name="Working_capital_balances___control___nominal.BR" localSheetId="0">#REF!</definedName>
    <definedName name="Working_capital_balances___control___nominal.BR">#REF!</definedName>
    <definedName name="Working_capital_balances___control___nominal.WN" localSheetId="0">#REF!</definedName>
    <definedName name="Working_capital_balances___control___nominal.WN">#REF!</definedName>
    <definedName name="Working_capital_balances___control___nominal.WR" localSheetId="0">#REF!</definedName>
    <definedName name="Working_capital_balances___control___nominal.WR">#REF!</definedName>
    <definedName name="Working_capital_balances___control___nominal.WWN" localSheetId="0">#REF!</definedName>
    <definedName name="Working_capital_balances___control___nominal.WWN">#REF!</definedName>
    <definedName name="Working_capital_by_tariff_band_check" localSheetId="0">#REF!</definedName>
    <definedName name="Working_capital_by_tariff_band_check">#REF!</definedName>
    <definedName name="Working_capital_by_tariff_band_check_calc" localSheetId="0">#REF!</definedName>
    <definedName name="Working_capital_by_tariff_band_check_calc">#REF!</definedName>
    <definedName name="Working_capital_by_tariff_band_check_overall" localSheetId="0">#REF!</definedName>
    <definedName name="Working_capital_by_tariff_band_check_overall">#REF!</definedName>
    <definedName name="wotsthis" localSheetId="1" hidden="1">{"P&amp;L phased",#N/A,FALSE,"P and L";"Interest phased",#N/A,FALSE,"Interest";"Cshf phased",#N/A,FALSE,"Cashflow";"BSheet phased",#N/A,FALSE,"B Sheet";"Capex phased",#N/A,FALSE,"Capex"}</definedName>
    <definedName name="wotsthis" localSheetId="0" hidden="1">{"P&amp;L phased",#N/A,FALSE,"P and L";"Interest phased",#N/A,FALSE,"Interest";"Cshf phased",#N/A,FALSE,"Cashflow";"BSheet phased",#N/A,FALSE,"B Sheet";"Capex phased",#N/A,FALSE,"Capex"}</definedName>
    <definedName name="wotsthis" hidden="1">{"P&amp;L phased",#N/A,FALSE,"P and L";"Interest phased",#N/A,FALSE,"Interest";"Cshf phased",#N/A,FALSE,"Cashflow";"BSheet phased",#N/A,FALSE,"B Sheet";"Capex phased",#N/A,FALSE,"Capex"}</definedName>
    <definedName name="WPS_OUTPUT_FOR_JR03">#REF!</definedName>
    <definedName name="WRG">#REF!</definedName>
    <definedName name="wrn.CHARGE." localSheetId="1" hidden="1">{"CHARGE",#N/A,FALSE,"401C11"}</definedName>
    <definedName name="wrn.CHARGE." localSheetId="0" hidden="1">{"CHARGE",#N/A,FALSE,"401C11"}</definedName>
    <definedName name="wrn.CHARGE." hidden="1">{"CHARGE",#N/A,FALSE,"401C11"}</definedName>
    <definedName name="wrn.GROSS." localSheetId="1" hidden="1">{"GROSS",#N/A,FALSE,"401C11"}</definedName>
    <definedName name="wrn.GROSS." localSheetId="0" hidden="1">{"GROSS",#N/A,FALSE,"401C11"}</definedName>
    <definedName name="wrn.GROSS." hidden="1">{"GROSS",#N/A,FALSE,"401C11"}</definedName>
    <definedName name="wrn.NET." localSheetId="1" hidden="1">{"NET",#N/A,FALSE,"401C11"}</definedName>
    <definedName name="wrn.NET." localSheetId="0" hidden="1">{"NET",#N/A,FALSE,"401C11"}</definedName>
    <definedName name="wrn.NET." hidden="1">{"NET",#N/A,FALSE,"401C11"}</definedName>
    <definedName name="wrn.papersdraft" localSheetId="1" hidden="1">{"bal",#N/A,FALSE,"working papers";"income",#N/A,FALSE,"working papers"}</definedName>
    <definedName name="wrn.papersdraft" localSheetId="0" hidden="1">{"bal",#N/A,FALSE,"working papers";"income",#N/A,FALSE,"working papers"}</definedName>
    <definedName name="wrn.papersdraft" hidden="1">{"bal",#N/A,FALSE,"working papers";"income",#N/A,FALSE,"working papers"}</definedName>
    <definedName name="wrn.Print._.5._.and._.12." localSheetId="1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0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1" hidden="1">{"P&amp;L phased",#N/A,FALSE,"P and L";"Interest phased",#N/A,FALSE,"Interest";"Cshf phased",#N/A,FALSE,"Cashflow";"BSheet phased",#N/A,FALSE,"B Sheet";"Capex phased",#N/A,FALSE,"Capex"}</definedName>
    <definedName name="wrn.Print._.Phased." localSheetId="0" hidden="1">{"P&amp;L phased",#N/A,FALSE,"P and L";"Interest phased",#N/A,FALSE,"Interest";"Cshf phased",#N/A,FALSE,"Cashflow";"BSheet phased",#N/A,FALSE,"B Sheet";"Capex phased",#N/A,FALSE,"Capex"}</definedName>
    <definedName name="wrn.Print._.Phased." hidden="1">{"P&amp;L phased",#N/A,FALSE,"P and L";"Interest phased",#N/A,FALSE,"Interest";"Cshf phased",#N/A,FALSE,"Cashflow";"BSheet phased",#N/A,FALSE,"B Sheet";"Capex phased",#N/A,FALSE,"Capex"}</definedName>
    <definedName name="wrn.wpapers." localSheetId="1" hidden="1">{"bal",#N/A,FALSE,"working papers";"income",#N/A,FALSE,"working papers"}</definedName>
    <definedName name="wrn.wpapers." localSheetId="0" hidden="1">{"bal",#N/A,FALSE,"working papers";"income",#N/A,FALSE,"working papers"}</definedName>
    <definedName name="wrn.wpapers." hidden="1">{"bal",#N/A,FALSE,"working papers";"income",#N/A,FALSE,"working papers"}</definedName>
    <definedName name="WRP">#REF!</definedName>
    <definedName name="WSHBPinputs" localSheetId="1">#REF!</definedName>
    <definedName name="WSHBPinputs" localSheetId="0">#REF!</definedName>
    <definedName name="WSHBPinputs">#REF!</definedName>
    <definedName name="WSHBPtrans" localSheetId="1">#REF!</definedName>
    <definedName name="WSHBPtrans" localSheetId="0">#REF!</definedName>
    <definedName name="WSHBPtrans">#REF!</definedName>
    <definedName name="WSHtransition" localSheetId="1">#REF!</definedName>
    <definedName name="WSHtransition" localSheetId="0">#REF!</definedName>
    <definedName name="WSHtransition">#REF!</definedName>
    <definedName name="WSXBPinputs" localSheetId="1">#REF!</definedName>
    <definedName name="WSXBPinputs" localSheetId="0">#REF!</definedName>
    <definedName name="WSXBPinputs">#REF!</definedName>
    <definedName name="WSXBPtrans" localSheetId="1">#REF!</definedName>
    <definedName name="WSXBPtrans" localSheetId="0">#REF!</definedName>
    <definedName name="WSXBPtrans">#REF!</definedName>
    <definedName name="WSXtransition" localSheetId="1">#REF!</definedName>
    <definedName name="WSXtransition" localSheetId="0">#REF!</definedName>
    <definedName name="WSXtransition">#REF!</definedName>
    <definedName name="Wtotalgrosscapx" localSheetId="1">#REF!</definedName>
    <definedName name="Wtotalgrosscapx" localSheetId="0">#REF!</definedName>
    <definedName name="Wtotalgrosscapx">#REF!</definedName>
    <definedName name="WTW_Sludge_Lagoon">#REF!</definedName>
    <definedName name="WTW_Sludge_Land">#REF!</definedName>
    <definedName name="WTW_Sludge_Landfill">#REF!</definedName>
    <definedName name="WTWSludge_Lagoon_EF_CH4">#REF!</definedName>
    <definedName name="WTWSludge_Lagoon_EF_N2O">#REF!</definedName>
    <definedName name="WTWSludge_Land_EF_CH4">#REF!</definedName>
    <definedName name="WTWSludge_Land_EF_N2O">#REF!</definedName>
    <definedName name="WTWSludge_Landfill_EF_CH4">#REF!</definedName>
    <definedName name="WX_A_H">#REF!</definedName>
    <definedName name="WX_A_L">#REF!</definedName>
    <definedName name="WX_A_M">#REF!</definedName>
    <definedName name="WX_AW_H">#REF!</definedName>
    <definedName name="WX_AW_L">#REF!</definedName>
    <definedName name="WX_AW_M">#REF!</definedName>
    <definedName name="WX_E">#REF!</definedName>
    <definedName name="WX_W">#REF!</definedName>
    <definedName name="X">#REF!</definedName>
    <definedName name="XCCVBV">#REF!</definedName>
    <definedName name="xdcvdsf">#REF!</definedName>
    <definedName name="XX">#REF!</definedName>
    <definedName name="xxx" localSheetId="1" hidden="1">{"CHARGE",#N/A,FALSE,"401C11"}</definedName>
    <definedName name="xxx" localSheetId="0" hidden="1">{"CHARGE",#N/A,FALSE,"401C11"}</definedName>
    <definedName name="xxx" hidden="1">{"CHARGE",#N/A,FALSE,"401C11"}</definedName>
    <definedName name="Y">#REF!</definedName>
    <definedName name="Y_A_H">#REF!</definedName>
    <definedName name="Y_A_L">#REF!</definedName>
    <definedName name="Y_A_M">#REF!</definedName>
    <definedName name="Y_A_N">#REF!</definedName>
    <definedName name="Y_AW_H">#REF!</definedName>
    <definedName name="Y_AW_L">#REF!</definedName>
    <definedName name="Y_AW_M">#REF!</definedName>
    <definedName name="Y_AW_N">#REF!</definedName>
    <definedName name="Y_E">#REF!</definedName>
    <definedName name="Year" localSheetId="1">#REF!</definedName>
    <definedName name="Year" localSheetId="0">#REF!</definedName>
    <definedName name="year">#REF!</definedName>
    <definedName name="Year_average___nominal___RCV___Growth___BR" localSheetId="1">#REF!</definedName>
    <definedName name="Year_average___nominal___RCV___Growth___BR" localSheetId="0">#REF!</definedName>
    <definedName name="Year_average___nominal___RCV___Growth___BR">#REF!</definedName>
    <definedName name="Year_average_nominal_RCV___Growth___ADDN1" localSheetId="1">#REF!</definedName>
    <definedName name="Year_average_nominal_RCV___Growth___ADDN1" localSheetId="0">#REF!</definedName>
    <definedName name="Year_average_nominal_RCV___Growth___ADDN1">#REF!</definedName>
    <definedName name="Year_average_nominal_RCV___Growth___ADDN2" localSheetId="0">#REF!</definedName>
    <definedName name="Year_average_nominal_RCV___Growth___ADDN2">#REF!</definedName>
    <definedName name="Year_average_nominal_RCV___Growth___WWN" localSheetId="0">#REF!</definedName>
    <definedName name="Year_average_nominal_RCV___Growth___WWN">#REF!</definedName>
    <definedName name="Year_average_nominal_RCV_Growth___WN" localSheetId="0">#REF!</definedName>
    <definedName name="Year_average_nominal_RCV_Growth___WN">#REF!</definedName>
    <definedName name="Year_average_nominal_RCV_growth___WR" localSheetId="0">#REF!</definedName>
    <definedName name="Year_average_nominal_RCV_growth___WR">#REF!</definedName>
    <definedName name="Year_average_RCV___Growth___Wholesale___nominal" localSheetId="0">#REF!</definedName>
    <definedName name="Year_average_RCV___Growth___Wholesale___nominal">#REF!</definedName>
    <definedName name="Year_average_RCV_Growth____control.ADDN1" localSheetId="0">#REF!</definedName>
    <definedName name="Year_average_RCV_Growth____control.ADDN1">#REF!</definedName>
    <definedName name="Year_average_RCV_Growth____control.ADDN2" localSheetId="0">#REF!</definedName>
    <definedName name="Year_average_RCV_Growth____control.ADDN2">#REF!</definedName>
    <definedName name="Year_average_RCV_Growth____control.BR" localSheetId="0">#REF!</definedName>
    <definedName name="Year_average_RCV_Growth____control.BR">#REF!</definedName>
    <definedName name="Year_average_RCV_Growth____control.WN" localSheetId="0">#REF!</definedName>
    <definedName name="Year_average_RCV_Growth____control.WN">#REF!</definedName>
    <definedName name="Year_average_RCV_Growth____control.WR" localSheetId="0">#REF!</definedName>
    <definedName name="Year_average_RCV_Growth____control.WR">#REF!</definedName>
    <definedName name="Year_average_RCV_Growth____control.WWN" localSheetId="0">#REF!</definedName>
    <definedName name="Year_average_RCV_Growth____control.WWN">#REF!</definedName>
    <definedName name="YEAR_B4_LAST">#REF!</definedName>
    <definedName name="YEAR_B4B4_LAST">#REF!</definedName>
    <definedName name="YEAR_B5_LAST">#REF!</definedName>
    <definedName name="YearRange_InputData">#REF!</definedName>
    <definedName name="Years_from_valuation_date" localSheetId="0">#REF!</definedName>
    <definedName name="Years_from_valuation_date">#REF!</definedName>
    <definedName name="YearVal">#REF!</definedName>
    <definedName name="yhnry" localSheetId="1">#REF!</definedName>
    <definedName name="yhnry" localSheetId="0">#REF!</definedName>
    <definedName name="yhnry">#REF!</definedName>
    <definedName name="YKYBPinputs" localSheetId="1">#REF!</definedName>
    <definedName name="YKYBPinputs" localSheetId="0">#REF!</definedName>
    <definedName name="YKYBPinputs">#REF!</definedName>
    <definedName name="YKYBPtrans" localSheetId="1">#REF!</definedName>
    <definedName name="YKYBPtrans" localSheetId="0">#REF!</definedName>
    <definedName name="YKYBPtrans">#REF!</definedName>
    <definedName name="YKYtransition" localSheetId="1">#REF!</definedName>
    <definedName name="YKYtransition" localSheetId="0">#REF!</definedName>
    <definedName name="YKYtransition">#REF!</definedName>
    <definedName name="YYear">#REF!</definedName>
    <definedName name="yyy" localSheetId="1" hidden="1">{"GROSS",#N/A,FALSE,"401C11"}</definedName>
    <definedName name="yyy" localSheetId="0" hidden="1">{"GROSS",#N/A,FALSE,"401C11"}</definedName>
    <definedName name="yyy" hidden="1">{"GROSS",#N/A,FALSE,"401C11"}</definedName>
    <definedName name="Z">#REF!</definedName>
    <definedName name="zzCompany_Name">#REF!</definedName>
    <definedName name="zzics">#REF!</definedName>
    <definedName name="zzz" localSheetId="1" hidden="1">{"NET",#N/A,FALSE,"401C11"}</definedName>
    <definedName name="zzz" localSheetId="0" hidden="1">{"NET",#N/A,FALSE,"401C11"}</definedName>
    <definedName name="zzz" hidden="1">{"NET",#N/A,FALSE,"401C11"}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75" l="1"/>
  <c r="C29" i="75"/>
  <c r="C30" i="75"/>
  <c r="C31" i="75"/>
  <c r="C32" i="75"/>
  <c r="C27" i="75"/>
  <c r="E27" i="75" s="1"/>
  <c r="C45" i="75"/>
  <c r="Q10" i="102"/>
  <c r="Q11" i="102"/>
  <c r="Q12" i="102"/>
  <c r="Q13" i="102"/>
  <c r="Q14" i="102"/>
  <c r="Q15" i="102"/>
  <c r="Q16" i="102"/>
  <c r="Q17" i="102"/>
  <c r="Q18" i="102"/>
  <c r="Q19" i="102"/>
  <c r="Q20" i="102"/>
  <c r="Q21" i="102"/>
  <c r="Q22" i="102"/>
  <c r="Q23" i="102"/>
  <c r="Q24" i="102"/>
  <c r="Q25" i="102"/>
  <c r="Q26" i="102"/>
  <c r="Q27" i="102"/>
  <c r="Q28" i="102"/>
  <c r="Q29" i="102"/>
  <c r="Q30" i="102"/>
  <c r="Q31" i="102"/>
  <c r="Q32" i="102"/>
  <c r="Q33" i="102"/>
  <c r="Q34" i="102"/>
  <c r="Q35" i="102"/>
  <c r="Q36" i="102"/>
  <c r="Q37" i="102"/>
  <c r="Q38" i="102"/>
  <c r="Q39" i="102"/>
  <c r="Q40" i="102"/>
  <c r="Q41" i="102"/>
  <c r="Q42" i="102"/>
  <c r="Q43" i="102"/>
  <c r="Q44" i="102"/>
  <c r="Q45" i="102"/>
  <c r="Q46" i="102"/>
  <c r="Q47" i="102"/>
  <c r="Q48" i="102"/>
  <c r="Q49" i="102"/>
  <c r="Q50" i="102"/>
  <c r="Q51" i="102"/>
  <c r="Q52" i="102"/>
  <c r="Q53" i="102"/>
  <c r="Q54" i="102"/>
  <c r="Q55" i="102"/>
  <c r="Q56" i="102"/>
  <c r="Q57" i="102"/>
  <c r="Q58" i="102"/>
  <c r="Q59" i="102"/>
  <c r="Q60" i="102"/>
  <c r="Q61" i="102"/>
  <c r="Q62" i="102"/>
  <c r="Q63" i="102"/>
  <c r="Q64" i="102"/>
  <c r="Q65" i="102"/>
  <c r="Q66" i="102"/>
  <c r="Q67" i="102"/>
  <c r="Q68" i="102"/>
  <c r="Q69" i="102"/>
  <c r="Q70" i="102"/>
  <c r="Q71" i="102"/>
  <c r="Q72" i="102"/>
  <c r="Q73" i="102"/>
  <c r="Q74" i="102"/>
  <c r="Q75" i="102"/>
  <c r="Q76" i="102"/>
  <c r="Q77" i="102"/>
  <c r="Q78" i="102"/>
  <c r="Q79" i="102"/>
  <c r="Q80" i="102"/>
  <c r="Q81" i="102"/>
  <c r="Q82" i="102"/>
  <c r="Q83" i="102"/>
  <c r="Q84" i="102"/>
  <c r="Q85" i="102"/>
  <c r="Q86" i="102"/>
  <c r="Q87" i="102"/>
  <c r="Q88" i="102"/>
  <c r="Q89" i="102"/>
  <c r="Q90" i="102"/>
  <c r="Q91" i="102"/>
  <c r="Q92" i="102"/>
  <c r="Q93" i="102"/>
  <c r="Q94" i="102"/>
  <c r="Q95" i="102"/>
  <c r="Q96" i="102"/>
  <c r="Q97" i="102"/>
  <c r="Q98" i="102"/>
  <c r="Q99" i="102"/>
  <c r="Q100" i="102"/>
  <c r="Q101" i="102"/>
  <c r="Q102" i="102"/>
  <c r="Q103" i="102"/>
  <c r="Q104" i="102"/>
  <c r="Q105" i="102"/>
  <c r="Q106" i="102"/>
  <c r="Q107" i="102"/>
  <c r="Q108" i="102"/>
  <c r="Q109" i="102"/>
  <c r="Q110" i="102"/>
  <c r="Q111" i="102"/>
  <c r="Q112" i="102"/>
  <c r="Q113" i="102"/>
  <c r="Q114" i="102"/>
  <c r="Q115" i="102"/>
  <c r="Q116" i="102"/>
  <c r="Q117" i="102"/>
  <c r="Q118" i="102"/>
  <c r="Q119" i="102"/>
  <c r="Q120" i="102"/>
  <c r="Q121" i="102"/>
  <c r="Q122" i="102"/>
  <c r="Q123" i="102"/>
  <c r="Q124" i="102"/>
  <c r="Q125" i="102"/>
  <c r="Q126" i="102"/>
  <c r="Q127" i="102"/>
  <c r="Q128" i="102"/>
  <c r="Q129" i="102"/>
  <c r="Q130" i="102"/>
  <c r="Q131" i="102"/>
  <c r="Q132" i="102"/>
  <c r="Q133" i="102"/>
  <c r="Q134" i="102"/>
  <c r="Q135" i="102"/>
  <c r="Q136" i="102"/>
  <c r="Q137" i="102"/>
  <c r="Q138" i="102"/>
  <c r="Q139" i="102"/>
  <c r="Q140" i="102"/>
  <c r="Q141" i="102"/>
  <c r="Q142" i="102"/>
  <c r="Q143" i="102"/>
  <c r="Q144" i="102"/>
  <c r="Q145" i="102"/>
  <c r="Q146" i="102"/>
  <c r="Q147" i="102"/>
  <c r="Q148" i="102"/>
  <c r="Q149" i="102"/>
  <c r="Q150" i="102"/>
  <c r="Q151" i="102"/>
  <c r="Q152" i="102"/>
  <c r="Q153" i="102"/>
  <c r="Q154" i="102"/>
  <c r="Q155" i="102"/>
  <c r="Q156" i="102"/>
  <c r="Q157" i="102"/>
  <c r="Q158" i="102"/>
  <c r="Q159" i="102"/>
  <c r="Q160" i="102"/>
  <c r="Q161" i="102"/>
  <c r="Q162" i="102"/>
  <c r="Q163" i="102"/>
  <c r="Q164" i="102"/>
  <c r="Q165" i="102"/>
  <c r="Q166" i="102"/>
  <c r="Q167" i="102"/>
  <c r="Q168" i="102"/>
  <c r="Q169" i="102"/>
  <c r="Q170" i="102"/>
  <c r="Q171" i="102"/>
  <c r="Q172" i="102"/>
  <c r="Q173" i="102"/>
  <c r="Q174" i="102"/>
  <c r="Q175" i="102"/>
  <c r="Q176" i="102"/>
  <c r="Q177" i="102"/>
  <c r="Q178" i="102"/>
  <c r="Q179" i="102"/>
  <c r="Q180" i="102"/>
  <c r="Q181" i="102"/>
  <c r="Q182" i="102"/>
  <c r="Q183" i="102"/>
  <c r="Q184" i="102"/>
  <c r="Q185" i="102"/>
  <c r="Q186" i="102"/>
  <c r="Q187" i="102"/>
  <c r="Q188" i="102"/>
  <c r="Q189" i="102"/>
  <c r="Q190" i="102"/>
  <c r="Q191" i="102"/>
  <c r="Q192" i="102"/>
  <c r="Q193" i="102"/>
  <c r="Q194" i="102"/>
  <c r="Q195" i="102"/>
  <c r="Q196" i="102"/>
  <c r="Q197" i="102"/>
  <c r="Q198" i="102"/>
  <c r="Q199" i="102"/>
  <c r="Q200" i="102"/>
  <c r="Q201" i="102"/>
  <c r="Q202" i="102"/>
  <c r="Q203" i="102"/>
  <c r="Q204" i="102"/>
  <c r="Q205" i="102"/>
  <c r="Q206" i="102"/>
  <c r="Q207" i="102"/>
  <c r="Q208" i="102"/>
  <c r="Q209" i="102"/>
  <c r="Q210" i="102"/>
  <c r="Q211" i="102"/>
  <c r="Q212" i="102"/>
  <c r="Q213" i="102"/>
  <c r="Q214" i="102"/>
  <c r="Q215" i="102"/>
  <c r="Q216" i="102"/>
  <c r="Q217" i="102"/>
  <c r="Q218" i="102"/>
  <c r="Q219" i="102"/>
  <c r="Q220" i="102"/>
  <c r="Q221" i="102"/>
  <c r="Q222" i="102"/>
  <c r="Q223" i="102"/>
  <c r="Q224" i="102"/>
  <c r="Q225" i="102"/>
  <c r="Q226" i="102"/>
  <c r="Q227" i="102"/>
  <c r="Q228" i="102"/>
  <c r="Q229" i="102"/>
  <c r="Q230" i="102"/>
  <c r="Q231" i="102"/>
  <c r="Q232" i="102"/>
  <c r="Q233" i="102"/>
  <c r="Q234" i="102"/>
  <c r="Q235" i="102"/>
  <c r="Q236" i="102"/>
  <c r="Q237" i="102"/>
  <c r="Q238" i="102"/>
  <c r="Q239" i="102"/>
  <c r="Q240" i="102"/>
  <c r="Q241" i="102"/>
  <c r="Q242" i="102"/>
  <c r="Q243" i="102"/>
  <c r="Q244" i="102"/>
  <c r="Q245" i="102"/>
  <c r="Q246" i="102"/>
  <c r="Q247" i="102"/>
  <c r="Q248" i="102"/>
  <c r="Q249" i="102"/>
  <c r="Q250" i="102"/>
  <c r="Q251" i="102"/>
  <c r="Q252" i="102"/>
  <c r="Q253" i="102"/>
  <c r="Q254" i="102"/>
  <c r="Q255" i="102"/>
  <c r="Q256" i="102"/>
  <c r="Q257" i="102"/>
  <c r="Q258" i="102"/>
  <c r="Q259" i="102"/>
  <c r="Q260" i="102"/>
  <c r="Q261" i="102"/>
  <c r="Q262" i="102"/>
  <c r="Q263" i="102"/>
  <c r="Q264" i="102"/>
  <c r="Q265" i="102"/>
  <c r="Q266" i="102"/>
  <c r="Q267" i="102"/>
  <c r="Q268" i="102"/>
  <c r="Q269" i="102"/>
  <c r="Q270" i="102"/>
  <c r="Q271" i="102"/>
  <c r="Q272" i="102"/>
  <c r="Q273" i="102"/>
  <c r="Q274" i="102"/>
  <c r="Q275" i="102"/>
  <c r="Q276" i="102"/>
  <c r="Q277" i="102"/>
  <c r="Q278" i="102"/>
  <c r="Q279" i="102"/>
  <c r="Q280" i="102"/>
  <c r="Q281" i="102"/>
  <c r="Q282" i="102"/>
  <c r="Q283" i="102"/>
  <c r="Q284" i="102"/>
  <c r="Q285" i="102"/>
  <c r="Q286" i="102"/>
  <c r="Q287" i="102"/>
  <c r="Q288" i="102"/>
  <c r="Q289" i="102"/>
  <c r="Q290" i="102"/>
  <c r="Q291" i="102"/>
  <c r="Q292" i="102"/>
  <c r="Q293" i="102"/>
  <c r="Q294" i="102"/>
  <c r="Q295" i="102"/>
  <c r="Q296" i="102"/>
  <c r="Q297" i="102"/>
  <c r="Q298" i="102"/>
  <c r="Q299" i="102"/>
  <c r="Q300" i="102"/>
  <c r="Q301" i="102"/>
  <c r="Q302" i="102"/>
  <c r="Q303" i="102"/>
  <c r="Q304" i="102"/>
  <c r="Q305" i="102"/>
  <c r="Q306" i="102"/>
  <c r="Q307" i="102"/>
  <c r="Q308" i="102"/>
  <c r="Q309" i="102"/>
  <c r="Q310" i="102"/>
  <c r="Q311" i="102"/>
  <c r="Q312" i="102"/>
  <c r="Q313" i="102"/>
  <c r="Q314" i="102"/>
  <c r="Q9" i="102"/>
  <c r="P10" i="102"/>
  <c r="P11" i="102"/>
  <c r="P12" i="102"/>
  <c r="P13" i="102"/>
  <c r="P14" i="102"/>
  <c r="P15" i="102"/>
  <c r="P16" i="102"/>
  <c r="P17" i="102"/>
  <c r="P18" i="102"/>
  <c r="P19" i="102"/>
  <c r="P20" i="102"/>
  <c r="P21" i="102"/>
  <c r="P22" i="102"/>
  <c r="P23" i="102"/>
  <c r="P24" i="102"/>
  <c r="P25" i="102"/>
  <c r="P26" i="102"/>
  <c r="P27" i="102"/>
  <c r="P28" i="102"/>
  <c r="P29" i="102"/>
  <c r="P30" i="102"/>
  <c r="P31" i="102"/>
  <c r="P32" i="102"/>
  <c r="P33" i="102"/>
  <c r="P34" i="102"/>
  <c r="P35" i="102"/>
  <c r="P36" i="102"/>
  <c r="P37" i="102"/>
  <c r="P38" i="102"/>
  <c r="P39" i="102"/>
  <c r="P40" i="102"/>
  <c r="P41" i="102"/>
  <c r="P42" i="102"/>
  <c r="P43" i="102"/>
  <c r="P44" i="102"/>
  <c r="P45" i="102"/>
  <c r="P46" i="102"/>
  <c r="P47" i="102"/>
  <c r="P48" i="102"/>
  <c r="P49" i="102"/>
  <c r="P50" i="102"/>
  <c r="P51" i="102"/>
  <c r="P52" i="102"/>
  <c r="P53" i="102"/>
  <c r="P54" i="102"/>
  <c r="P55" i="102"/>
  <c r="P56" i="102"/>
  <c r="P57" i="102"/>
  <c r="P58" i="102"/>
  <c r="P59" i="102"/>
  <c r="P60" i="102"/>
  <c r="P61" i="102"/>
  <c r="P62" i="102"/>
  <c r="P63" i="102"/>
  <c r="P64" i="102"/>
  <c r="P65" i="102"/>
  <c r="P66" i="102"/>
  <c r="P67" i="102"/>
  <c r="P68" i="102"/>
  <c r="P69" i="102"/>
  <c r="P70" i="102"/>
  <c r="P71" i="102"/>
  <c r="P72" i="102"/>
  <c r="P73" i="102"/>
  <c r="P74" i="102"/>
  <c r="P75" i="102"/>
  <c r="P76" i="102"/>
  <c r="P77" i="102"/>
  <c r="P78" i="102"/>
  <c r="P79" i="102"/>
  <c r="P80" i="102"/>
  <c r="P81" i="102"/>
  <c r="P82" i="102"/>
  <c r="P83" i="102"/>
  <c r="P84" i="102"/>
  <c r="P85" i="102"/>
  <c r="P86" i="102"/>
  <c r="P87" i="102"/>
  <c r="P88" i="102"/>
  <c r="P89" i="102"/>
  <c r="P90" i="102"/>
  <c r="P91" i="102"/>
  <c r="P92" i="102"/>
  <c r="P93" i="102"/>
  <c r="P94" i="102"/>
  <c r="P95" i="102"/>
  <c r="P96" i="102"/>
  <c r="P97" i="102"/>
  <c r="P98" i="102"/>
  <c r="P99" i="102"/>
  <c r="P100" i="102"/>
  <c r="P101" i="102"/>
  <c r="P102" i="102"/>
  <c r="P103" i="102"/>
  <c r="P104" i="102"/>
  <c r="P105" i="102"/>
  <c r="P106" i="102"/>
  <c r="P107" i="102"/>
  <c r="P108" i="102"/>
  <c r="P109" i="102"/>
  <c r="P110" i="102"/>
  <c r="P111" i="102"/>
  <c r="P112" i="102"/>
  <c r="P113" i="102"/>
  <c r="P114" i="102"/>
  <c r="P115" i="102"/>
  <c r="P116" i="102"/>
  <c r="P117" i="102"/>
  <c r="P118" i="102"/>
  <c r="P119" i="102"/>
  <c r="P120" i="102"/>
  <c r="P121" i="102"/>
  <c r="P122" i="102"/>
  <c r="P123" i="102"/>
  <c r="P124" i="102"/>
  <c r="P125" i="102"/>
  <c r="P126" i="102"/>
  <c r="P127" i="102"/>
  <c r="P128" i="102"/>
  <c r="P129" i="102"/>
  <c r="P130" i="102"/>
  <c r="P131" i="102"/>
  <c r="P132" i="102"/>
  <c r="P133" i="102"/>
  <c r="P134" i="102"/>
  <c r="P135" i="102"/>
  <c r="P136" i="102"/>
  <c r="P137" i="102"/>
  <c r="P138" i="102"/>
  <c r="P139" i="102"/>
  <c r="P140" i="102"/>
  <c r="P141" i="102"/>
  <c r="P142" i="102"/>
  <c r="P143" i="102"/>
  <c r="P144" i="102"/>
  <c r="P145" i="102"/>
  <c r="P146" i="102"/>
  <c r="P147" i="102"/>
  <c r="P148" i="102"/>
  <c r="P149" i="102"/>
  <c r="P150" i="102"/>
  <c r="P151" i="102"/>
  <c r="P152" i="102"/>
  <c r="P153" i="102"/>
  <c r="P154" i="102"/>
  <c r="P155" i="102"/>
  <c r="P156" i="102"/>
  <c r="P157" i="102"/>
  <c r="P158" i="102"/>
  <c r="P159" i="102"/>
  <c r="P160" i="102"/>
  <c r="P161" i="102"/>
  <c r="P162" i="102"/>
  <c r="P163" i="102"/>
  <c r="P164" i="102"/>
  <c r="P165" i="102"/>
  <c r="P166" i="102"/>
  <c r="P167" i="102"/>
  <c r="P168" i="102"/>
  <c r="P169" i="102"/>
  <c r="P170" i="102"/>
  <c r="P171" i="102"/>
  <c r="P172" i="102"/>
  <c r="P173" i="102"/>
  <c r="P174" i="102"/>
  <c r="P175" i="102"/>
  <c r="P176" i="102"/>
  <c r="P177" i="102"/>
  <c r="P178" i="102"/>
  <c r="P179" i="102"/>
  <c r="P180" i="102"/>
  <c r="P181" i="102"/>
  <c r="P182" i="102"/>
  <c r="P183" i="102"/>
  <c r="P184" i="102"/>
  <c r="P185" i="102"/>
  <c r="P186" i="102"/>
  <c r="P187" i="102"/>
  <c r="P188" i="102"/>
  <c r="P189" i="102"/>
  <c r="P190" i="102"/>
  <c r="P191" i="102"/>
  <c r="P192" i="102"/>
  <c r="P193" i="102"/>
  <c r="P194" i="102"/>
  <c r="P195" i="102"/>
  <c r="P196" i="102"/>
  <c r="P197" i="102"/>
  <c r="P198" i="102"/>
  <c r="P199" i="102"/>
  <c r="P200" i="102"/>
  <c r="P201" i="102"/>
  <c r="P202" i="102"/>
  <c r="P203" i="102"/>
  <c r="P204" i="102"/>
  <c r="P205" i="102"/>
  <c r="P206" i="102"/>
  <c r="P207" i="102"/>
  <c r="P208" i="102"/>
  <c r="P209" i="102"/>
  <c r="P210" i="102"/>
  <c r="P211" i="102"/>
  <c r="P212" i="102"/>
  <c r="P213" i="102"/>
  <c r="P214" i="102"/>
  <c r="P215" i="102"/>
  <c r="P216" i="102"/>
  <c r="P217" i="102"/>
  <c r="P218" i="102"/>
  <c r="P219" i="102"/>
  <c r="P220" i="102"/>
  <c r="P221" i="102"/>
  <c r="P222" i="102"/>
  <c r="P223" i="102"/>
  <c r="P224" i="102"/>
  <c r="P225" i="102"/>
  <c r="P226" i="102"/>
  <c r="P227" i="102"/>
  <c r="P228" i="102"/>
  <c r="P229" i="102"/>
  <c r="P230" i="102"/>
  <c r="P231" i="102"/>
  <c r="P232" i="102"/>
  <c r="P233" i="102"/>
  <c r="P234" i="102"/>
  <c r="P235" i="102"/>
  <c r="P236" i="102"/>
  <c r="P237" i="102"/>
  <c r="P238" i="102"/>
  <c r="P239" i="102"/>
  <c r="P240" i="102"/>
  <c r="P241" i="102"/>
  <c r="P242" i="102"/>
  <c r="P243" i="102"/>
  <c r="P244" i="102"/>
  <c r="P245" i="102"/>
  <c r="P246" i="102"/>
  <c r="P247" i="102"/>
  <c r="P248" i="102"/>
  <c r="P249" i="102"/>
  <c r="P250" i="102"/>
  <c r="P251" i="102"/>
  <c r="P252" i="102"/>
  <c r="P253" i="102"/>
  <c r="P254" i="102"/>
  <c r="P255" i="102"/>
  <c r="P256" i="102"/>
  <c r="P257" i="102"/>
  <c r="P258" i="102"/>
  <c r="P259" i="102"/>
  <c r="P260" i="102"/>
  <c r="P261" i="102"/>
  <c r="P262" i="102"/>
  <c r="P263" i="102"/>
  <c r="P264" i="102"/>
  <c r="P265" i="102"/>
  <c r="P266" i="102"/>
  <c r="P267" i="102"/>
  <c r="P268" i="102"/>
  <c r="P269" i="102"/>
  <c r="P270" i="102"/>
  <c r="P271" i="102"/>
  <c r="P272" i="102"/>
  <c r="P273" i="102"/>
  <c r="P274" i="102"/>
  <c r="P275" i="102"/>
  <c r="P276" i="102"/>
  <c r="P277" i="102"/>
  <c r="P278" i="102"/>
  <c r="P279" i="102"/>
  <c r="P280" i="102"/>
  <c r="P281" i="102"/>
  <c r="P282" i="102"/>
  <c r="P283" i="102"/>
  <c r="P284" i="102"/>
  <c r="P285" i="102"/>
  <c r="P286" i="102"/>
  <c r="P287" i="102"/>
  <c r="P288" i="102"/>
  <c r="P289" i="102"/>
  <c r="P290" i="102"/>
  <c r="P291" i="102"/>
  <c r="P292" i="102"/>
  <c r="P293" i="102"/>
  <c r="P294" i="102"/>
  <c r="P295" i="102"/>
  <c r="P296" i="102"/>
  <c r="P297" i="102"/>
  <c r="P298" i="102"/>
  <c r="P299" i="102"/>
  <c r="P300" i="102"/>
  <c r="P301" i="102"/>
  <c r="P302" i="102"/>
  <c r="P303" i="102"/>
  <c r="P304" i="102"/>
  <c r="P305" i="102"/>
  <c r="P306" i="102"/>
  <c r="P307" i="102"/>
  <c r="P308" i="102"/>
  <c r="P309" i="102"/>
  <c r="P310" i="102"/>
  <c r="P311" i="102"/>
  <c r="P312" i="102"/>
  <c r="P313" i="102"/>
  <c r="P314" i="102"/>
  <c r="P9" i="102"/>
  <c r="O10" i="102"/>
  <c r="O11" i="102"/>
  <c r="O12" i="102"/>
  <c r="O13" i="102"/>
  <c r="O14" i="102"/>
  <c r="O15" i="102"/>
  <c r="O16" i="102"/>
  <c r="O17" i="102"/>
  <c r="O18" i="102"/>
  <c r="O19" i="102"/>
  <c r="O20" i="102"/>
  <c r="O21" i="102"/>
  <c r="O22" i="102"/>
  <c r="O23" i="102"/>
  <c r="O24" i="102"/>
  <c r="O25" i="102"/>
  <c r="O26" i="102"/>
  <c r="O27" i="102"/>
  <c r="O28" i="102"/>
  <c r="O29" i="102"/>
  <c r="O30" i="102"/>
  <c r="O31" i="102"/>
  <c r="O32" i="102"/>
  <c r="O33" i="102"/>
  <c r="O34" i="102"/>
  <c r="O35" i="102"/>
  <c r="O36" i="102"/>
  <c r="O37" i="102"/>
  <c r="O38" i="102"/>
  <c r="O39" i="102"/>
  <c r="O40" i="102"/>
  <c r="O41" i="102"/>
  <c r="O42" i="102"/>
  <c r="O43" i="102"/>
  <c r="O44" i="102"/>
  <c r="O45" i="102"/>
  <c r="O46" i="102"/>
  <c r="O47" i="102"/>
  <c r="O48" i="102"/>
  <c r="O49" i="102"/>
  <c r="O50" i="102"/>
  <c r="O51" i="102"/>
  <c r="O52" i="102"/>
  <c r="O53" i="102"/>
  <c r="O54" i="102"/>
  <c r="O55" i="102"/>
  <c r="O56" i="102"/>
  <c r="O57" i="102"/>
  <c r="O58" i="102"/>
  <c r="O59" i="102"/>
  <c r="O60" i="102"/>
  <c r="O61" i="102"/>
  <c r="O62" i="102"/>
  <c r="O63" i="102"/>
  <c r="O64" i="102"/>
  <c r="O65" i="102"/>
  <c r="O66" i="102"/>
  <c r="O67" i="102"/>
  <c r="O68" i="102"/>
  <c r="O69" i="102"/>
  <c r="O70" i="102"/>
  <c r="O71" i="102"/>
  <c r="O72" i="102"/>
  <c r="O73" i="102"/>
  <c r="O74" i="102"/>
  <c r="O75" i="102"/>
  <c r="O76" i="102"/>
  <c r="O77" i="102"/>
  <c r="O78" i="102"/>
  <c r="O79" i="102"/>
  <c r="O80" i="102"/>
  <c r="O81" i="102"/>
  <c r="O82" i="102"/>
  <c r="O83" i="102"/>
  <c r="O84" i="102"/>
  <c r="O85" i="102"/>
  <c r="O86" i="102"/>
  <c r="O87" i="102"/>
  <c r="O88" i="102"/>
  <c r="O89" i="102"/>
  <c r="O90" i="102"/>
  <c r="O91" i="102"/>
  <c r="O92" i="102"/>
  <c r="O93" i="102"/>
  <c r="O94" i="102"/>
  <c r="O95" i="102"/>
  <c r="O96" i="102"/>
  <c r="O97" i="102"/>
  <c r="O98" i="102"/>
  <c r="O99" i="102"/>
  <c r="O100" i="102"/>
  <c r="O101" i="102"/>
  <c r="O102" i="102"/>
  <c r="O103" i="102"/>
  <c r="O104" i="102"/>
  <c r="O105" i="102"/>
  <c r="O106" i="102"/>
  <c r="O107" i="102"/>
  <c r="O108" i="102"/>
  <c r="O109" i="102"/>
  <c r="O110" i="102"/>
  <c r="O111" i="102"/>
  <c r="O112" i="102"/>
  <c r="O113" i="102"/>
  <c r="O114" i="102"/>
  <c r="O115" i="102"/>
  <c r="O116" i="102"/>
  <c r="O117" i="102"/>
  <c r="O118" i="102"/>
  <c r="O119" i="102"/>
  <c r="O120" i="102"/>
  <c r="O121" i="102"/>
  <c r="O122" i="102"/>
  <c r="O123" i="102"/>
  <c r="O124" i="102"/>
  <c r="O125" i="102"/>
  <c r="O126" i="102"/>
  <c r="O127" i="102"/>
  <c r="O128" i="102"/>
  <c r="O129" i="102"/>
  <c r="O130" i="102"/>
  <c r="O131" i="102"/>
  <c r="O132" i="102"/>
  <c r="O133" i="102"/>
  <c r="O134" i="102"/>
  <c r="O135" i="102"/>
  <c r="O136" i="102"/>
  <c r="O137" i="102"/>
  <c r="O138" i="102"/>
  <c r="O139" i="102"/>
  <c r="O140" i="102"/>
  <c r="O141" i="102"/>
  <c r="O142" i="102"/>
  <c r="O143" i="102"/>
  <c r="O144" i="102"/>
  <c r="O145" i="102"/>
  <c r="O146" i="102"/>
  <c r="O147" i="102"/>
  <c r="O148" i="102"/>
  <c r="O149" i="102"/>
  <c r="O150" i="102"/>
  <c r="O151" i="102"/>
  <c r="O152" i="102"/>
  <c r="O153" i="102"/>
  <c r="O154" i="102"/>
  <c r="O155" i="102"/>
  <c r="O156" i="102"/>
  <c r="O157" i="102"/>
  <c r="O158" i="102"/>
  <c r="O159" i="102"/>
  <c r="O160" i="102"/>
  <c r="O161" i="102"/>
  <c r="O162" i="102"/>
  <c r="O163" i="102"/>
  <c r="O164" i="102"/>
  <c r="O165" i="102"/>
  <c r="O166" i="102"/>
  <c r="O167" i="102"/>
  <c r="O168" i="102"/>
  <c r="O169" i="102"/>
  <c r="O170" i="102"/>
  <c r="O171" i="102"/>
  <c r="O172" i="102"/>
  <c r="O173" i="102"/>
  <c r="O174" i="102"/>
  <c r="O175" i="102"/>
  <c r="O176" i="102"/>
  <c r="O177" i="102"/>
  <c r="O178" i="102"/>
  <c r="O179" i="102"/>
  <c r="O180" i="102"/>
  <c r="O181" i="102"/>
  <c r="O182" i="102"/>
  <c r="O183" i="102"/>
  <c r="O184" i="102"/>
  <c r="O185" i="102"/>
  <c r="O186" i="102"/>
  <c r="O187" i="102"/>
  <c r="O188" i="102"/>
  <c r="O189" i="102"/>
  <c r="O190" i="102"/>
  <c r="O191" i="102"/>
  <c r="O192" i="102"/>
  <c r="O193" i="102"/>
  <c r="O194" i="102"/>
  <c r="O195" i="102"/>
  <c r="O196" i="102"/>
  <c r="O197" i="102"/>
  <c r="O198" i="102"/>
  <c r="O199" i="102"/>
  <c r="O200" i="102"/>
  <c r="O201" i="102"/>
  <c r="O202" i="102"/>
  <c r="O203" i="102"/>
  <c r="O204" i="102"/>
  <c r="O205" i="102"/>
  <c r="O206" i="102"/>
  <c r="O207" i="102"/>
  <c r="O208" i="102"/>
  <c r="O209" i="102"/>
  <c r="O210" i="102"/>
  <c r="O211" i="102"/>
  <c r="O212" i="102"/>
  <c r="O213" i="102"/>
  <c r="O214" i="102"/>
  <c r="O215" i="102"/>
  <c r="O216" i="102"/>
  <c r="O217" i="102"/>
  <c r="O218" i="102"/>
  <c r="O219" i="102"/>
  <c r="O220" i="102"/>
  <c r="O221" i="102"/>
  <c r="O222" i="102"/>
  <c r="O223" i="102"/>
  <c r="O224" i="102"/>
  <c r="O225" i="102"/>
  <c r="O226" i="102"/>
  <c r="O227" i="102"/>
  <c r="O228" i="102"/>
  <c r="O229" i="102"/>
  <c r="O230" i="102"/>
  <c r="O231" i="102"/>
  <c r="O232" i="102"/>
  <c r="O233" i="102"/>
  <c r="O234" i="102"/>
  <c r="O235" i="102"/>
  <c r="O236" i="102"/>
  <c r="O237" i="102"/>
  <c r="O238" i="102"/>
  <c r="O239" i="102"/>
  <c r="O240" i="102"/>
  <c r="O241" i="102"/>
  <c r="O242" i="102"/>
  <c r="O243" i="102"/>
  <c r="O244" i="102"/>
  <c r="O245" i="102"/>
  <c r="O246" i="102"/>
  <c r="O247" i="102"/>
  <c r="O248" i="102"/>
  <c r="O249" i="102"/>
  <c r="O250" i="102"/>
  <c r="O251" i="102"/>
  <c r="O252" i="102"/>
  <c r="O253" i="102"/>
  <c r="O254" i="102"/>
  <c r="O255" i="102"/>
  <c r="O256" i="102"/>
  <c r="O257" i="102"/>
  <c r="O258" i="102"/>
  <c r="O259" i="102"/>
  <c r="O260" i="102"/>
  <c r="O261" i="102"/>
  <c r="O262" i="102"/>
  <c r="O263" i="102"/>
  <c r="O264" i="102"/>
  <c r="O265" i="102"/>
  <c r="O266" i="102"/>
  <c r="O267" i="102"/>
  <c r="O268" i="102"/>
  <c r="O269" i="102"/>
  <c r="O270" i="102"/>
  <c r="O271" i="102"/>
  <c r="O272" i="102"/>
  <c r="O273" i="102"/>
  <c r="O274" i="102"/>
  <c r="O275" i="102"/>
  <c r="O276" i="102"/>
  <c r="O277" i="102"/>
  <c r="O278" i="102"/>
  <c r="O279" i="102"/>
  <c r="O280" i="102"/>
  <c r="O281" i="102"/>
  <c r="O282" i="102"/>
  <c r="O283" i="102"/>
  <c r="O284" i="102"/>
  <c r="O285" i="102"/>
  <c r="O286" i="102"/>
  <c r="O287" i="102"/>
  <c r="O288" i="102"/>
  <c r="O289" i="102"/>
  <c r="O290" i="102"/>
  <c r="O291" i="102"/>
  <c r="O292" i="102"/>
  <c r="O293" i="102"/>
  <c r="O294" i="102"/>
  <c r="O295" i="102"/>
  <c r="O296" i="102"/>
  <c r="O297" i="102"/>
  <c r="O298" i="102"/>
  <c r="O299" i="102"/>
  <c r="O300" i="102"/>
  <c r="O301" i="102"/>
  <c r="O302" i="102"/>
  <c r="O303" i="102"/>
  <c r="O304" i="102"/>
  <c r="O305" i="102"/>
  <c r="O306" i="102"/>
  <c r="O307" i="102"/>
  <c r="O308" i="102"/>
  <c r="O309" i="102"/>
  <c r="O310" i="102"/>
  <c r="O311" i="102"/>
  <c r="O312" i="102"/>
  <c r="O313" i="102"/>
  <c r="O314" i="102"/>
  <c r="O9" i="102"/>
  <c r="N10" i="102"/>
  <c r="N11" i="102"/>
  <c r="N12" i="102"/>
  <c r="N13" i="102"/>
  <c r="N14" i="102"/>
  <c r="N15" i="102"/>
  <c r="N16" i="102"/>
  <c r="N17" i="102"/>
  <c r="N18" i="102"/>
  <c r="N19" i="102"/>
  <c r="N20" i="102"/>
  <c r="N21" i="102"/>
  <c r="N22" i="102"/>
  <c r="N23" i="102"/>
  <c r="N24" i="102"/>
  <c r="N25" i="102"/>
  <c r="N26" i="102"/>
  <c r="N27" i="102"/>
  <c r="N28" i="102"/>
  <c r="N29" i="102"/>
  <c r="N30" i="102"/>
  <c r="N31" i="102"/>
  <c r="N32" i="102"/>
  <c r="N33" i="102"/>
  <c r="N34" i="102"/>
  <c r="N35" i="102"/>
  <c r="N36" i="102"/>
  <c r="N37" i="102"/>
  <c r="N38" i="102"/>
  <c r="N39" i="102"/>
  <c r="N40" i="102"/>
  <c r="N41" i="102"/>
  <c r="N42" i="102"/>
  <c r="N43" i="102"/>
  <c r="N44" i="102"/>
  <c r="N45" i="102"/>
  <c r="N46" i="102"/>
  <c r="N47" i="102"/>
  <c r="N48" i="102"/>
  <c r="N49" i="102"/>
  <c r="N50" i="102"/>
  <c r="N51" i="102"/>
  <c r="N52" i="102"/>
  <c r="N53" i="102"/>
  <c r="N54" i="102"/>
  <c r="N55" i="102"/>
  <c r="N56" i="102"/>
  <c r="N57" i="102"/>
  <c r="N58" i="102"/>
  <c r="N59" i="102"/>
  <c r="N60" i="102"/>
  <c r="N61" i="102"/>
  <c r="N62" i="102"/>
  <c r="N63" i="102"/>
  <c r="N64" i="102"/>
  <c r="N65" i="102"/>
  <c r="N66" i="102"/>
  <c r="N67" i="102"/>
  <c r="N68" i="102"/>
  <c r="N69" i="102"/>
  <c r="N70" i="102"/>
  <c r="N71" i="102"/>
  <c r="N72" i="102"/>
  <c r="N73" i="102"/>
  <c r="N74" i="102"/>
  <c r="N75" i="102"/>
  <c r="N76" i="102"/>
  <c r="N77" i="102"/>
  <c r="N78" i="102"/>
  <c r="N79" i="102"/>
  <c r="N80" i="102"/>
  <c r="N81" i="102"/>
  <c r="N82" i="102"/>
  <c r="N83" i="102"/>
  <c r="N84" i="102"/>
  <c r="N85" i="102"/>
  <c r="N86" i="102"/>
  <c r="N87" i="102"/>
  <c r="N88" i="102"/>
  <c r="N89" i="102"/>
  <c r="N90" i="102"/>
  <c r="N91" i="102"/>
  <c r="N92" i="102"/>
  <c r="N93" i="102"/>
  <c r="N94" i="102"/>
  <c r="N95" i="102"/>
  <c r="N96" i="102"/>
  <c r="N97" i="102"/>
  <c r="N98" i="102"/>
  <c r="N99" i="102"/>
  <c r="N100" i="102"/>
  <c r="N101" i="102"/>
  <c r="N102" i="102"/>
  <c r="N103" i="102"/>
  <c r="N104" i="102"/>
  <c r="N105" i="102"/>
  <c r="N106" i="102"/>
  <c r="N107" i="102"/>
  <c r="N108" i="102"/>
  <c r="N109" i="102"/>
  <c r="N110" i="102"/>
  <c r="N111" i="102"/>
  <c r="N112" i="102"/>
  <c r="N113" i="102"/>
  <c r="N114" i="102"/>
  <c r="N115" i="102"/>
  <c r="N116" i="102"/>
  <c r="N117" i="102"/>
  <c r="N118" i="102"/>
  <c r="N119" i="102"/>
  <c r="N120" i="102"/>
  <c r="N121" i="102"/>
  <c r="N122" i="102"/>
  <c r="N123" i="102"/>
  <c r="N124" i="102"/>
  <c r="N125" i="102"/>
  <c r="N126" i="102"/>
  <c r="N127" i="102"/>
  <c r="N128" i="102"/>
  <c r="N129" i="102"/>
  <c r="N130" i="102"/>
  <c r="N131" i="102"/>
  <c r="N132" i="102"/>
  <c r="N133" i="102"/>
  <c r="N134" i="102"/>
  <c r="N135" i="102"/>
  <c r="N136" i="102"/>
  <c r="N137" i="102"/>
  <c r="N138" i="102"/>
  <c r="N139" i="102"/>
  <c r="N140" i="102"/>
  <c r="N141" i="102"/>
  <c r="N142" i="102"/>
  <c r="N143" i="102"/>
  <c r="N144" i="102"/>
  <c r="N145" i="102"/>
  <c r="N146" i="102"/>
  <c r="N147" i="102"/>
  <c r="N148" i="102"/>
  <c r="N149" i="102"/>
  <c r="N150" i="102"/>
  <c r="N151" i="102"/>
  <c r="N152" i="102"/>
  <c r="N153" i="102"/>
  <c r="N154" i="102"/>
  <c r="N155" i="102"/>
  <c r="N156" i="102"/>
  <c r="N157" i="102"/>
  <c r="N158" i="102"/>
  <c r="N159" i="102"/>
  <c r="N160" i="102"/>
  <c r="N161" i="102"/>
  <c r="N162" i="102"/>
  <c r="N163" i="102"/>
  <c r="N164" i="102"/>
  <c r="N165" i="102"/>
  <c r="N166" i="102"/>
  <c r="N167" i="102"/>
  <c r="N168" i="102"/>
  <c r="N169" i="102"/>
  <c r="N170" i="102"/>
  <c r="N171" i="102"/>
  <c r="N172" i="102"/>
  <c r="N173" i="102"/>
  <c r="N174" i="102"/>
  <c r="N175" i="102"/>
  <c r="N176" i="102"/>
  <c r="N177" i="102"/>
  <c r="N178" i="102"/>
  <c r="N179" i="102"/>
  <c r="N180" i="102"/>
  <c r="N181" i="102"/>
  <c r="N182" i="102"/>
  <c r="N183" i="102"/>
  <c r="N184" i="102"/>
  <c r="N185" i="102"/>
  <c r="N186" i="102"/>
  <c r="N187" i="102"/>
  <c r="N188" i="102"/>
  <c r="N189" i="102"/>
  <c r="N190" i="102"/>
  <c r="N191" i="102"/>
  <c r="N192" i="102"/>
  <c r="N193" i="102"/>
  <c r="N194" i="102"/>
  <c r="N195" i="102"/>
  <c r="N196" i="102"/>
  <c r="N197" i="102"/>
  <c r="N198" i="102"/>
  <c r="N199" i="102"/>
  <c r="N200" i="102"/>
  <c r="N201" i="102"/>
  <c r="N202" i="102"/>
  <c r="N203" i="102"/>
  <c r="N204" i="102"/>
  <c r="N205" i="102"/>
  <c r="N206" i="102"/>
  <c r="N207" i="102"/>
  <c r="N208" i="102"/>
  <c r="N209" i="102"/>
  <c r="N210" i="102"/>
  <c r="N211" i="102"/>
  <c r="N212" i="102"/>
  <c r="N213" i="102"/>
  <c r="N214" i="102"/>
  <c r="N215" i="102"/>
  <c r="N216" i="102"/>
  <c r="N217" i="102"/>
  <c r="N218" i="102"/>
  <c r="N219" i="102"/>
  <c r="N220" i="102"/>
  <c r="N221" i="102"/>
  <c r="N222" i="102"/>
  <c r="N223" i="102"/>
  <c r="N224" i="102"/>
  <c r="N225" i="102"/>
  <c r="N226" i="102"/>
  <c r="N227" i="102"/>
  <c r="N228" i="102"/>
  <c r="N229" i="102"/>
  <c r="N230" i="102"/>
  <c r="N231" i="102"/>
  <c r="N232" i="102"/>
  <c r="N233" i="102"/>
  <c r="N234" i="102"/>
  <c r="N235" i="102"/>
  <c r="N236" i="102"/>
  <c r="N237" i="102"/>
  <c r="N238" i="102"/>
  <c r="N239" i="102"/>
  <c r="N240" i="102"/>
  <c r="N241" i="102"/>
  <c r="N242" i="102"/>
  <c r="N243" i="102"/>
  <c r="N244" i="102"/>
  <c r="N245" i="102"/>
  <c r="N246" i="102"/>
  <c r="N247" i="102"/>
  <c r="N248" i="102"/>
  <c r="N249" i="102"/>
  <c r="N250" i="102"/>
  <c r="N251" i="102"/>
  <c r="N252" i="102"/>
  <c r="N253" i="102"/>
  <c r="N254" i="102"/>
  <c r="N255" i="102"/>
  <c r="N256" i="102"/>
  <c r="N257" i="102"/>
  <c r="N258" i="102"/>
  <c r="N259" i="102"/>
  <c r="N260" i="102"/>
  <c r="N261" i="102"/>
  <c r="N262" i="102"/>
  <c r="N263" i="102"/>
  <c r="N264" i="102"/>
  <c r="N265" i="102"/>
  <c r="N266" i="102"/>
  <c r="N267" i="102"/>
  <c r="N268" i="102"/>
  <c r="N269" i="102"/>
  <c r="N270" i="102"/>
  <c r="N271" i="102"/>
  <c r="N272" i="102"/>
  <c r="N273" i="102"/>
  <c r="N274" i="102"/>
  <c r="N275" i="102"/>
  <c r="N276" i="102"/>
  <c r="N277" i="102"/>
  <c r="N278" i="102"/>
  <c r="N279" i="102"/>
  <c r="N280" i="102"/>
  <c r="N281" i="102"/>
  <c r="N282" i="102"/>
  <c r="N283" i="102"/>
  <c r="N284" i="102"/>
  <c r="N285" i="102"/>
  <c r="N286" i="102"/>
  <c r="N287" i="102"/>
  <c r="N288" i="102"/>
  <c r="N289" i="102"/>
  <c r="N290" i="102"/>
  <c r="N291" i="102"/>
  <c r="N292" i="102"/>
  <c r="N293" i="102"/>
  <c r="N294" i="102"/>
  <c r="N295" i="102"/>
  <c r="N296" i="102"/>
  <c r="N297" i="102"/>
  <c r="N298" i="102"/>
  <c r="N299" i="102"/>
  <c r="N300" i="102"/>
  <c r="N301" i="102"/>
  <c r="N302" i="102"/>
  <c r="N303" i="102"/>
  <c r="N304" i="102"/>
  <c r="N305" i="102"/>
  <c r="N306" i="102"/>
  <c r="N307" i="102"/>
  <c r="N308" i="102"/>
  <c r="N309" i="102"/>
  <c r="N310" i="102"/>
  <c r="N311" i="102"/>
  <c r="N312" i="102"/>
  <c r="N313" i="102"/>
  <c r="N314" i="102"/>
  <c r="N9" i="102"/>
  <c r="C44" i="75"/>
  <c r="M10" i="102"/>
  <c r="M11" i="102"/>
  <c r="M12" i="102"/>
  <c r="M13" i="102"/>
  <c r="M14" i="102"/>
  <c r="M15" i="102"/>
  <c r="M16" i="102"/>
  <c r="M17" i="102"/>
  <c r="M18" i="102"/>
  <c r="M19" i="102"/>
  <c r="M20" i="102"/>
  <c r="M21" i="102"/>
  <c r="M22" i="102"/>
  <c r="M23" i="102"/>
  <c r="M24" i="102"/>
  <c r="M25" i="102"/>
  <c r="M26" i="102"/>
  <c r="M27" i="102"/>
  <c r="M28" i="102"/>
  <c r="M29" i="102"/>
  <c r="M30" i="102"/>
  <c r="M31" i="102"/>
  <c r="M32" i="102"/>
  <c r="M33" i="102"/>
  <c r="M34" i="102"/>
  <c r="M35" i="102"/>
  <c r="M36" i="102"/>
  <c r="M37" i="102"/>
  <c r="M38" i="102"/>
  <c r="M39" i="102"/>
  <c r="M40" i="102"/>
  <c r="M41" i="102"/>
  <c r="M42" i="102"/>
  <c r="M43" i="102"/>
  <c r="M44" i="102"/>
  <c r="M45" i="102"/>
  <c r="M46" i="102"/>
  <c r="M47" i="102"/>
  <c r="M48" i="102"/>
  <c r="M49" i="102"/>
  <c r="M50" i="102"/>
  <c r="M51" i="102"/>
  <c r="M52" i="102"/>
  <c r="M53" i="102"/>
  <c r="M54" i="102"/>
  <c r="M55" i="102"/>
  <c r="M56" i="102"/>
  <c r="M57" i="102"/>
  <c r="M58" i="102"/>
  <c r="M59" i="102"/>
  <c r="M60" i="102"/>
  <c r="M61" i="102"/>
  <c r="M62" i="102"/>
  <c r="M63" i="102"/>
  <c r="M64" i="102"/>
  <c r="M65" i="102"/>
  <c r="M66" i="102"/>
  <c r="M67" i="102"/>
  <c r="M68" i="102"/>
  <c r="M69" i="102"/>
  <c r="M70" i="102"/>
  <c r="M71" i="102"/>
  <c r="M72" i="102"/>
  <c r="M73" i="102"/>
  <c r="M74" i="102"/>
  <c r="M75" i="102"/>
  <c r="M76" i="102"/>
  <c r="M77" i="102"/>
  <c r="M78" i="102"/>
  <c r="M79" i="102"/>
  <c r="M80" i="102"/>
  <c r="M81" i="102"/>
  <c r="M82" i="102"/>
  <c r="M83" i="102"/>
  <c r="M84" i="102"/>
  <c r="M85" i="102"/>
  <c r="M86" i="102"/>
  <c r="M87" i="102"/>
  <c r="M88" i="102"/>
  <c r="M89" i="102"/>
  <c r="M90" i="102"/>
  <c r="M91" i="102"/>
  <c r="M92" i="102"/>
  <c r="M93" i="102"/>
  <c r="M94" i="102"/>
  <c r="M95" i="102"/>
  <c r="M96" i="102"/>
  <c r="M97" i="102"/>
  <c r="M98" i="102"/>
  <c r="M99" i="102"/>
  <c r="M100" i="102"/>
  <c r="M101" i="102"/>
  <c r="M102" i="102"/>
  <c r="M103" i="102"/>
  <c r="M104" i="102"/>
  <c r="M105" i="102"/>
  <c r="M106" i="102"/>
  <c r="M107" i="102"/>
  <c r="M108" i="102"/>
  <c r="M109" i="102"/>
  <c r="M110" i="102"/>
  <c r="M111" i="102"/>
  <c r="M112" i="102"/>
  <c r="M113" i="102"/>
  <c r="M114" i="102"/>
  <c r="M115" i="102"/>
  <c r="M116" i="102"/>
  <c r="M117" i="102"/>
  <c r="M118" i="102"/>
  <c r="M119" i="102"/>
  <c r="M120" i="102"/>
  <c r="M121" i="102"/>
  <c r="M122" i="102"/>
  <c r="M123" i="102"/>
  <c r="M124" i="102"/>
  <c r="M125" i="102"/>
  <c r="M126" i="102"/>
  <c r="M127" i="102"/>
  <c r="M128" i="102"/>
  <c r="M129" i="102"/>
  <c r="M130" i="102"/>
  <c r="M131" i="102"/>
  <c r="M132" i="102"/>
  <c r="M133" i="102"/>
  <c r="M134" i="102"/>
  <c r="M135" i="102"/>
  <c r="M136" i="102"/>
  <c r="M137" i="102"/>
  <c r="M138" i="102"/>
  <c r="M139" i="102"/>
  <c r="M140" i="102"/>
  <c r="M141" i="102"/>
  <c r="M142" i="102"/>
  <c r="M143" i="102"/>
  <c r="M144" i="102"/>
  <c r="M145" i="102"/>
  <c r="M146" i="102"/>
  <c r="M147" i="102"/>
  <c r="M148" i="102"/>
  <c r="M149" i="102"/>
  <c r="M150" i="102"/>
  <c r="M151" i="102"/>
  <c r="M152" i="102"/>
  <c r="M153" i="102"/>
  <c r="M154" i="102"/>
  <c r="M155" i="102"/>
  <c r="M156" i="102"/>
  <c r="M157" i="102"/>
  <c r="M158" i="102"/>
  <c r="M159" i="102"/>
  <c r="M160" i="102"/>
  <c r="M161" i="102"/>
  <c r="M162" i="102"/>
  <c r="M163" i="102"/>
  <c r="M164" i="102"/>
  <c r="M165" i="102"/>
  <c r="M166" i="102"/>
  <c r="M167" i="102"/>
  <c r="M168" i="102"/>
  <c r="M169" i="102"/>
  <c r="M170" i="102"/>
  <c r="M171" i="102"/>
  <c r="M172" i="102"/>
  <c r="M173" i="102"/>
  <c r="M174" i="102"/>
  <c r="M175" i="102"/>
  <c r="M176" i="102"/>
  <c r="M177" i="102"/>
  <c r="M178" i="102"/>
  <c r="M179" i="102"/>
  <c r="M180" i="102"/>
  <c r="M181" i="102"/>
  <c r="M182" i="102"/>
  <c r="M183" i="102"/>
  <c r="M184" i="102"/>
  <c r="M185" i="102"/>
  <c r="M186" i="102"/>
  <c r="M187" i="102"/>
  <c r="M188" i="102"/>
  <c r="M189" i="102"/>
  <c r="M190" i="102"/>
  <c r="M191" i="102"/>
  <c r="M192" i="102"/>
  <c r="M193" i="102"/>
  <c r="M194" i="102"/>
  <c r="M195" i="102"/>
  <c r="M196" i="102"/>
  <c r="M197" i="102"/>
  <c r="M198" i="102"/>
  <c r="M199" i="102"/>
  <c r="M200" i="102"/>
  <c r="M201" i="102"/>
  <c r="M202" i="102"/>
  <c r="M203" i="102"/>
  <c r="M204" i="102"/>
  <c r="M205" i="102"/>
  <c r="M206" i="102"/>
  <c r="M207" i="102"/>
  <c r="M208" i="102"/>
  <c r="M209" i="102"/>
  <c r="M210" i="102"/>
  <c r="M211" i="102"/>
  <c r="M212" i="102"/>
  <c r="M213" i="102"/>
  <c r="M214" i="102"/>
  <c r="M215" i="102"/>
  <c r="M216" i="102"/>
  <c r="M217" i="102"/>
  <c r="M218" i="102"/>
  <c r="M219" i="102"/>
  <c r="M220" i="102"/>
  <c r="M221" i="102"/>
  <c r="M222" i="102"/>
  <c r="M223" i="102"/>
  <c r="M224" i="102"/>
  <c r="M225" i="102"/>
  <c r="M226" i="102"/>
  <c r="M227" i="102"/>
  <c r="M228" i="102"/>
  <c r="M229" i="102"/>
  <c r="M230" i="102"/>
  <c r="M231" i="102"/>
  <c r="M232" i="102"/>
  <c r="M233" i="102"/>
  <c r="M234" i="102"/>
  <c r="M235" i="102"/>
  <c r="M236" i="102"/>
  <c r="M237" i="102"/>
  <c r="M238" i="102"/>
  <c r="M239" i="102"/>
  <c r="M240" i="102"/>
  <c r="M241" i="102"/>
  <c r="M242" i="102"/>
  <c r="M243" i="102"/>
  <c r="M244" i="102"/>
  <c r="M245" i="102"/>
  <c r="M246" i="102"/>
  <c r="M247" i="102"/>
  <c r="M248" i="102"/>
  <c r="M249" i="102"/>
  <c r="M250" i="102"/>
  <c r="M251" i="102"/>
  <c r="M252" i="102"/>
  <c r="M253" i="102"/>
  <c r="M254" i="102"/>
  <c r="M255" i="102"/>
  <c r="M256" i="102"/>
  <c r="M257" i="102"/>
  <c r="M258" i="102"/>
  <c r="M259" i="102"/>
  <c r="M260" i="102"/>
  <c r="M261" i="102"/>
  <c r="M262" i="102"/>
  <c r="M263" i="102"/>
  <c r="M264" i="102"/>
  <c r="M265" i="102"/>
  <c r="M266" i="102"/>
  <c r="M267" i="102"/>
  <c r="M268" i="102"/>
  <c r="M269" i="102"/>
  <c r="M270" i="102"/>
  <c r="M271" i="102"/>
  <c r="M272" i="102"/>
  <c r="M273" i="102"/>
  <c r="M274" i="102"/>
  <c r="M275" i="102"/>
  <c r="M276" i="102"/>
  <c r="M277" i="102"/>
  <c r="M278" i="102"/>
  <c r="M279" i="102"/>
  <c r="M280" i="102"/>
  <c r="M281" i="102"/>
  <c r="M282" i="102"/>
  <c r="M283" i="102"/>
  <c r="M284" i="102"/>
  <c r="M285" i="102"/>
  <c r="M286" i="102"/>
  <c r="M287" i="102"/>
  <c r="M288" i="102"/>
  <c r="M289" i="102"/>
  <c r="M290" i="102"/>
  <c r="M291" i="102"/>
  <c r="M292" i="102"/>
  <c r="M293" i="102"/>
  <c r="M294" i="102"/>
  <c r="M295" i="102"/>
  <c r="M296" i="102"/>
  <c r="M297" i="102"/>
  <c r="M298" i="102"/>
  <c r="M299" i="102"/>
  <c r="M300" i="102"/>
  <c r="M301" i="102"/>
  <c r="M302" i="102"/>
  <c r="M303" i="102"/>
  <c r="M304" i="102"/>
  <c r="M305" i="102"/>
  <c r="M306" i="102"/>
  <c r="M307" i="102"/>
  <c r="M308" i="102"/>
  <c r="M309" i="102"/>
  <c r="M310" i="102"/>
  <c r="M311" i="102"/>
  <c r="M312" i="102"/>
  <c r="M313" i="102"/>
  <c r="M314" i="102"/>
  <c r="M9" i="102"/>
  <c r="L10" i="102"/>
  <c r="L11" i="102"/>
  <c r="L12" i="102"/>
  <c r="L13" i="102"/>
  <c r="L14" i="102"/>
  <c r="L15" i="102"/>
  <c r="L16" i="102"/>
  <c r="L17" i="102"/>
  <c r="L18" i="102"/>
  <c r="L19" i="102"/>
  <c r="L20" i="102"/>
  <c r="L21" i="102"/>
  <c r="L22" i="102"/>
  <c r="L23" i="102"/>
  <c r="L24" i="102"/>
  <c r="L25" i="102"/>
  <c r="L26" i="102"/>
  <c r="L27" i="102"/>
  <c r="L28" i="102"/>
  <c r="L29" i="102"/>
  <c r="L30" i="102"/>
  <c r="L31" i="102"/>
  <c r="L32" i="102"/>
  <c r="L33" i="102"/>
  <c r="L34" i="102"/>
  <c r="L35" i="102"/>
  <c r="L36" i="102"/>
  <c r="L37" i="102"/>
  <c r="L38" i="102"/>
  <c r="L39" i="102"/>
  <c r="L40" i="102"/>
  <c r="L41" i="102"/>
  <c r="L42" i="102"/>
  <c r="L43" i="102"/>
  <c r="L44" i="102"/>
  <c r="L45" i="102"/>
  <c r="L46" i="102"/>
  <c r="L47" i="102"/>
  <c r="L48" i="102"/>
  <c r="L49" i="102"/>
  <c r="L50" i="102"/>
  <c r="L51" i="102"/>
  <c r="L52" i="102"/>
  <c r="L53" i="102"/>
  <c r="L54" i="102"/>
  <c r="L55" i="102"/>
  <c r="L56" i="102"/>
  <c r="L57" i="102"/>
  <c r="L58" i="102"/>
  <c r="L59" i="102"/>
  <c r="L60" i="102"/>
  <c r="L61" i="102"/>
  <c r="L62" i="102"/>
  <c r="L63" i="102"/>
  <c r="L64" i="102"/>
  <c r="L65" i="102"/>
  <c r="L66" i="102"/>
  <c r="L67" i="102"/>
  <c r="L68" i="102"/>
  <c r="L69" i="102"/>
  <c r="L70" i="102"/>
  <c r="L71" i="102"/>
  <c r="L72" i="102"/>
  <c r="L73" i="102"/>
  <c r="L74" i="102"/>
  <c r="L75" i="102"/>
  <c r="L76" i="102"/>
  <c r="L77" i="102"/>
  <c r="L78" i="102"/>
  <c r="L79" i="102"/>
  <c r="L80" i="102"/>
  <c r="L81" i="102"/>
  <c r="L82" i="102"/>
  <c r="L83" i="102"/>
  <c r="L84" i="102"/>
  <c r="L85" i="102"/>
  <c r="L86" i="102"/>
  <c r="L87" i="102"/>
  <c r="L88" i="102"/>
  <c r="L89" i="102"/>
  <c r="L90" i="102"/>
  <c r="L91" i="102"/>
  <c r="L92" i="102"/>
  <c r="L93" i="102"/>
  <c r="L94" i="102"/>
  <c r="L95" i="102"/>
  <c r="L96" i="102"/>
  <c r="L97" i="102"/>
  <c r="L98" i="102"/>
  <c r="L99" i="102"/>
  <c r="L100" i="102"/>
  <c r="L101" i="102"/>
  <c r="L102" i="102"/>
  <c r="L103" i="102"/>
  <c r="L104" i="102"/>
  <c r="L105" i="102"/>
  <c r="L106" i="102"/>
  <c r="L107" i="102"/>
  <c r="L108" i="102"/>
  <c r="L109" i="102"/>
  <c r="L110" i="102"/>
  <c r="L111" i="102"/>
  <c r="L112" i="102"/>
  <c r="L113" i="102"/>
  <c r="L114" i="102"/>
  <c r="L115" i="102"/>
  <c r="L116" i="102"/>
  <c r="L117" i="102"/>
  <c r="L118" i="102"/>
  <c r="L119" i="102"/>
  <c r="L120" i="102"/>
  <c r="L121" i="102"/>
  <c r="L122" i="102"/>
  <c r="L123" i="102"/>
  <c r="L124" i="102"/>
  <c r="L125" i="102"/>
  <c r="L126" i="102"/>
  <c r="L127" i="102"/>
  <c r="L128" i="102"/>
  <c r="L129" i="102"/>
  <c r="L130" i="102"/>
  <c r="L131" i="102"/>
  <c r="L132" i="102"/>
  <c r="L133" i="102"/>
  <c r="L134" i="102"/>
  <c r="L135" i="102"/>
  <c r="L136" i="102"/>
  <c r="L137" i="102"/>
  <c r="L138" i="102"/>
  <c r="L139" i="102"/>
  <c r="L140" i="102"/>
  <c r="L141" i="102"/>
  <c r="L142" i="102"/>
  <c r="L143" i="102"/>
  <c r="L144" i="102"/>
  <c r="L145" i="102"/>
  <c r="L146" i="102"/>
  <c r="L147" i="102"/>
  <c r="L148" i="102"/>
  <c r="L149" i="102"/>
  <c r="L150" i="102"/>
  <c r="L151" i="102"/>
  <c r="L152" i="102"/>
  <c r="L153" i="102"/>
  <c r="L154" i="102"/>
  <c r="L155" i="102"/>
  <c r="L156" i="102"/>
  <c r="L157" i="102"/>
  <c r="L158" i="102"/>
  <c r="L159" i="102"/>
  <c r="L160" i="102"/>
  <c r="L161" i="102"/>
  <c r="L162" i="102"/>
  <c r="L163" i="102"/>
  <c r="L164" i="102"/>
  <c r="L165" i="102"/>
  <c r="L166" i="102"/>
  <c r="L167" i="102"/>
  <c r="L168" i="102"/>
  <c r="L169" i="102"/>
  <c r="L170" i="102"/>
  <c r="L171" i="102"/>
  <c r="L172" i="102"/>
  <c r="L173" i="102"/>
  <c r="L174" i="102"/>
  <c r="L175" i="102"/>
  <c r="L176" i="102"/>
  <c r="L177" i="102"/>
  <c r="L178" i="102"/>
  <c r="L179" i="102"/>
  <c r="L180" i="102"/>
  <c r="L181" i="102"/>
  <c r="L182" i="102"/>
  <c r="L183" i="102"/>
  <c r="L184" i="102"/>
  <c r="L185" i="102"/>
  <c r="L186" i="102"/>
  <c r="L187" i="102"/>
  <c r="L188" i="102"/>
  <c r="L189" i="102"/>
  <c r="L190" i="102"/>
  <c r="L191" i="102"/>
  <c r="L192" i="102"/>
  <c r="L193" i="102"/>
  <c r="L194" i="102"/>
  <c r="L195" i="102"/>
  <c r="L196" i="102"/>
  <c r="L197" i="102"/>
  <c r="L198" i="102"/>
  <c r="L199" i="102"/>
  <c r="L200" i="102"/>
  <c r="L201" i="102"/>
  <c r="L202" i="102"/>
  <c r="L203" i="102"/>
  <c r="L204" i="102"/>
  <c r="L205" i="102"/>
  <c r="L206" i="102"/>
  <c r="L207" i="102"/>
  <c r="L208" i="102"/>
  <c r="L209" i="102"/>
  <c r="L210" i="102"/>
  <c r="L211" i="102"/>
  <c r="L212" i="102"/>
  <c r="L213" i="102"/>
  <c r="L214" i="102"/>
  <c r="L215" i="102"/>
  <c r="L216" i="102"/>
  <c r="L217" i="102"/>
  <c r="L218" i="102"/>
  <c r="L219" i="102"/>
  <c r="L220" i="102"/>
  <c r="L221" i="102"/>
  <c r="L222" i="102"/>
  <c r="L223" i="102"/>
  <c r="L224" i="102"/>
  <c r="L225" i="102"/>
  <c r="L226" i="102"/>
  <c r="L227" i="102"/>
  <c r="L228" i="102"/>
  <c r="L229" i="102"/>
  <c r="L230" i="102"/>
  <c r="L231" i="102"/>
  <c r="L232" i="102"/>
  <c r="L233" i="102"/>
  <c r="L234" i="102"/>
  <c r="L235" i="102"/>
  <c r="L236" i="102"/>
  <c r="L237" i="102"/>
  <c r="L238" i="102"/>
  <c r="L239" i="102"/>
  <c r="L240" i="102"/>
  <c r="L241" i="102"/>
  <c r="L242" i="102"/>
  <c r="L243" i="102"/>
  <c r="L244" i="102"/>
  <c r="L245" i="102"/>
  <c r="L246" i="102"/>
  <c r="L247" i="102"/>
  <c r="L248" i="102"/>
  <c r="L249" i="102"/>
  <c r="L250" i="102"/>
  <c r="L251" i="102"/>
  <c r="L252" i="102"/>
  <c r="L253" i="102"/>
  <c r="L254" i="102"/>
  <c r="L255" i="102"/>
  <c r="L256" i="102"/>
  <c r="L257" i="102"/>
  <c r="L258" i="102"/>
  <c r="L259" i="102"/>
  <c r="L260" i="102"/>
  <c r="L261" i="102"/>
  <c r="L262" i="102"/>
  <c r="L263" i="102"/>
  <c r="L264" i="102"/>
  <c r="L265" i="102"/>
  <c r="L266" i="102"/>
  <c r="L267" i="102"/>
  <c r="L268" i="102"/>
  <c r="L269" i="102"/>
  <c r="L270" i="102"/>
  <c r="L271" i="102"/>
  <c r="L272" i="102"/>
  <c r="L273" i="102"/>
  <c r="L274" i="102"/>
  <c r="L275" i="102"/>
  <c r="L276" i="102"/>
  <c r="L277" i="102"/>
  <c r="L278" i="102"/>
  <c r="L279" i="102"/>
  <c r="L280" i="102"/>
  <c r="L281" i="102"/>
  <c r="L282" i="102"/>
  <c r="L283" i="102"/>
  <c r="L284" i="102"/>
  <c r="L285" i="102"/>
  <c r="L286" i="102"/>
  <c r="L287" i="102"/>
  <c r="L288" i="102"/>
  <c r="L289" i="102"/>
  <c r="L290" i="102"/>
  <c r="L291" i="102"/>
  <c r="L292" i="102"/>
  <c r="L293" i="102"/>
  <c r="L294" i="102"/>
  <c r="L295" i="102"/>
  <c r="L296" i="102"/>
  <c r="L297" i="102"/>
  <c r="L298" i="102"/>
  <c r="L299" i="102"/>
  <c r="L300" i="102"/>
  <c r="L301" i="102"/>
  <c r="L302" i="102"/>
  <c r="L303" i="102"/>
  <c r="L304" i="102"/>
  <c r="L305" i="102"/>
  <c r="L306" i="102"/>
  <c r="L307" i="102"/>
  <c r="L308" i="102"/>
  <c r="L309" i="102"/>
  <c r="L310" i="102"/>
  <c r="L311" i="102"/>
  <c r="L312" i="102"/>
  <c r="L313" i="102"/>
  <c r="L314" i="102"/>
  <c r="L9" i="102"/>
  <c r="K10" i="102"/>
  <c r="K11" i="102"/>
  <c r="K12" i="102"/>
  <c r="K13" i="102"/>
  <c r="K14" i="102"/>
  <c r="K15" i="102"/>
  <c r="K16" i="102"/>
  <c r="K17" i="102"/>
  <c r="K18" i="102"/>
  <c r="K19" i="102"/>
  <c r="K20" i="102"/>
  <c r="K21" i="102"/>
  <c r="K22" i="102"/>
  <c r="K23" i="102"/>
  <c r="K24" i="102"/>
  <c r="K25" i="102"/>
  <c r="K26" i="102"/>
  <c r="K27" i="102"/>
  <c r="K28" i="102"/>
  <c r="K29" i="102"/>
  <c r="K30" i="102"/>
  <c r="K31" i="102"/>
  <c r="K32" i="102"/>
  <c r="K33" i="102"/>
  <c r="K34" i="102"/>
  <c r="K35" i="102"/>
  <c r="K36" i="102"/>
  <c r="K37" i="102"/>
  <c r="K38" i="102"/>
  <c r="K39" i="102"/>
  <c r="K40" i="102"/>
  <c r="K41" i="102"/>
  <c r="K42" i="102"/>
  <c r="K43" i="102"/>
  <c r="K44" i="102"/>
  <c r="K45" i="102"/>
  <c r="K46" i="102"/>
  <c r="K47" i="102"/>
  <c r="K48" i="102"/>
  <c r="K49" i="102"/>
  <c r="K50" i="102"/>
  <c r="K51" i="102"/>
  <c r="K52" i="102"/>
  <c r="K53" i="102"/>
  <c r="K54" i="102"/>
  <c r="K55" i="102"/>
  <c r="K56" i="102"/>
  <c r="K57" i="102"/>
  <c r="K58" i="102"/>
  <c r="K59" i="102"/>
  <c r="K60" i="102"/>
  <c r="K61" i="102"/>
  <c r="K62" i="102"/>
  <c r="K63" i="102"/>
  <c r="K64" i="102"/>
  <c r="K65" i="102"/>
  <c r="K66" i="102"/>
  <c r="K67" i="102"/>
  <c r="K68" i="102"/>
  <c r="K69" i="102"/>
  <c r="K70" i="102"/>
  <c r="K71" i="102"/>
  <c r="K72" i="102"/>
  <c r="K73" i="102"/>
  <c r="K74" i="102"/>
  <c r="K75" i="102"/>
  <c r="K76" i="102"/>
  <c r="K77" i="102"/>
  <c r="K78" i="102"/>
  <c r="K79" i="102"/>
  <c r="K80" i="102"/>
  <c r="K81" i="102"/>
  <c r="K82" i="102"/>
  <c r="K83" i="102"/>
  <c r="K84" i="102"/>
  <c r="K85" i="102"/>
  <c r="K86" i="102"/>
  <c r="K87" i="102"/>
  <c r="K88" i="102"/>
  <c r="K89" i="102"/>
  <c r="K90" i="102"/>
  <c r="K91" i="102"/>
  <c r="K92" i="102"/>
  <c r="K93" i="102"/>
  <c r="K94" i="102"/>
  <c r="K95" i="102"/>
  <c r="K96" i="102"/>
  <c r="K97" i="102"/>
  <c r="K98" i="102"/>
  <c r="K99" i="102"/>
  <c r="K100" i="102"/>
  <c r="K101" i="102"/>
  <c r="K102" i="102"/>
  <c r="K103" i="102"/>
  <c r="K104" i="102"/>
  <c r="K105" i="102"/>
  <c r="K106" i="102"/>
  <c r="K107" i="102"/>
  <c r="K108" i="102"/>
  <c r="K109" i="102"/>
  <c r="K110" i="102"/>
  <c r="K111" i="102"/>
  <c r="K112" i="102"/>
  <c r="K113" i="102"/>
  <c r="K114" i="102"/>
  <c r="K115" i="102"/>
  <c r="K116" i="102"/>
  <c r="K117" i="102"/>
  <c r="K118" i="102"/>
  <c r="K119" i="102"/>
  <c r="K120" i="102"/>
  <c r="K121" i="102"/>
  <c r="K122" i="102"/>
  <c r="K123" i="102"/>
  <c r="K124" i="102"/>
  <c r="K125" i="102"/>
  <c r="K126" i="102"/>
  <c r="K127" i="102"/>
  <c r="K128" i="102"/>
  <c r="K129" i="102"/>
  <c r="K130" i="102"/>
  <c r="K131" i="102"/>
  <c r="K132" i="102"/>
  <c r="K133" i="102"/>
  <c r="K134" i="102"/>
  <c r="K135" i="102"/>
  <c r="K136" i="102"/>
  <c r="K137" i="102"/>
  <c r="K138" i="102"/>
  <c r="K139" i="102"/>
  <c r="K140" i="102"/>
  <c r="K141" i="102"/>
  <c r="K142" i="102"/>
  <c r="K143" i="102"/>
  <c r="K144" i="102"/>
  <c r="K145" i="102"/>
  <c r="K146" i="102"/>
  <c r="K147" i="102"/>
  <c r="K148" i="102"/>
  <c r="K149" i="102"/>
  <c r="K150" i="102"/>
  <c r="K151" i="102"/>
  <c r="K152" i="102"/>
  <c r="K153" i="102"/>
  <c r="K154" i="102"/>
  <c r="K155" i="102"/>
  <c r="K156" i="102"/>
  <c r="K157" i="102"/>
  <c r="K158" i="102"/>
  <c r="K159" i="102"/>
  <c r="K160" i="102"/>
  <c r="K161" i="102"/>
  <c r="K162" i="102"/>
  <c r="K163" i="102"/>
  <c r="K164" i="102"/>
  <c r="K165" i="102"/>
  <c r="K166" i="102"/>
  <c r="K167" i="102"/>
  <c r="K168" i="102"/>
  <c r="K169" i="102"/>
  <c r="K170" i="102"/>
  <c r="K171" i="102"/>
  <c r="K172" i="102"/>
  <c r="K173" i="102"/>
  <c r="K174" i="102"/>
  <c r="K175" i="102"/>
  <c r="K176" i="102"/>
  <c r="K177" i="102"/>
  <c r="K178" i="102"/>
  <c r="K179" i="102"/>
  <c r="K180" i="102"/>
  <c r="K181" i="102"/>
  <c r="K182" i="102"/>
  <c r="K183" i="102"/>
  <c r="K184" i="102"/>
  <c r="K185" i="102"/>
  <c r="K186" i="102"/>
  <c r="K187" i="102"/>
  <c r="K188" i="102"/>
  <c r="K189" i="102"/>
  <c r="K190" i="102"/>
  <c r="K191" i="102"/>
  <c r="K192" i="102"/>
  <c r="K193" i="102"/>
  <c r="K194" i="102"/>
  <c r="K195" i="102"/>
  <c r="K196" i="102"/>
  <c r="K197" i="102"/>
  <c r="K198" i="102"/>
  <c r="K199" i="102"/>
  <c r="K200" i="102"/>
  <c r="K201" i="102"/>
  <c r="K202" i="102"/>
  <c r="K203" i="102"/>
  <c r="K204" i="102"/>
  <c r="K205" i="102"/>
  <c r="K206" i="102"/>
  <c r="K207" i="102"/>
  <c r="K208" i="102"/>
  <c r="K209" i="102"/>
  <c r="K210" i="102"/>
  <c r="K211" i="102"/>
  <c r="K212" i="102"/>
  <c r="K213" i="102"/>
  <c r="K214" i="102"/>
  <c r="K215" i="102"/>
  <c r="K216" i="102"/>
  <c r="K217" i="102"/>
  <c r="K218" i="102"/>
  <c r="K219" i="102"/>
  <c r="K220" i="102"/>
  <c r="K221" i="102"/>
  <c r="K222" i="102"/>
  <c r="K223" i="102"/>
  <c r="K224" i="102"/>
  <c r="K225" i="102"/>
  <c r="K226" i="102"/>
  <c r="K227" i="102"/>
  <c r="K228" i="102"/>
  <c r="K229" i="102"/>
  <c r="K230" i="102"/>
  <c r="K231" i="102"/>
  <c r="K232" i="102"/>
  <c r="K233" i="102"/>
  <c r="K234" i="102"/>
  <c r="K235" i="102"/>
  <c r="K236" i="102"/>
  <c r="K237" i="102"/>
  <c r="K238" i="102"/>
  <c r="K239" i="102"/>
  <c r="K240" i="102"/>
  <c r="K241" i="102"/>
  <c r="K242" i="102"/>
  <c r="K243" i="102"/>
  <c r="K244" i="102"/>
  <c r="K245" i="102"/>
  <c r="K246" i="102"/>
  <c r="K247" i="102"/>
  <c r="K248" i="102"/>
  <c r="K249" i="102"/>
  <c r="K250" i="102"/>
  <c r="K251" i="102"/>
  <c r="K252" i="102"/>
  <c r="K253" i="102"/>
  <c r="K254" i="102"/>
  <c r="K255" i="102"/>
  <c r="K256" i="102"/>
  <c r="K257" i="102"/>
  <c r="K258" i="102"/>
  <c r="K259" i="102"/>
  <c r="K260" i="102"/>
  <c r="K261" i="102"/>
  <c r="K262" i="102"/>
  <c r="K263" i="102"/>
  <c r="K264" i="102"/>
  <c r="K265" i="102"/>
  <c r="K266" i="102"/>
  <c r="K267" i="102"/>
  <c r="K268" i="102"/>
  <c r="K269" i="102"/>
  <c r="K270" i="102"/>
  <c r="K271" i="102"/>
  <c r="K272" i="102"/>
  <c r="K273" i="102"/>
  <c r="K274" i="102"/>
  <c r="K275" i="102"/>
  <c r="K276" i="102"/>
  <c r="K277" i="102"/>
  <c r="K278" i="102"/>
  <c r="K279" i="102"/>
  <c r="K280" i="102"/>
  <c r="K281" i="102"/>
  <c r="K282" i="102"/>
  <c r="K283" i="102"/>
  <c r="K284" i="102"/>
  <c r="K285" i="102"/>
  <c r="K286" i="102"/>
  <c r="K287" i="102"/>
  <c r="K288" i="102"/>
  <c r="K289" i="102"/>
  <c r="K290" i="102"/>
  <c r="K291" i="102"/>
  <c r="K292" i="102"/>
  <c r="K293" i="102"/>
  <c r="K294" i="102"/>
  <c r="K295" i="102"/>
  <c r="K296" i="102"/>
  <c r="K297" i="102"/>
  <c r="K298" i="102"/>
  <c r="K299" i="102"/>
  <c r="K300" i="102"/>
  <c r="K301" i="102"/>
  <c r="K302" i="102"/>
  <c r="K303" i="102"/>
  <c r="K304" i="102"/>
  <c r="K305" i="102"/>
  <c r="K306" i="102"/>
  <c r="K307" i="102"/>
  <c r="K308" i="102"/>
  <c r="K309" i="102"/>
  <c r="K310" i="102"/>
  <c r="K311" i="102"/>
  <c r="K312" i="102"/>
  <c r="K313" i="102"/>
  <c r="K314" i="102"/>
  <c r="K9" i="102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E274" i="9"/>
  <c r="E275" i="9"/>
  <c r="E276" i="9"/>
  <c r="E277" i="9"/>
  <c r="E278" i="9"/>
  <c r="E279" i="9"/>
  <c r="E280" i="9"/>
  <c r="E281" i="9"/>
  <c r="E282" i="9"/>
  <c r="E283" i="9"/>
  <c r="E284" i="9"/>
  <c r="E285" i="9"/>
  <c r="E286" i="9"/>
  <c r="E287" i="9"/>
  <c r="E288" i="9"/>
  <c r="E289" i="9"/>
  <c r="E290" i="9"/>
  <c r="E291" i="9"/>
  <c r="E292" i="9"/>
  <c r="E293" i="9"/>
  <c r="E294" i="9"/>
  <c r="E295" i="9"/>
  <c r="E296" i="9"/>
  <c r="E297" i="9"/>
  <c r="E298" i="9"/>
  <c r="E299" i="9"/>
  <c r="E300" i="9"/>
  <c r="E301" i="9"/>
  <c r="E302" i="9"/>
  <c r="E303" i="9"/>
  <c r="E304" i="9"/>
  <c r="E305" i="9"/>
  <c r="E306" i="9"/>
  <c r="E307" i="9"/>
  <c r="E308" i="9"/>
  <c r="E309" i="9"/>
  <c r="E310" i="9"/>
  <c r="E311" i="9"/>
  <c r="E312" i="9"/>
  <c r="E313" i="9"/>
  <c r="E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202" i="9"/>
  <c r="F203" i="9"/>
  <c r="F204" i="9"/>
  <c r="F205" i="9"/>
  <c r="F206" i="9"/>
  <c r="F207" i="9"/>
  <c r="F208" i="9"/>
  <c r="F209" i="9"/>
  <c r="F210" i="9"/>
  <c r="F211" i="9"/>
  <c r="F212" i="9"/>
  <c r="F213" i="9"/>
  <c r="F214" i="9"/>
  <c r="F215" i="9"/>
  <c r="F216" i="9"/>
  <c r="F217" i="9"/>
  <c r="F218" i="9"/>
  <c r="F219" i="9"/>
  <c r="F220" i="9"/>
  <c r="F221" i="9"/>
  <c r="F222" i="9"/>
  <c r="F223" i="9"/>
  <c r="F224" i="9"/>
  <c r="F225" i="9"/>
  <c r="F226" i="9"/>
  <c r="F227" i="9"/>
  <c r="F228" i="9"/>
  <c r="F229" i="9"/>
  <c r="F230" i="9"/>
  <c r="F231" i="9"/>
  <c r="F232" i="9"/>
  <c r="F233" i="9"/>
  <c r="F234" i="9"/>
  <c r="F235" i="9"/>
  <c r="F236" i="9"/>
  <c r="F237" i="9"/>
  <c r="F238" i="9"/>
  <c r="F239" i="9"/>
  <c r="F240" i="9"/>
  <c r="F241" i="9"/>
  <c r="F242" i="9"/>
  <c r="F243" i="9"/>
  <c r="F244" i="9"/>
  <c r="F245" i="9"/>
  <c r="F246" i="9"/>
  <c r="F247" i="9"/>
  <c r="F248" i="9"/>
  <c r="F249" i="9"/>
  <c r="F250" i="9"/>
  <c r="F251" i="9"/>
  <c r="F252" i="9"/>
  <c r="F253" i="9"/>
  <c r="F254" i="9"/>
  <c r="F255" i="9"/>
  <c r="F256" i="9"/>
  <c r="F257" i="9"/>
  <c r="F258" i="9"/>
  <c r="F259" i="9"/>
  <c r="F260" i="9"/>
  <c r="F261" i="9"/>
  <c r="F262" i="9"/>
  <c r="F263" i="9"/>
  <c r="F264" i="9"/>
  <c r="F265" i="9"/>
  <c r="F266" i="9"/>
  <c r="F267" i="9"/>
  <c r="F268" i="9"/>
  <c r="F269" i="9"/>
  <c r="F270" i="9"/>
  <c r="F271" i="9"/>
  <c r="F272" i="9"/>
  <c r="F273" i="9"/>
  <c r="F274" i="9"/>
  <c r="F275" i="9"/>
  <c r="F276" i="9"/>
  <c r="F277" i="9"/>
  <c r="F278" i="9"/>
  <c r="F279" i="9"/>
  <c r="F280" i="9"/>
  <c r="F281" i="9"/>
  <c r="F282" i="9"/>
  <c r="F283" i="9"/>
  <c r="F284" i="9"/>
  <c r="F285" i="9"/>
  <c r="F286" i="9"/>
  <c r="F287" i="9"/>
  <c r="F288" i="9"/>
  <c r="F289" i="9"/>
  <c r="F290" i="9"/>
  <c r="F291" i="9"/>
  <c r="F292" i="9"/>
  <c r="F293" i="9"/>
  <c r="F294" i="9"/>
  <c r="F295" i="9"/>
  <c r="F296" i="9"/>
  <c r="F297" i="9"/>
  <c r="F298" i="9"/>
  <c r="F299" i="9"/>
  <c r="F300" i="9"/>
  <c r="F301" i="9"/>
  <c r="F302" i="9"/>
  <c r="F303" i="9"/>
  <c r="F304" i="9"/>
  <c r="F305" i="9"/>
  <c r="F306" i="9"/>
  <c r="F307" i="9"/>
  <c r="F308" i="9"/>
  <c r="F309" i="9"/>
  <c r="F310" i="9"/>
  <c r="F311" i="9"/>
  <c r="F312" i="9"/>
  <c r="F313" i="9"/>
  <c r="F8" i="9"/>
  <c r="X3" i="92"/>
  <c r="X4" i="92"/>
  <c r="X5" i="92"/>
  <c r="X6" i="92"/>
  <c r="X7" i="92"/>
  <c r="X8" i="92"/>
  <c r="X9" i="92"/>
  <c r="X10" i="92"/>
  <c r="X11" i="92"/>
  <c r="X12" i="92"/>
  <c r="X13" i="92"/>
  <c r="X14" i="92"/>
  <c r="X15" i="92"/>
  <c r="X16" i="92"/>
  <c r="X17" i="92"/>
  <c r="X18" i="92"/>
  <c r="X19" i="92"/>
  <c r="X20" i="92"/>
  <c r="X21" i="92"/>
  <c r="X22" i="92"/>
  <c r="X23" i="92"/>
  <c r="X24" i="92"/>
  <c r="X25" i="92"/>
  <c r="X26" i="92"/>
  <c r="X27" i="92"/>
  <c r="X28" i="92"/>
  <c r="X29" i="92"/>
  <c r="X30" i="92"/>
  <c r="X31" i="92"/>
  <c r="X32" i="92"/>
  <c r="X33" i="92"/>
  <c r="X34" i="92"/>
  <c r="X35" i="92"/>
  <c r="X36" i="92"/>
  <c r="X37" i="92"/>
  <c r="X38" i="92"/>
  <c r="X39" i="92"/>
  <c r="X40" i="92"/>
  <c r="X41" i="92"/>
  <c r="X42" i="92"/>
  <c r="X43" i="92"/>
  <c r="X44" i="92"/>
  <c r="X45" i="92"/>
  <c r="X46" i="92"/>
  <c r="X47" i="92"/>
  <c r="X48" i="92"/>
  <c r="X49" i="92"/>
  <c r="X50" i="92"/>
  <c r="X51" i="92"/>
  <c r="X52" i="92"/>
  <c r="X53" i="92"/>
  <c r="X54" i="92"/>
  <c r="X55" i="92"/>
  <c r="X56" i="92"/>
  <c r="X57" i="92"/>
  <c r="X58" i="92"/>
  <c r="X59" i="92"/>
  <c r="X60" i="92"/>
  <c r="X61" i="92"/>
  <c r="X62" i="92"/>
  <c r="X63" i="92"/>
  <c r="X64" i="92"/>
  <c r="X65" i="92"/>
  <c r="X66" i="92"/>
  <c r="X67" i="92"/>
  <c r="X68" i="92"/>
  <c r="X69" i="92"/>
  <c r="X70" i="92"/>
  <c r="X71" i="92"/>
  <c r="X72" i="92"/>
  <c r="X73" i="92"/>
  <c r="X74" i="92"/>
  <c r="X75" i="92"/>
  <c r="X76" i="92"/>
  <c r="X77" i="92"/>
  <c r="X78" i="92"/>
  <c r="X79" i="92"/>
  <c r="X80" i="92"/>
  <c r="X81" i="92"/>
  <c r="X82" i="92"/>
  <c r="X83" i="92"/>
  <c r="X84" i="92"/>
  <c r="X85" i="92"/>
  <c r="X86" i="92"/>
  <c r="X87" i="92"/>
  <c r="X88" i="92"/>
  <c r="X89" i="92"/>
  <c r="X90" i="92"/>
  <c r="X91" i="92"/>
  <c r="X92" i="92"/>
  <c r="X93" i="92"/>
  <c r="X94" i="92"/>
  <c r="X95" i="92"/>
  <c r="X96" i="92"/>
  <c r="X97" i="92"/>
  <c r="X98" i="92"/>
  <c r="X99" i="92"/>
  <c r="X100" i="92"/>
  <c r="X101" i="92"/>
  <c r="X102" i="92"/>
  <c r="X103" i="92"/>
  <c r="X104" i="92"/>
  <c r="X105" i="92"/>
  <c r="X106" i="92"/>
  <c r="X107" i="92"/>
  <c r="X108" i="92"/>
  <c r="X109" i="92"/>
  <c r="X110" i="92"/>
  <c r="X111" i="92"/>
  <c r="X112" i="92"/>
  <c r="X113" i="92"/>
  <c r="X114" i="92"/>
  <c r="X115" i="92"/>
  <c r="X116" i="92"/>
  <c r="X117" i="92"/>
  <c r="X118" i="92"/>
  <c r="X119" i="92"/>
  <c r="X120" i="92"/>
  <c r="X121" i="92"/>
  <c r="X122" i="92"/>
  <c r="X123" i="92"/>
  <c r="X124" i="92"/>
  <c r="X125" i="92"/>
  <c r="X126" i="92"/>
  <c r="X127" i="92"/>
  <c r="X128" i="92"/>
  <c r="X129" i="92"/>
  <c r="X130" i="92"/>
  <c r="X131" i="92"/>
  <c r="X132" i="92"/>
  <c r="X133" i="92"/>
  <c r="X134" i="92"/>
  <c r="X135" i="92"/>
  <c r="X136" i="92"/>
  <c r="X137" i="92"/>
  <c r="X138" i="92"/>
  <c r="X139" i="92"/>
  <c r="X140" i="92"/>
  <c r="X141" i="92"/>
  <c r="X142" i="92"/>
  <c r="X143" i="92"/>
  <c r="X144" i="92"/>
  <c r="X145" i="92"/>
  <c r="X146" i="92"/>
  <c r="X147" i="92"/>
  <c r="X148" i="92"/>
  <c r="X149" i="92"/>
  <c r="X150" i="92"/>
  <c r="X151" i="92"/>
  <c r="X152" i="92"/>
  <c r="X153" i="92"/>
  <c r="X154" i="92"/>
  <c r="X155" i="92"/>
  <c r="X156" i="92"/>
  <c r="X157" i="92"/>
  <c r="X158" i="92"/>
  <c r="X159" i="92"/>
  <c r="X160" i="92"/>
  <c r="X161" i="92"/>
  <c r="X162" i="92"/>
  <c r="X163" i="92"/>
  <c r="X164" i="92"/>
  <c r="X165" i="92"/>
  <c r="X166" i="92"/>
  <c r="X167" i="92"/>
  <c r="X168" i="92"/>
  <c r="X169" i="92"/>
  <c r="X170" i="92"/>
  <c r="X171" i="92"/>
  <c r="X172" i="92"/>
  <c r="X173" i="92"/>
  <c r="X174" i="92"/>
  <c r="X175" i="92"/>
  <c r="X176" i="92"/>
  <c r="X177" i="92"/>
  <c r="X178" i="92"/>
  <c r="X179" i="92"/>
  <c r="X180" i="92"/>
  <c r="X181" i="92"/>
  <c r="X182" i="92"/>
  <c r="X183" i="92"/>
  <c r="X184" i="92"/>
  <c r="X185" i="92"/>
  <c r="X186" i="92"/>
  <c r="X187" i="92"/>
  <c r="X188" i="92"/>
  <c r="X189" i="92"/>
  <c r="X190" i="92"/>
  <c r="X191" i="92"/>
  <c r="X192" i="92"/>
  <c r="X193" i="92"/>
  <c r="X194" i="92"/>
  <c r="X195" i="92"/>
  <c r="X196" i="92"/>
  <c r="X197" i="92"/>
  <c r="X198" i="92"/>
  <c r="X199" i="92"/>
  <c r="X200" i="92"/>
  <c r="X201" i="92"/>
  <c r="X202" i="92"/>
  <c r="X203" i="92"/>
  <c r="X204" i="92"/>
  <c r="X205" i="92"/>
  <c r="X206" i="92"/>
  <c r="X207" i="92"/>
  <c r="X208" i="92"/>
  <c r="X209" i="92"/>
  <c r="X210" i="92"/>
  <c r="X211" i="92"/>
  <c r="X212" i="92"/>
  <c r="X213" i="92"/>
  <c r="X214" i="92"/>
  <c r="X215" i="92"/>
  <c r="X216" i="92"/>
  <c r="X217" i="92"/>
  <c r="X218" i="92"/>
  <c r="X219" i="92"/>
  <c r="X220" i="92"/>
  <c r="X221" i="92"/>
  <c r="X222" i="92"/>
  <c r="X223" i="92"/>
  <c r="X224" i="92"/>
  <c r="X225" i="92"/>
  <c r="X226" i="92"/>
  <c r="X227" i="92"/>
  <c r="X228" i="92"/>
  <c r="X229" i="92"/>
  <c r="X230" i="92"/>
  <c r="X231" i="92"/>
  <c r="X232" i="92"/>
  <c r="X233" i="92"/>
  <c r="X234" i="92"/>
  <c r="X235" i="92"/>
  <c r="X236" i="92"/>
  <c r="X237" i="92"/>
  <c r="X238" i="92"/>
  <c r="X239" i="92"/>
  <c r="X240" i="92"/>
  <c r="X241" i="92"/>
  <c r="X242" i="92"/>
  <c r="X243" i="92"/>
  <c r="X244" i="92"/>
  <c r="X245" i="92"/>
  <c r="X246" i="92"/>
  <c r="X247" i="92"/>
  <c r="X248" i="92"/>
  <c r="X249" i="92"/>
  <c r="X250" i="92"/>
  <c r="X251" i="92"/>
  <c r="X252" i="92"/>
  <c r="X253" i="92"/>
  <c r="X254" i="92"/>
  <c r="X255" i="92"/>
  <c r="X256" i="92"/>
  <c r="X257" i="92"/>
  <c r="X258" i="92"/>
  <c r="X259" i="92"/>
  <c r="X260" i="92"/>
  <c r="X261" i="92"/>
  <c r="X262" i="92"/>
  <c r="X263" i="92"/>
  <c r="X264" i="92"/>
  <c r="X265" i="92"/>
  <c r="X266" i="92"/>
  <c r="X267" i="92"/>
  <c r="X268" i="92"/>
  <c r="X269" i="92"/>
  <c r="X270" i="92"/>
  <c r="X271" i="92"/>
  <c r="X272" i="92"/>
  <c r="X273" i="92"/>
  <c r="X274" i="92"/>
  <c r="X275" i="92"/>
  <c r="X276" i="92"/>
  <c r="X277" i="92"/>
  <c r="X278" i="92"/>
  <c r="X279" i="92"/>
  <c r="X280" i="92"/>
  <c r="X281" i="92"/>
  <c r="X282" i="92"/>
  <c r="X283" i="92"/>
  <c r="X284" i="92"/>
  <c r="X285" i="92"/>
  <c r="X286" i="92"/>
  <c r="X287" i="92"/>
  <c r="X288" i="92"/>
  <c r="X289" i="92"/>
  <c r="X290" i="92"/>
  <c r="X291" i="92"/>
  <c r="X292" i="92"/>
  <c r="X293" i="92"/>
  <c r="X294" i="92"/>
  <c r="X295" i="92"/>
  <c r="X296" i="92"/>
  <c r="X297" i="92"/>
  <c r="X298" i="92"/>
  <c r="X299" i="92"/>
  <c r="X300" i="92"/>
  <c r="X301" i="92"/>
  <c r="X302" i="92"/>
  <c r="X303" i="92"/>
  <c r="X304" i="92"/>
  <c r="X305" i="92"/>
  <c r="X306" i="92"/>
  <c r="X307" i="92"/>
  <c r="X308" i="92"/>
  <c r="X309" i="92"/>
  <c r="X310" i="92"/>
  <c r="X311" i="92"/>
  <c r="X312" i="92"/>
  <c r="X313" i="92"/>
  <c r="X314" i="92"/>
  <c r="X315" i="92"/>
  <c r="X316" i="92"/>
  <c r="X317" i="92"/>
  <c r="X318" i="92"/>
  <c r="X319" i="92"/>
  <c r="X320" i="92"/>
  <c r="X321" i="92"/>
  <c r="X322" i="92"/>
  <c r="X323" i="92"/>
  <c r="X324" i="92"/>
  <c r="X325" i="92"/>
  <c r="X326" i="92"/>
  <c r="X327" i="92"/>
  <c r="X328" i="92"/>
  <c r="X329" i="92"/>
  <c r="X330" i="92"/>
  <c r="X331" i="92"/>
  <c r="X332" i="92"/>
  <c r="X333" i="92"/>
  <c r="X334" i="92"/>
  <c r="X335" i="92"/>
  <c r="X336" i="92"/>
  <c r="X337" i="92"/>
  <c r="X338" i="92"/>
  <c r="X339" i="92"/>
  <c r="X340" i="92"/>
  <c r="X341" i="92"/>
  <c r="X342" i="92"/>
  <c r="X343" i="92"/>
  <c r="X344" i="92"/>
  <c r="X345" i="92"/>
  <c r="X346" i="92"/>
  <c r="X347" i="92"/>
  <c r="X348" i="92"/>
  <c r="X349" i="92"/>
  <c r="X350" i="92"/>
  <c r="X351" i="92"/>
  <c r="X352" i="92"/>
  <c r="X353" i="92"/>
  <c r="X354" i="92"/>
  <c r="X355" i="92"/>
  <c r="X356" i="92"/>
  <c r="X357" i="92"/>
  <c r="X358" i="92"/>
  <c r="X359" i="92"/>
  <c r="X360" i="92"/>
  <c r="X361" i="92"/>
  <c r="X362" i="92"/>
  <c r="X363" i="92"/>
  <c r="X364" i="92"/>
  <c r="X365" i="92"/>
  <c r="X366" i="92"/>
  <c r="X367" i="92"/>
  <c r="X368" i="92"/>
  <c r="X369" i="92"/>
  <c r="X370" i="92"/>
  <c r="X371" i="92"/>
  <c r="X372" i="92"/>
  <c r="X373" i="92"/>
  <c r="X374" i="92"/>
  <c r="X375" i="92"/>
  <c r="X376" i="92"/>
  <c r="X377" i="92"/>
  <c r="X378" i="92"/>
  <c r="X379" i="92"/>
  <c r="X380" i="92"/>
  <c r="X381" i="92"/>
  <c r="X382" i="92"/>
  <c r="X383" i="92"/>
  <c r="X384" i="92"/>
  <c r="X385" i="92"/>
  <c r="X386" i="92"/>
  <c r="X387" i="92"/>
  <c r="X388" i="92"/>
  <c r="X389" i="92"/>
  <c r="X390" i="92"/>
  <c r="X391" i="92"/>
  <c r="X392" i="92"/>
  <c r="X393" i="92"/>
  <c r="X394" i="92"/>
  <c r="X395" i="92"/>
  <c r="X396" i="92"/>
  <c r="X397" i="92"/>
  <c r="X398" i="92"/>
  <c r="X399" i="92"/>
  <c r="X400" i="92"/>
  <c r="X401" i="92"/>
  <c r="X402" i="92"/>
  <c r="X403" i="92"/>
  <c r="X404" i="92"/>
  <c r="X405" i="92"/>
  <c r="X406" i="92"/>
  <c r="X407" i="92"/>
  <c r="X408" i="92"/>
  <c r="X409" i="92"/>
  <c r="X410" i="92"/>
  <c r="X411" i="92"/>
  <c r="X412" i="92"/>
  <c r="X413" i="92"/>
  <c r="X414" i="92"/>
  <c r="X415" i="92"/>
  <c r="X416" i="92"/>
  <c r="X417" i="92"/>
  <c r="X418" i="92"/>
  <c r="X419" i="92"/>
  <c r="X420" i="92"/>
  <c r="X421" i="92"/>
  <c r="X422" i="92"/>
  <c r="X423" i="92"/>
  <c r="X424" i="92"/>
  <c r="X425" i="92"/>
  <c r="X426" i="92"/>
  <c r="X427" i="92"/>
  <c r="X428" i="92"/>
  <c r="X429" i="92"/>
  <c r="X430" i="92"/>
  <c r="X431" i="92"/>
  <c r="X432" i="92"/>
  <c r="X433" i="92"/>
  <c r="X434" i="92"/>
  <c r="X435" i="92"/>
  <c r="X436" i="92"/>
  <c r="X437" i="92"/>
  <c r="X438" i="92"/>
  <c r="X439" i="92"/>
  <c r="X440" i="92"/>
  <c r="X441" i="92"/>
  <c r="X442" i="92"/>
  <c r="X443" i="92"/>
  <c r="X444" i="92"/>
  <c r="X445" i="92"/>
  <c r="X446" i="92"/>
  <c r="X447" i="92"/>
  <c r="X448" i="92"/>
  <c r="X449" i="92"/>
  <c r="X450" i="92"/>
  <c r="X451" i="92"/>
  <c r="X452" i="92"/>
  <c r="X453" i="92"/>
  <c r="X454" i="92"/>
  <c r="X455" i="92"/>
  <c r="X456" i="92"/>
  <c r="X457" i="92"/>
  <c r="X458" i="92"/>
  <c r="X459" i="92"/>
  <c r="X460" i="92"/>
  <c r="X461" i="92"/>
  <c r="X462" i="92"/>
  <c r="X463" i="92"/>
  <c r="X464" i="92"/>
  <c r="X465" i="92"/>
  <c r="X466" i="92"/>
  <c r="X467" i="92"/>
  <c r="X468" i="92"/>
  <c r="X469" i="92"/>
  <c r="X470" i="92"/>
  <c r="X471" i="92"/>
  <c r="X472" i="92"/>
  <c r="X473" i="92"/>
  <c r="X474" i="92"/>
  <c r="X475" i="92"/>
  <c r="X476" i="92"/>
  <c r="X477" i="92"/>
  <c r="X478" i="92"/>
  <c r="X479" i="92"/>
  <c r="X480" i="92"/>
  <c r="X481" i="92"/>
  <c r="X482" i="92"/>
  <c r="X483" i="92"/>
  <c r="X484" i="92"/>
  <c r="X485" i="92"/>
  <c r="X486" i="92"/>
  <c r="X487" i="92"/>
  <c r="X488" i="92"/>
  <c r="X489" i="92"/>
  <c r="X490" i="92"/>
  <c r="X491" i="92"/>
  <c r="X492" i="92"/>
  <c r="X493" i="92"/>
  <c r="X494" i="92"/>
  <c r="X495" i="92"/>
  <c r="X496" i="92"/>
  <c r="X497" i="92"/>
  <c r="X498" i="92"/>
  <c r="X499" i="92"/>
  <c r="X500" i="92"/>
  <c r="X501" i="92"/>
  <c r="X502" i="92"/>
  <c r="X503" i="92"/>
  <c r="X504" i="92"/>
  <c r="X505" i="92"/>
  <c r="X506" i="92"/>
  <c r="X507" i="92"/>
  <c r="N3" i="98"/>
  <c r="N4" i="98"/>
  <c r="N5" i="98"/>
  <c r="N6" i="98"/>
  <c r="N7" i="98"/>
  <c r="N8" i="98"/>
  <c r="N9" i="98"/>
  <c r="N10" i="98"/>
  <c r="N11" i="98"/>
  <c r="N12" i="98"/>
  <c r="N13" i="98"/>
  <c r="N14" i="98"/>
  <c r="N15" i="98"/>
  <c r="N16" i="98"/>
  <c r="N17" i="98"/>
  <c r="N18" i="98"/>
  <c r="N19" i="98"/>
  <c r="N20" i="98"/>
  <c r="N21" i="98"/>
  <c r="N22" i="98"/>
  <c r="N23" i="98"/>
  <c r="N24" i="98"/>
  <c r="N25" i="98"/>
  <c r="N26" i="98"/>
  <c r="N27" i="98"/>
  <c r="N28" i="98"/>
  <c r="N29" i="98"/>
  <c r="N30" i="98"/>
  <c r="N31" i="98"/>
  <c r="N32" i="98"/>
  <c r="N33" i="98"/>
  <c r="N34" i="98"/>
  <c r="N35" i="98"/>
  <c r="N36" i="98"/>
  <c r="N37" i="98"/>
  <c r="N38" i="98"/>
  <c r="N39" i="98"/>
  <c r="N40" i="98"/>
  <c r="N41" i="98"/>
  <c r="N42" i="98"/>
  <c r="N43" i="98"/>
  <c r="N44" i="98"/>
  <c r="N45" i="98"/>
  <c r="N46" i="98"/>
  <c r="N47" i="98"/>
  <c r="N48" i="98"/>
  <c r="N49" i="98"/>
  <c r="N50" i="98"/>
  <c r="N51" i="98"/>
  <c r="N52" i="98"/>
  <c r="N53" i="98"/>
  <c r="N54" i="98"/>
  <c r="N55" i="98"/>
  <c r="N56" i="98"/>
  <c r="N57" i="98"/>
  <c r="N58" i="98"/>
  <c r="N59" i="98"/>
  <c r="N60" i="98"/>
  <c r="N61" i="98"/>
  <c r="N62" i="98"/>
  <c r="N63" i="98"/>
  <c r="N64" i="98"/>
  <c r="N65" i="98"/>
  <c r="N66" i="98"/>
  <c r="N67" i="98"/>
  <c r="N68" i="98"/>
  <c r="N69" i="98"/>
  <c r="N70" i="98"/>
  <c r="N71" i="98"/>
  <c r="N72" i="98"/>
  <c r="N73" i="98"/>
  <c r="N74" i="98"/>
  <c r="N75" i="98"/>
  <c r="N76" i="98"/>
  <c r="N77" i="98"/>
  <c r="N78" i="98"/>
  <c r="N79" i="98"/>
  <c r="N80" i="98"/>
  <c r="N81" i="98"/>
  <c r="N82" i="98"/>
  <c r="N83" i="98"/>
  <c r="N84" i="98"/>
  <c r="N85" i="98"/>
  <c r="N86" i="98"/>
  <c r="N87" i="98"/>
  <c r="N88" i="98"/>
  <c r="N89" i="98"/>
  <c r="N90" i="98"/>
  <c r="N91" i="98"/>
  <c r="N92" i="98"/>
  <c r="N93" i="98"/>
  <c r="N94" i="98"/>
  <c r="N95" i="98"/>
  <c r="N96" i="98"/>
  <c r="N97" i="98"/>
  <c r="N98" i="98"/>
  <c r="N99" i="98"/>
  <c r="N100" i="98"/>
  <c r="N101" i="98"/>
  <c r="N102" i="98"/>
  <c r="N103" i="98"/>
  <c r="N104" i="98"/>
  <c r="N105" i="98"/>
  <c r="N106" i="98"/>
  <c r="N107" i="98"/>
  <c r="N108" i="98"/>
  <c r="N109" i="98"/>
  <c r="N110" i="98"/>
  <c r="N111" i="98"/>
  <c r="N112" i="98"/>
  <c r="N113" i="98"/>
  <c r="N114" i="98"/>
  <c r="N115" i="98"/>
  <c r="N116" i="98"/>
  <c r="N117" i="98"/>
  <c r="N118" i="98"/>
  <c r="N119" i="98"/>
  <c r="N120" i="98"/>
  <c r="N121" i="98"/>
  <c r="N122" i="98"/>
  <c r="N123" i="98"/>
  <c r="N124" i="98"/>
  <c r="N125" i="98"/>
  <c r="N126" i="98"/>
  <c r="N127" i="98"/>
  <c r="N128" i="98"/>
  <c r="N129" i="98"/>
  <c r="N130" i="98"/>
  <c r="N131" i="98"/>
  <c r="N132" i="98"/>
  <c r="N133" i="98"/>
  <c r="N134" i="98"/>
  <c r="N135" i="98"/>
  <c r="N136" i="98"/>
  <c r="N137" i="98"/>
  <c r="N138" i="98"/>
  <c r="N139" i="98"/>
  <c r="N140" i="98"/>
  <c r="N141" i="98"/>
  <c r="N142" i="98"/>
  <c r="N143" i="98"/>
  <c r="N144" i="98"/>
  <c r="N145" i="98"/>
  <c r="N146" i="98"/>
  <c r="N147" i="98"/>
  <c r="N148" i="98"/>
  <c r="N149" i="98"/>
  <c r="N150" i="98"/>
  <c r="N151" i="98"/>
  <c r="N152" i="98"/>
  <c r="N153" i="98"/>
  <c r="N154" i="98"/>
  <c r="N155" i="98"/>
  <c r="N156" i="98"/>
  <c r="N157" i="98"/>
  <c r="N158" i="98"/>
  <c r="N159" i="98"/>
  <c r="N160" i="98"/>
  <c r="N161" i="98"/>
  <c r="N162" i="98"/>
  <c r="N163" i="98"/>
  <c r="N164" i="98"/>
  <c r="N165" i="98"/>
  <c r="N166" i="98"/>
  <c r="N167" i="98"/>
  <c r="N168" i="98"/>
  <c r="N169" i="98"/>
  <c r="N170" i="98"/>
  <c r="N171" i="98"/>
  <c r="N172" i="98"/>
  <c r="N173" i="98"/>
  <c r="N174" i="98"/>
  <c r="N175" i="98"/>
  <c r="N176" i="98"/>
  <c r="N177" i="98"/>
  <c r="N178" i="98"/>
  <c r="N179" i="98"/>
  <c r="N180" i="98"/>
  <c r="N181" i="98"/>
  <c r="N182" i="98"/>
  <c r="N183" i="98"/>
  <c r="N184" i="98"/>
  <c r="N185" i="98"/>
  <c r="N186" i="98"/>
  <c r="N187" i="98"/>
  <c r="N188" i="98"/>
  <c r="N189" i="98"/>
  <c r="N190" i="98"/>
  <c r="N191" i="98"/>
  <c r="N192" i="98"/>
  <c r="N193" i="98"/>
  <c r="N194" i="98"/>
  <c r="N195" i="98"/>
  <c r="N196" i="98"/>
  <c r="N197" i="98"/>
  <c r="N198" i="98"/>
  <c r="N199" i="98"/>
  <c r="N200" i="98"/>
  <c r="N201" i="98"/>
  <c r="N202" i="98"/>
  <c r="N203" i="98"/>
  <c r="N204" i="98"/>
  <c r="N205" i="98"/>
  <c r="N206" i="98"/>
  <c r="N207" i="98"/>
  <c r="N208" i="98"/>
  <c r="N209" i="98"/>
  <c r="N210" i="98"/>
  <c r="G27" i="75" l="1"/>
  <c r="D44" i="75" s="1"/>
  <c r="E44" i="75" s="1"/>
  <c r="F44" i="75" s="1"/>
  <c r="A1" i="117" l="1"/>
  <c r="J22" i="109" l="1"/>
  <c r="C7" i="115"/>
  <c r="B3" i="115" s="1"/>
  <c r="A1" i="115"/>
  <c r="Q22" i="109" l="1"/>
  <c r="D4" i="108"/>
  <c r="B5" i="108"/>
  <c r="C5" i="108" s="1"/>
  <c r="B6" i="108"/>
  <c r="B7" i="108"/>
  <c r="B8" i="108"/>
  <c r="B9" i="108"/>
  <c r="B10" i="108"/>
  <c r="B11" i="108"/>
  <c r="B4" i="108"/>
  <c r="E28" i="75"/>
  <c r="E29" i="75"/>
  <c r="E30" i="75"/>
  <c r="E31" i="75"/>
  <c r="E32" i="75"/>
  <c r="D5" i="108" l="1"/>
  <c r="C6" i="108"/>
  <c r="D6" i="108" l="1"/>
  <c r="C7" i="108"/>
  <c r="G28" i="75"/>
  <c r="D45" i="75" s="1"/>
  <c r="G29" i="75"/>
  <c r="D46" i="75" s="1"/>
  <c r="G30" i="75"/>
  <c r="D47" i="75" s="1"/>
  <c r="G32" i="75"/>
  <c r="C46" i="75"/>
  <c r="C47" i="75"/>
  <c r="C48" i="75"/>
  <c r="C49" i="75"/>
  <c r="N2" i="98"/>
  <c r="D7" i="108" l="1"/>
  <c r="C8" i="108"/>
  <c r="E47" i="75"/>
  <c r="E46" i="75"/>
  <c r="E45" i="75"/>
  <c r="F45" i="75" s="1"/>
  <c r="D49" i="75"/>
  <c r="E49" i="75" s="1"/>
  <c r="G31" i="75"/>
  <c r="D48" i="75" s="1"/>
  <c r="E48" i="75" s="1"/>
  <c r="F46" i="75" l="1"/>
  <c r="F47" i="75" s="1"/>
  <c r="F48" i="75" s="1"/>
  <c r="F49" i="75" s="1"/>
  <c r="D8" i="108"/>
  <c r="C9" i="108"/>
  <c r="C10" i="108" l="1"/>
  <c r="D9" i="108"/>
  <c r="C312" i="103"/>
  <c r="B312" i="103"/>
  <c r="C311" i="103"/>
  <c r="B311" i="103"/>
  <c r="C310" i="103"/>
  <c r="B310" i="103"/>
  <c r="A310" i="103" s="1"/>
  <c r="C309" i="103"/>
  <c r="B309" i="103"/>
  <c r="A309" i="103" s="1"/>
  <c r="C308" i="103"/>
  <c r="B308" i="103"/>
  <c r="C307" i="103"/>
  <c r="B307" i="103"/>
  <c r="C306" i="103"/>
  <c r="B306" i="103"/>
  <c r="C305" i="103"/>
  <c r="AE305" i="103" s="1"/>
  <c r="AG305" i="103" s="1"/>
  <c r="B305" i="103"/>
  <c r="C304" i="103"/>
  <c r="AF304" i="103" s="1"/>
  <c r="B304" i="103"/>
  <c r="A304" i="103" s="1"/>
  <c r="C303" i="103"/>
  <c r="AF303" i="103" s="1"/>
  <c r="B303" i="103"/>
  <c r="C302" i="103"/>
  <c r="AE302" i="103" s="1"/>
  <c r="AG302" i="103" s="1"/>
  <c r="B302" i="103"/>
  <c r="C301" i="103"/>
  <c r="AF301" i="103" s="1"/>
  <c r="B301" i="103"/>
  <c r="C300" i="103"/>
  <c r="AF300" i="103" s="1"/>
  <c r="B300" i="103"/>
  <c r="C299" i="103"/>
  <c r="B299" i="103"/>
  <c r="C298" i="103"/>
  <c r="AE298" i="103" s="1"/>
  <c r="AG298" i="103" s="1"/>
  <c r="B298" i="103"/>
  <c r="A298" i="103"/>
  <c r="C297" i="103"/>
  <c r="B297" i="103"/>
  <c r="C296" i="103"/>
  <c r="AE296" i="103" s="1"/>
  <c r="AG296" i="103" s="1"/>
  <c r="B296" i="103"/>
  <c r="C295" i="103"/>
  <c r="B295" i="103"/>
  <c r="C294" i="103"/>
  <c r="B294" i="103"/>
  <c r="C293" i="103"/>
  <c r="B293" i="103"/>
  <c r="C292" i="103"/>
  <c r="B292" i="103"/>
  <c r="C291" i="103"/>
  <c r="B291" i="103"/>
  <c r="C290" i="103"/>
  <c r="B290" i="103"/>
  <c r="C289" i="103"/>
  <c r="B289" i="103"/>
  <c r="A289" i="103" s="1"/>
  <c r="C288" i="103"/>
  <c r="AF288" i="103" s="1"/>
  <c r="B288" i="103"/>
  <c r="C287" i="103"/>
  <c r="AF287" i="103" s="1"/>
  <c r="B287" i="103"/>
  <c r="C286" i="103"/>
  <c r="AE286" i="103" s="1"/>
  <c r="AG286" i="103" s="1"/>
  <c r="B286" i="103"/>
  <c r="A286" i="103" s="1"/>
  <c r="C285" i="103"/>
  <c r="AF285" i="103" s="1"/>
  <c r="B285" i="103"/>
  <c r="C284" i="103"/>
  <c r="AF284" i="103" s="1"/>
  <c r="B284" i="103"/>
  <c r="C283" i="103"/>
  <c r="B283" i="103"/>
  <c r="C282" i="103"/>
  <c r="B282" i="103"/>
  <c r="C281" i="103"/>
  <c r="B281" i="103"/>
  <c r="A281" i="103"/>
  <c r="C280" i="103"/>
  <c r="AE280" i="103" s="1"/>
  <c r="AG280" i="103" s="1"/>
  <c r="B280" i="103"/>
  <c r="C279" i="103"/>
  <c r="B279" i="103"/>
  <c r="C278" i="103"/>
  <c r="B278" i="103"/>
  <c r="C277" i="103"/>
  <c r="B277" i="103"/>
  <c r="C276" i="103"/>
  <c r="B276" i="103"/>
  <c r="C275" i="103"/>
  <c r="B275" i="103"/>
  <c r="C274" i="103"/>
  <c r="B274" i="103"/>
  <c r="C273" i="103"/>
  <c r="B273" i="103"/>
  <c r="C272" i="103"/>
  <c r="B272" i="103"/>
  <c r="C271" i="103"/>
  <c r="AF271" i="103" s="1"/>
  <c r="B271" i="103"/>
  <c r="C270" i="103"/>
  <c r="B270" i="103"/>
  <c r="C269" i="103"/>
  <c r="AF269" i="103" s="1"/>
  <c r="B269" i="103"/>
  <c r="C268" i="103"/>
  <c r="B268" i="103"/>
  <c r="C267" i="103"/>
  <c r="B267" i="103"/>
  <c r="C266" i="103"/>
  <c r="AE266" i="103" s="1"/>
  <c r="AG266" i="103" s="1"/>
  <c r="B266" i="103"/>
  <c r="C265" i="103"/>
  <c r="AF265" i="103" s="1"/>
  <c r="B265" i="103"/>
  <c r="C264" i="103"/>
  <c r="AE264" i="103" s="1"/>
  <c r="AG264" i="103" s="1"/>
  <c r="B264" i="103"/>
  <c r="C263" i="103"/>
  <c r="B263" i="103"/>
  <c r="A263" i="103" s="1"/>
  <c r="C262" i="103"/>
  <c r="AE262" i="103" s="1"/>
  <c r="AG262" i="103" s="1"/>
  <c r="B262" i="103"/>
  <c r="C261" i="103"/>
  <c r="B261" i="103"/>
  <c r="C260" i="103"/>
  <c r="B260" i="103"/>
  <c r="C259" i="103"/>
  <c r="B259" i="103"/>
  <c r="C258" i="103"/>
  <c r="B258" i="103"/>
  <c r="C257" i="103"/>
  <c r="B257" i="103"/>
  <c r="A257" i="103" s="1"/>
  <c r="C256" i="103"/>
  <c r="B256" i="103"/>
  <c r="C255" i="103"/>
  <c r="B255" i="103"/>
  <c r="C254" i="103"/>
  <c r="AE254" i="103" s="1"/>
  <c r="AG254" i="103" s="1"/>
  <c r="B254" i="103"/>
  <c r="C253" i="103"/>
  <c r="B253" i="103"/>
  <c r="C252" i="103"/>
  <c r="AF252" i="103" s="1"/>
  <c r="B252" i="103"/>
  <c r="C251" i="103"/>
  <c r="B251" i="103"/>
  <c r="C250" i="103"/>
  <c r="AE250" i="103" s="1"/>
  <c r="AG250" i="103" s="1"/>
  <c r="B250" i="103"/>
  <c r="C249" i="103"/>
  <c r="AE249" i="103" s="1"/>
  <c r="AG249" i="103" s="1"/>
  <c r="B249" i="103"/>
  <c r="A249" i="103" s="1"/>
  <c r="C248" i="103"/>
  <c r="AF248" i="103" s="1"/>
  <c r="B248" i="103"/>
  <c r="C247" i="103"/>
  <c r="B247" i="103"/>
  <c r="C246" i="103"/>
  <c r="B246" i="103"/>
  <c r="C245" i="103"/>
  <c r="AF245" i="103" s="1"/>
  <c r="B245" i="103"/>
  <c r="A245" i="103" s="1"/>
  <c r="C244" i="103"/>
  <c r="AE244" i="103" s="1"/>
  <c r="AG244" i="103" s="1"/>
  <c r="B244" i="103"/>
  <c r="C243" i="103"/>
  <c r="AE243" i="103" s="1"/>
  <c r="AG243" i="103" s="1"/>
  <c r="B243" i="103"/>
  <c r="A243" i="103" s="1"/>
  <c r="C242" i="103"/>
  <c r="AE242" i="103" s="1"/>
  <c r="AG242" i="103" s="1"/>
  <c r="B242" i="103"/>
  <c r="C241" i="103"/>
  <c r="AF241" i="103" s="1"/>
  <c r="B241" i="103"/>
  <c r="C240" i="103"/>
  <c r="AE240" i="103" s="1"/>
  <c r="AG240" i="103" s="1"/>
  <c r="B240" i="103"/>
  <c r="C239" i="103"/>
  <c r="B239" i="103"/>
  <c r="C238" i="103"/>
  <c r="B238" i="103"/>
  <c r="C237" i="103"/>
  <c r="B237" i="103"/>
  <c r="C236" i="103"/>
  <c r="B236" i="103"/>
  <c r="C235" i="103"/>
  <c r="B235" i="103"/>
  <c r="C234" i="103"/>
  <c r="B234" i="103"/>
  <c r="C233" i="103"/>
  <c r="B233" i="103"/>
  <c r="C232" i="103"/>
  <c r="AE232" i="103" s="1"/>
  <c r="AG232" i="103" s="1"/>
  <c r="B232" i="103"/>
  <c r="C231" i="103"/>
  <c r="B231" i="103"/>
  <c r="C230" i="103"/>
  <c r="AF230" i="103" s="1"/>
  <c r="B230" i="103"/>
  <c r="C229" i="103"/>
  <c r="B229" i="103"/>
  <c r="C228" i="103"/>
  <c r="AF228" i="103" s="1"/>
  <c r="B228" i="103"/>
  <c r="C227" i="103"/>
  <c r="B227" i="103"/>
  <c r="C226" i="103"/>
  <c r="B226" i="103"/>
  <c r="C225" i="103"/>
  <c r="AE225" i="103" s="1"/>
  <c r="AG225" i="103" s="1"/>
  <c r="B225" i="103"/>
  <c r="C224" i="103"/>
  <c r="AE224" i="103" s="1"/>
  <c r="AG224" i="103" s="1"/>
  <c r="B224" i="103"/>
  <c r="C223" i="103"/>
  <c r="AE223" i="103" s="1"/>
  <c r="AG223" i="103" s="1"/>
  <c r="B223" i="103"/>
  <c r="C222" i="103"/>
  <c r="B222" i="103"/>
  <c r="C221" i="103"/>
  <c r="B221" i="103"/>
  <c r="C220" i="103"/>
  <c r="B220" i="103"/>
  <c r="C219" i="103"/>
  <c r="B219" i="103"/>
  <c r="C218" i="103"/>
  <c r="B218" i="103"/>
  <c r="C217" i="103"/>
  <c r="B217" i="103"/>
  <c r="C216" i="103"/>
  <c r="B216" i="103"/>
  <c r="C215" i="103"/>
  <c r="AE215" i="103" s="1"/>
  <c r="AG215" i="103" s="1"/>
  <c r="B215" i="103"/>
  <c r="A215" i="103" s="1"/>
  <c r="C214" i="103"/>
  <c r="B214" i="103"/>
  <c r="C213" i="103"/>
  <c r="AE213" i="103" s="1"/>
  <c r="AG213" i="103" s="1"/>
  <c r="B213" i="103"/>
  <c r="C212" i="103"/>
  <c r="AF212" i="103" s="1"/>
  <c r="B212" i="103"/>
  <c r="C211" i="103"/>
  <c r="AF211" i="103" s="1"/>
  <c r="B211" i="103"/>
  <c r="A211" i="103" s="1"/>
  <c r="C210" i="103"/>
  <c r="AF210" i="103" s="1"/>
  <c r="B210" i="103"/>
  <c r="C209" i="103"/>
  <c r="AF209" i="103" s="1"/>
  <c r="B209" i="103"/>
  <c r="A209" i="103" s="1"/>
  <c r="C208" i="103"/>
  <c r="B208" i="103"/>
  <c r="C207" i="103"/>
  <c r="AE207" i="103" s="1"/>
  <c r="AG207" i="103" s="1"/>
  <c r="B207" i="103"/>
  <c r="C206" i="103"/>
  <c r="B206" i="103"/>
  <c r="C205" i="103"/>
  <c r="B205" i="103"/>
  <c r="C204" i="103"/>
  <c r="B204" i="103"/>
  <c r="C203" i="103"/>
  <c r="B203" i="103"/>
  <c r="C202" i="103"/>
  <c r="B202" i="103"/>
  <c r="C201" i="103"/>
  <c r="B201" i="103"/>
  <c r="C200" i="103"/>
  <c r="B200" i="103"/>
  <c r="C199" i="103"/>
  <c r="B199" i="103"/>
  <c r="A199" i="103" s="1"/>
  <c r="C198" i="103"/>
  <c r="AE198" i="103" s="1"/>
  <c r="AG198" i="103" s="1"/>
  <c r="B198" i="103"/>
  <c r="C197" i="103"/>
  <c r="AE197" i="103" s="1"/>
  <c r="AG197" i="103" s="1"/>
  <c r="B197" i="103"/>
  <c r="A197" i="103" s="1"/>
  <c r="C196" i="103"/>
  <c r="B196" i="103"/>
  <c r="C195" i="103"/>
  <c r="AF195" i="103" s="1"/>
  <c r="B195" i="103"/>
  <c r="C194" i="103"/>
  <c r="B194" i="103"/>
  <c r="C193" i="103"/>
  <c r="AE193" i="103" s="1"/>
  <c r="AG193" i="103" s="1"/>
  <c r="B193" i="103"/>
  <c r="A193" i="103" s="1"/>
  <c r="C192" i="103"/>
  <c r="B192" i="103"/>
  <c r="C191" i="103"/>
  <c r="AE191" i="103" s="1"/>
  <c r="AG191" i="103" s="1"/>
  <c r="B191" i="103"/>
  <c r="A191" i="103" s="1"/>
  <c r="C190" i="103"/>
  <c r="B190" i="103"/>
  <c r="C189" i="103"/>
  <c r="AF189" i="103" s="1"/>
  <c r="B189" i="103"/>
  <c r="C188" i="103"/>
  <c r="B188" i="103"/>
  <c r="C187" i="103"/>
  <c r="B187" i="103"/>
  <c r="A187" i="103" s="1"/>
  <c r="C186" i="103"/>
  <c r="B186" i="103"/>
  <c r="C185" i="103"/>
  <c r="B185" i="103"/>
  <c r="A185" i="103" s="1"/>
  <c r="C184" i="103"/>
  <c r="B184" i="103"/>
  <c r="C183" i="103"/>
  <c r="B183" i="103"/>
  <c r="C182" i="103"/>
  <c r="B182" i="103"/>
  <c r="C181" i="103"/>
  <c r="AE181" i="103" s="1"/>
  <c r="AG181" i="103" s="1"/>
  <c r="B181" i="103"/>
  <c r="A181" i="103" s="1"/>
  <c r="C180" i="103"/>
  <c r="AF180" i="103" s="1"/>
  <c r="B180" i="103"/>
  <c r="C179" i="103"/>
  <c r="B179" i="103"/>
  <c r="C178" i="103"/>
  <c r="AE178" i="103" s="1"/>
  <c r="AG178" i="103" s="1"/>
  <c r="B178" i="103"/>
  <c r="C177" i="103"/>
  <c r="AE177" i="103" s="1"/>
  <c r="AG177" i="103" s="1"/>
  <c r="B177" i="103"/>
  <c r="C176" i="103"/>
  <c r="B176" i="103"/>
  <c r="C175" i="103"/>
  <c r="B175" i="103"/>
  <c r="C174" i="103"/>
  <c r="AF174" i="103" s="1"/>
  <c r="B174" i="103"/>
  <c r="C173" i="103"/>
  <c r="AE173" i="103" s="1"/>
  <c r="AG173" i="103" s="1"/>
  <c r="B173" i="103"/>
  <c r="C172" i="103"/>
  <c r="AF172" i="103" s="1"/>
  <c r="B172" i="103"/>
  <c r="C171" i="103"/>
  <c r="B171" i="103"/>
  <c r="C170" i="103"/>
  <c r="B170" i="103"/>
  <c r="C169" i="103"/>
  <c r="B169" i="103"/>
  <c r="C168" i="103"/>
  <c r="B168" i="103"/>
  <c r="C167" i="103"/>
  <c r="B167" i="103"/>
  <c r="C166" i="103"/>
  <c r="B166" i="103"/>
  <c r="C165" i="103"/>
  <c r="B165" i="103"/>
  <c r="C164" i="103"/>
  <c r="B164" i="103"/>
  <c r="C163" i="103"/>
  <c r="B163" i="103"/>
  <c r="C162" i="103"/>
  <c r="AE162" i="103" s="1"/>
  <c r="AG162" i="103" s="1"/>
  <c r="B162" i="103"/>
  <c r="C161" i="103"/>
  <c r="B161" i="103"/>
  <c r="A161" i="103" s="1"/>
  <c r="C160" i="103"/>
  <c r="AF160" i="103" s="1"/>
  <c r="B160" i="103"/>
  <c r="C159" i="103"/>
  <c r="B159" i="103"/>
  <c r="C158" i="103"/>
  <c r="AF158" i="103" s="1"/>
  <c r="B158" i="103"/>
  <c r="C157" i="103"/>
  <c r="AE157" i="103" s="1"/>
  <c r="AG157" i="103" s="1"/>
  <c r="B157" i="103"/>
  <c r="C156" i="103"/>
  <c r="AE156" i="103" s="1"/>
  <c r="AG156" i="103" s="1"/>
  <c r="B156" i="103"/>
  <c r="A156" i="103"/>
  <c r="C155" i="103"/>
  <c r="AF155" i="103" s="1"/>
  <c r="B155" i="103"/>
  <c r="C154" i="103"/>
  <c r="B154" i="103"/>
  <c r="C153" i="103"/>
  <c r="B153" i="103"/>
  <c r="C152" i="103"/>
  <c r="B152" i="103"/>
  <c r="A152" i="103" s="1"/>
  <c r="C151" i="103"/>
  <c r="B151" i="103"/>
  <c r="C150" i="103"/>
  <c r="B150" i="103"/>
  <c r="A150" i="103" s="1"/>
  <c r="C149" i="103"/>
  <c r="B149" i="103"/>
  <c r="C148" i="103"/>
  <c r="B148" i="103"/>
  <c r="C147" i="103"/>
  <c r="AF147" i="103" s="1"/>
  <c r="B147" i="103"/>
  <c r="C146" i="103"/>
  <c r="B146" i="103"/>
  <c r="A146" i="103" s="1"/>
  <c r="C145" i="103"/>
  <c r="AE145" i="103" s="1"/>
  <c r="AG145" i="103" s="1"/>
  <c r="B145" i="103"/>
  <c r="C144" i="103"/>
  <c r="B144" i="103"/>
  <c r="C143" i="103"/>
  <c r="AE143" i="103" s="1"/>
  <c r="AG143" i="103" s="1"/>
  <c r="B143" i="103"/>
  <c r="A143" i="103" s="1"/>
  <c r="C142" i="103"/>
  <c r="AF142" i="103" s="1"/>
  <c r="B142" i="103"/>
  <c r="C141" i="103"/>
  <c r="AF141" i="103" s="1"/>
  <c r="B141" i="103"/>
  <c r="C140" i="103"/>
  <c r="B140" i="103"/>
  <c r="C139" i="103"/>
  <c r="AE139" i="103" s="1"/>
  <c r="AG139" i="103" s="1"/>
  <c r="B139" i="103"/>
  <c r="C138" i="103"/>
  <c r="B138" i="103"/>
  <c r="C137" i="103"/>
  <c r="B137" i="103"/>
  <c r="C136" i="103"/>
  <c r="B136" i="103"/>
  <c r="C135" i="103"/>
  <c r="B135" i="103"/>
  <c r="C134" i="103"/>
  <c r="B134" i="103"/>
  <c r="A134" i="103" s="1"/>
  <c r="C133" i="103"/>
  <c r="B133" i="103"/>
  <c r="C132" i="103"/>
  <c r="B132" i="103"/>
  <c r="A132" i="103" s="1"/>
  <c r="C131" i="103"/>
  <c r="B131" i="103"/>
  <c r="A131" i="103" s="1"/>
  <c r="C130" i="103"/>
  <c r="AF130" i="103" s="1"/>
  <c r="B130" i="103"/>
  <c r="C129" i="103"/>
  <c r="AF129" i="103" s="1"/>
  <c r="B129" i="103"/>
  <c r="C128" i="103"/>
  <c r="B128" i="103"/>
  <c r="C127" i="103"/>
  <c r="B127" i="103"/>
  <c r="C126" i="103"/>
  <c r="B126" i="103"/>
  <c r="A126" i="103" s="1"/>
  <c r="C125" i="103"/>
  <c r="B125" i="103"/>
  <c r="C124" i="103"/>
  <c r="AE124" i="103" s="1"/>
  <c r="AG124" i="103" s="1"/>
  <c r="B124" i="103"/>
  <c r="C123" i="103"/>
  <c r="B123" i="103"/>
  <c r="C122" i="103"/>
  <c r="AF122" i="103" s="1"/>
  <c r="B122" i="103"/>
  <c r="A122" i="103" s="1"/>
  <c r="C121" i="103"/>
  <c r="B121" i="103"/>
  <c r="C120" i="103"/>
  <c r="B120" i="103"/>
  <c r="C119" i="103"/>
  <c r="AE119" i="103" s="1"/>
  <c r="AG119" i="103" s="1"/>
  <c r="B119" i="103"/>
  <c r="C118" i="103"/>
  <c r="B118" i="103"/>
  <c r="C117" i="103"/>
  <c r="B117" i="103"/>
  <c r="C116" i="103"/>
  <c r="B116" i="103"/>
  <c r="C115" i="103"/>
  <c r="B115" i="103"/>
  <c r="C114" i="103"/>
  <c r="B114" i="103"/>
  <c r="C113" i="103"/>
  <c r="B113" i="103"/>
  <c r="C112" i="103"/>
  <c r="B112" i="103"/>
  <c r="C111" i="103"/>
  <c r="A111" i="103" s="1"/>
  <c r="B111" i="103"/>
  <c r="C110" i="103"/>
  <c r="B110" i="103"/>
  <c r="C109" i="103"/>
  <c r="B109" i="103"/>
  <c r="C108" i="103"/>
  <c r="B108" i="103"/>
  <c r="C107" i="103"/>
  <c r="AE107" i="103" s="1"/>
  <c r="AG107" i="103" s="1"/>
  <c r="B107" i="103"/>
  <c r="A107" i="103"/>
  <c r="C106" i="103"/>
  <c r="AF106" i="103" s="1"/>
  <c r="B106" i="103"/>
  <c r="C105" i="103"/>
  <c r="AF105" i="103" s="1"/>
  <c r="B105" i="103"/>
  <c r="C104" i="103"/>
  <c r="AF104" i="103" s="1"/>
  <c r="B104" i="103"/>
  <c r="A104" i="103" s="1"/>
  <c r="C103" i="103"/>
  <c r="B103" i="103"/>
  <c r="C102" i="103"/>
  <c r="B102" i="103"/>
  <c r="C101" i="103"/>
  <c r="B101" i="103"/>
  <c r="C100" i="103"/>
  <c r="B100" i="103"/>
  <c r="C99" i="103"/>
  <c r="B99" i="103"/>
  <c r="C98" i="103"/>
  <c r="B98" i="103"/>
  <c r="A98" i="103" s="1"/>
  <c r="C97" i="103"/>
  <c r="B97" i="103"/>
  <c r="C96" i="103"/>
  <c r="AF96" i="103" s="1"/>
  <c r="B96" i="103"/>
  <c r="C95" i="103"/>
  <c r="AE95" i="103" s="1"/>
  <c r="AG95" i="103" s="1"/>
  <c r="B95" i="103"/>
  <c r="C94" i="103"/>
  <c r="AE94" i="103" s="1"/>
  <c r="AG94" i="103" s="1"/>
  <c r="B94" i="103"/>
  <c r="C93" i="103"/>
  <c r="AF93" i="103" s="1"/>
  <c r="B93" i="103"/>
  <c r="C92" i="103"/>
  <c r="B92" i="103"/>
  <c r="A92" i="103" s="1"/>
  <c r="C91" i="103"/>
  <c r="AE91" i="103" s="1"/>
  <c r="AG91" i="103" s="1"/>
  <c r="B91" i="103"/>
  <c r="A91" i="103" s="1"/>
  <c r="C90" i="103"/>
  <c r="AF90" i="103" s="1"/>
  <c r="B90" i="103"/>
  <c r="C89" i="103"/>
  <c r="AF89" i="103" s="1"/>
  <c r="B89" i="103"/>
  <c r="C88" i="103"/>
  <c r="AE88" i="103" s="1"/>
  <c r="AG88" i="103" s="1"/>
  <c r="B88" i="103"/>
  <c r="C87" i="103"/>
  <c r="AE87" i="103" s="1"/>
  <c r="AG87" i="103" s="1"/>
  <c r="B87" i="103"/>
  <c r="C86" i="103"/>
  <c r="B86" i="103"/>
  <c r="A86" i="103" s="1"/>
  <c r="C85" i="103"/>
  <c r="B85" i="103"/>
  <c r="C84" i="103"/>
  <c r="B84" i="103"/>
  <c r="C83" i="103"/>
  <c r="B83" i="103"/>
  <c r="C82" i="103"/>
  <c r="B82" i="103"/>
  <c r="C81" i="103"/>
  <c r="B81" i="103"/>
  <c r="C80" i="103"/>
  <c r="B80" i="103"/>
  <c r="C79" i="103"/>
  <c r="AE79" i="103" s="1"/>
  <c r="AG79" i="103" s="1"/>
  <c r="B79" i="103"/>
  <c r="C78" i="103"/>
  <c r="B78" i="103"/>
  <c r="C77" i="103"/>
  <c r="B77" i="103"/>
  <c r="C76" i="103"/>
  <c r="B76" i="103"/>
  <c r="C75" i="103"/>
  <c r="B75" i="103"/>
  <c r="C74" i="103"/>
  <c r="AF74" i="103" s="1"/>
  <c r="B74" i="103"/>
  <c r="A74" i="103" s="1"/>
  <c r="C73" i="103"/>
  <c r="B73" i="103"/>
  <c r="C72" i="103"/>
  <c r="AE72" i="103" s="1"/>
  <c r="AG72" i="103" s="1"/>
  <c r="B72" i="103"/>
  <c r="C71" i="103"/>
  <c r="AE71" i="103" s="1"/>
  <c r="AG71" i="103" s="1"/>
  <c r="B71" i="103"/>
  <c r="C70" i="103"/>
  <c r="AE70" i="103" s="1"/>
  <c r="AG70" i="103" s="1"/>
  <c r="B70" i="103"/>
  <c r="C69" i="103"/>
  <c r="B69" i="103"/>
  <c r="C68" i="103"/>
  <c r="B68" i="103"/>
  <c r="C67" i="103"/>
  <c r="B67" i="103"/>
  <c r="C66" i="103"/>
  <c r="B66" i="103"/>
  <c r="C65" i="103"/>
  <c r="B65" i="103"/>
  <c r="A65" i="103" s="1"/>
  <c r="C64" i="103"/>
  <c r="B64" i="103"/>
  <c r="C63" i="103"/>
  <c r="B63" i="103"/>
  <c r="C62" i="103"/>
  <c r="AF62" i="103" s="1"/>
  <c r="B62" i="103"/>
  <c r="A62" i="103" s="1"/>
  <c r="C61" i="103"/>
  <c r="AE61" i="103" s="1"/>
  <c r="AG61" i="103" s="1"/>
  <c r="B61" i="103"/>
  <c r="C60" i="103"/>
  <c r="AF60" i="103" s="1"/>
  <c r="B60" i="103"/>
  <c r="C59" i="103"/>
  <c r="AE59" i="103" s="1"/>
  <c r="AG59" i="103" s="1"/>
  <c r="B59" i="103"/>
  <c r="C58" i="103"/>
  <c r="AF58" i="103" s="1"/>
  <c r="B58" i="103"/>
  <c r="C57" i="103"/>
  <c r="AF57" i="103" s="1"/>
  <c r="B57" i="103"/>
  <c r="C56" i="103"/>
  <c r="AF56" i="103" s="1"/>
  <c r="B56" i="103"/>
  <c r="C55" i="103"/>
  <c r="AE55" i="103" s="1"/>
  <c r="AG55" i="103" s="1"/>
  <c r="B55" i="103"/>
  <c r="C54" i="103"/>
  <c r="AF54" i="103" s="1"/>
  <c r="B54" i="103"/>
  <c r="C53" i="103"/>
  <c r="AF53" i="103" s="1"/>
  <c r="B53" i="103"/>
  <c r="C52" i="103"/>
  <c r="B52" i="103"/>
  <c r="C51" i="103"/>
  <c r="B51" i="103"/>
  <c r="C50" i="103"/>
  <c r="B50" i="103"/>
  <c r="C49" i="103"/>
  <c r="B49" i="103"/>
  <c r="C48" i="103"/>
  <c r="B48" i="103"/>
  <c r="C47" i="103"/>
  <c r="B47" i="103"/>
  <c r="C46" i="103"/>
  <c r="B46" i="103"/>
  <c r="C45" i="103"/>
  <c r="AF45" i="103" s="1"/>
  <c r="B45" i="103"/>
  <c r="C44" i="103"/>
  <c r="AF44" i="103" s="1"/>
  <c r="B44" i="103"/>
  <c r="C43" i="103"/>
  <c r="AE43" i="103" s="1"/>
  <c r="AG43" i="103" s="1"/>
  <c r="B43" i="103"/>
  <c r="C42" i="103"/>
  <c r="AF42" i="103" s="1"/>
  <c r="B42" i="103"/>
  <c r="C41" i="103"/>
  <c r="AF41" i="103" s="1"/>
  <c r="B41" i="103"/>
  <c r="C40" i="103"/>
  <c r="AF40" i="103" s="1"/>
  <c r="B40" i="103"/>
  <c r="C39" i="103"/>
  <c r="B39" i="103"/>
  <c r="C38" i="103"/>
  <c r="B38" i="103"/>
  <c r="C37" i="103"/>
  <c r="AF37" i="103" s="1"/>
  <c r="B37" i="103"/>
  <c r="C36" i="103"/>
  <c r="AF36" i="103" s="1"/>
  <c r="B36" i="103"/>
  <c r="C35" i="103"/>
  <c r="B35" i="103"/>
  <c r="C34" i="103"/>
  <c r="B34" i="103"/>
  <c r="C33" i="103"/>
  <c r="B33" i="103"/>
  <c r="C32" i="103"/>
  <c r="B32" i="103"/>
  <c r="C31" i="103"/>
  <c r="B31" i="103"/>
  <c r="C30" i="103"/>
  <c r="B30" i="103"/>
  <c r="C29" i="103"/>
  <c r="B29" i="103"/>
  <c r="C28" i="103"/>
  <c r="AE28" i="103" s="1"/>
  <c r="AG28" i="103" s="1"/>
  <c r="B28" i="103"/>
  <c r="C27" i="103"/>
  <c r="AF27" i="103" s="1"/>
  <c r="B27" i="103"/>
  <c r="C26" i="103"/>
  <c r="AF26" i="103" s="1"/>
  <c r="B26" i="103"/>
  <c r="C25" i="103"/>
  <c r="AE25" i="103" s="1"/>
  <c r="AG25" i="103" s="1"/>
  <c r="B25" i="103"/>
  <c r="C24" i="103"/>
  <c r="AE24" i="103" s="1"/>
  <c r="AG24" i="103" s="1"/>
  <c r="B24" i="103"/>
  <c r="C23" i="103"/>
  <c r="B23" i="103"/>
  <c r="C22" i="103"/>
  <c r="B22" i="103"/>
  <c r="C21" i="103"/>
  <c r="B21" i="103"/>
  <c r="C20" i="103"/>
  <c r="B20" i="103"/>
  <c r="C19" i="103"/>
  <c r="B19" i="103"/>
  <c r="A19" i="103" s="1"/>
  <c r="C18" i="103"/>
  <c r="B18" i="103"/>
  <c r="C17" i="103"/>
  <c r="B17" i="103"/>
  <c r="C16" i="103"/>
  <c r="AF16" i="103" s="1"/>
  <c r="B16" i="103"/>
  <c r="C15" i="103"/>
  <c r="AF15" i="103" s="1"/>
  <c r="B15" i="103"/>
  <c r="C14" i="103"/>
  <c r="B14" i="103"/>
  <c r="C13" i="103"/>
  <c r="B13" i="103"/>
  <c r="C12" i="103"/>
  <c r="B12" i="103"/>
  <c r="C11" i="103"/>
  <c r="AE11" i="103" s="1"/>
  <c r="AG11" i="103" s="1"/>
  <c r="B11" i="103"/>
  <c r="C10" i="103"/>
  <c r="AF10" i="103" s="1"/>
  <c r="B10" i="103"/>
  <c r="C9" i="103"/>
  <c r="AF9" i="103" s="1"/>
  <c r="B9" i="103"/>
  <c r="C8" i="103"/>
  <c r="AF8" i="103" s="1"/>
  <c r="B8" i="103"/>
  <c r="C7" i="103"/>
  <c r="AE7" i="103" s="1"/>
  <c r="AG7" i="103" s="1"/>
  <c r="B7" i="103"/>
  <c r="AB2" i="103"/>
  <c r="AA2" i="103"/>
  <c r="U2" i="103"/>
  <c r="T2" i="103"/>
  <c r="S2" i="103"/>
  <c r="R2" i="103"/>
  <c r="O2" i="103"/>
  <c r="N2" i="103"/>
  <c r="C314" i="102"/>
  <c r="B314" i="102"/>
  <c r="C313" i="102"/>
  <c r="B313" i="102"/>
  <c r="C312" i="102"/>
  <c r="B312" i="102"/>
  <c r="C311" i="102"/>
  <c r="B311" i="102"/>
  <c r="C310" i="102"/>
  <c r="B310" i="102"/>
  <c r="C309" i="102"/>
  <c r="B309" i="102"/>
  <c r="C308" i="102"/>
  <c r="B308" i="102"/>
  <c r="C307" i="102"/>
  <c r="B307" i="102"/>
  <c r="C306" i="102"/>
  <c r="B306" i="102"/>
  <c r="C305" i="102"/>
  <c r="B305" i="102"/>
  <c r="C304" i="102"/>
  <c r="B304" i="102"/>
  <c r="C303" i="102"/>
  <c r="B303" i="102"/>
  <c r="C302" i="102"/>
  <c r="B302" i="102"/>
  <c r="C301" i="102"/>
  <c r="B301" i="102"/>
  <c r="C300" i="102"/>
  <c r="B300" i="102"/>
  <c r="C299" i="102"/>
  <c r="B299" i="102"/>
  <c r="C298" i="102"/>
  <c r="B298" i="102"/>
  <c r="C297" i="102"/>
  <c r="B297" i="102"/>
  <c r="C296" i="102"/>
  <c r="B296" i="102"/>
  <c r="C295" i="102"/>
  <c r="B295" i="102"/>
  <c r="C294" i="102"/>
  <c r="B294" i="102"/>
  <c r="C293" i="102"/>
  <c r="B293" i="102"/>
  <c r="C292" i="102"/>
  <c r="B292" i="102"/>
  <c r="C291" i="102"/>
  <c r="B291" i="102"/>
  <c r="C290" i="102"/>
  <c r="B290" i="102"/>
  <c r="C289" i="102"/>
  <c r="B289" i="102"/>
  <c r="C288" i="102"/>
  <c r="B288" i="102"/>
  <c r="C287" i="102"/>
  <c r="B287" i="102"/>
  <c r="C286" i="102"/>
  <c r="B286" i="102"/>
  <c r="C285" i="102"/>
  <c r="B285" i="102"/>
  <c r="C284" i="102"/>
  <c r="B284" i="102"/>
  <c r="C283" i="102"/>
  <c r="B283" i="102"/>
  <c r="C282" i="102"/>
  <c r="B282" i="102"/>
  <c r="C281" i="102"/>
  <c r="B281" i="102"/>
  <c r="C280" i="102"/>
  <c r="B280" i="102"/>
  <c r="C279" i="102"/>
  <c r="B279" i="102"/>
  <c r="C278" i="102"/>
  <c r="B278" i="102"/>
  <c r="C277" i="102"/>
  <c r="B277" i="102"/>
  <c r="C276" i="102"/>
  <c r="B276" i="102"/>
  <c r="C275" i="102"/>
  <c r="B275" i="102"/>
  <c r="C274" i="102"/>
  <c r="B274" i="102"/>
  <c r="C273" i="102"/>
  <c r="B273" i="102"/>
  <c r="C272" i="102"/>
  <c r="B272" i="102"/>
  <c r="C271" i="102"/>
  <c r="B271" i="102"/>
  <c r="C270" i="102"/>
  <c r="B270" i="102"/>
  <c r="C269" i="102"/>
  <c r="B269" i="102"/>
  <c r="C268" i="102"/>
  <c r="B268" i="102"/>
  <c r="C267" i="102"/>
  <c r="B267" i="102"/>
  <c r="C266" i="102"/>
  <c r="B266" i="102"/>
  <c r="C265" i="102"/>
  <c r="B265" i="102"/>
  <c r="C264" i="102"/>
  <c r="B264" i="102"/>
  <c r="C263" i="102"/>
  <c r="B263" i="102"/>
  <c r="C262" i="102"/>
  <c r="B262" i="102"/>
  <c r="C261" i="102"/>
  <c r="B261" i="102"/>
  <c r="C260" i="102"/>
  <c r="B260" i="102"/>
  <c r="C259" i="102"/>
  <c r="B259" i="102"/>
  <c r="C258" i="102"/>
  <c r="B258" i="102"/>
  <c r="C257" i="102"/>
  <c r="B257" i="102"/>
  <c r="C256" i="102"/>
  <c r="B256" i="102"/>
  <c r="C255" i="102"/>
  <c r="B255" i="102"/>
  <c r="C254" i="102"/>
  <c r="B254" i="102"/>
  <c r="C253" i="102"/>
  <c r="B253" i="102"/>
  <c r="C252" i="102"/>
  <c r="B252" i="102"/>
  <c r="C251" i="102"/>
  <c r="B251" i="102"/>
  <c r="C250" i="102"/>
  <c r="B250" i="102"/>
  <c r="C249" i="102"/>
  <c r="B249" i="102"/>
  <c r="C248" i="102"/>
  <c r="B248" i="102"/>
  <c r="C247" i="102"/>
  <c r="B247" i="102"/>
  <c r="C246" i="102"/>
  <c r="B246" i="102"/>
  <c r="C245" i="102"/>
  <c r="B245" i="102"/>
  <c r="C244" i="102"/>
  <c r="B244" i="102"/>
  <c r="C243" i="102"/>
  <c r="B243" i="102"/>
  <c r="C242" i="102"/>
  <c r="B242" i="102"/>
  <c r="C241" i="102"/>
  <c r="B241" i="102"/>
  <c r="C240" i="102"/>
  <c r="B240" i="102"/>
  <c r="C239" i="102"/>
  <c r="B239" i="102"/>
  <c r="C238" i="102"/>
  <c r="B238" i="102"/>
  <c r="C237" i="102"/>
  <c r="B237" i="102"/>
  <c r="C236" i="102"/>
  <c r="B236" i="102"/>
  <c r="C235" i="102"/>
  <c r="B235" i="102"/>
  <c r="C234" i="102"/>
  <c r="B234" i="102"/>
  <c r="C233" i="102"/>
  <c r="B233" i="102"/>
  <c r="C232" i="102"/>
  <c r="B232" i="102"/>
  <c r="C231" i="102"/>
  <c r="B231" i="102"/>
  <c r="C230" i="102"/>
  <c r="B230" i="102"/>
  <c r="C229" i="102"/>
  <c r="B229" i="102"/>
  <c r="C228" i="102"/>
  <c r="B228" i="102"/>
  <c r="C227" i="102"/>
  <c r="B227" i="102"/>
  <c r="C226" i="102"/>
  <c r="B226" i="102"/>
  <c r="C225" i="102"/>
  <c r="B225" i="102"/>
  <c r="C224" i="102"/>
  <c r="B224" i="102"/>
  <c r="C223" i="102"/>
  <c r="B223" i="102"/>
  <c r="C222" i="102"/>
  <c r="B222" i="102"/>
  <c r="C221" i="102"/>
  <c r="B221" i="102"/>
  <c r="C220" i="102"/>
  <c r="B220" i="102"/>
  <c r="C219" i="102"/>
  <c r="B219" i="102"/>
  <c r="C218" i="102"/>
  <c r="B218" i="102"/>
  <c r="C217" i="102"/>
  <c r="B217" i="102"/>
  <c r="C216" i="102"/>
  <c r="B216" i="102"/>
  <c r="C215" i="102"/>
  <c r="B215" i="102"/>
  <c r="C214" i="102"/>
  <c r="B214" i="102"/>
  <c r="C213" i="102"/>
  <c r="B213" i="102"/>
  <c r="C212" i="102"/>
  <c r="B212" i="102"/>
  <c r="C211" i="102"/>
  <c r="B211" i="102"/>
  <c r="C210" i="102"/>
  <c r="B210" i="102"/>
  <c r="C209" i="102"/>
  <c r="B209" i="102"/>
  <c r="C208" i="102"/>
  <c r="B208" i="102"/>
  <c r="C207" i="102"/>
  <c r="B207" i="102"/>
  <c r="C206" i="102"/>
  <c r="B206" i="102"/>
  <c r="C205" i="102"/>
  <c r="B205" i="102"/>
  <c r="C204" i="102"/>
  <c r="B204" i="102"/>
  <c r="C203" i="102"/>
  <c r="B203" i="102"/>
  <c r="C202" i="102"/>
  <c r="B202" i="102"/>
  <c r="C201" i="102"/>
  <c r="B201" i="102"/>
  <c r="C200" i="102"/>
  <c r="B200" i="102"/>
  <c r="C199" i="102"/>
  <c r="B199" i="102"/>
  <c r="C198" i="102"/>
  <c r="B198" i="102"/>
  <c r="C197" i="102"/>
  <c r="B197" i="102"/>
  <c r="C196" i="102"/>
  <c r="B196" i="102"/>
  <c r="C195" i="102"/>
  <c r="B195" i="102"/>
  <c r="C194" i="102"/>
  <c r="B194" i="102"/>
  <c r="C193" i="102"/>
  <c r="B193" i="102"/>
  <c r="C192" i="102"/>
  <c r="B192" i="102"/>
  <c r="C191" i="102"/>
  <c r="B191" i="102"/>
  <c r="C190" i="102"/>
  <c r="B190" i="102"/>
  <c r="C189" i="102"/>
  <c r="B189" i="102"/>
  <c r="C188" i="102"/>
  <c r="B188" i="102"/>
  <c r="C187" i="102"/>
  <c r="B187" i="102"/>
  <c r="C186" i="102"/>
  <c r="B186" i="102"/>
  <c r="C185" i="102"/>
  <c r="B185" i="102"/>
  <c r="C184" i="102"/>
  <c r="B184" i="102"/>
  <c r="C183" i="102"/>
  <c r="B183" i="102"/>
  <c r="C182" i="102"/>
  <c r="B182" i="102"/>
  <c r="C181" i="102"/>
  <c r="B181" i="102"/>
  <c r="C180" i="102"/>
  <c r="B180" i="102"/>
  <c r="C179" i="102"/>
  <c r="B179" i="102"/>
  <c r="C178" i="102"/>
  <c r="B178" i="102"/>
  <c r="C177" i="102"/>
  <c r="B177" i="102"/>
  <c r="C176" i="102"/>
  <c r="B176" i="102"/>
  <c r="C175" i="102"/>
  <c r="B175" i="102"/>
  <c r="C174" i="102"/>
  <c r="B174" i="102"/>
  <c r="C173" i="102"/>
  <c r="B173" i="102"/>
  <c r="C172" i="102"/>
  <c r="B172" i="102"/>
  <c r="C171" i="102"/>
  <c r="B171" i="102"/>
  <c r="C170" i="102"/>
  <c r="B170" i="102"/>
  <c r="C169" i="102"/>
  <c r="B169" i="102"/>
  <c r="C168" i="102"/>
  <c r="B168" i="102"/>
  <c r="C167" i="102"/>
  <c r="B167" i="102"/>
  <c r="C166" i="102"/>
  <c r="B166" i="102"/>
  <c r="C165" i="102"/>
  <c r="B165" i="102"/>
  <c r="C164" i="102"/>
  <c r="B164" i="102"/>
  <c r="C163" i="102"/>
  <c r="B163" i="102"/>
  <c r="C162" i="102"/>
  <c r="B162" i="102"/>
  <c r="C161" i="102"/>
  <c r="B161" i="102"/>
  <c r="C160" i="102"/>
  <c r="B160" i="102"/>
  <c r="C159" i="102"/>
  <c r="B159" i="102"/>
  <c r="C158" i="102"/>
  <c r="B158" i="102"/>
  <c r="C157" i="102"/>
  <c r="B157" i="102"/>
  <c r="C156" i="102"/>
  <c r="B156" i="102"/>
  <c r="C155" i="102"/>
  <c r="B155" i="102"/>
  <c r="C154" i="102"/>
  <c r="B154" i="102"/>
  <c r="C153" i="102"/>
  <c r="B153" i="102"/>
  <c r="C152" i="102"/>
  <c r="B152" i="102"/>
  <c r="C151" i="102"/>
  <c r="B151" i="102"/>
  <c r="C150" i="102"/>
  <c r="B150" i="102"/>
  <c r="C149" i="102"/>
  <c r="B149" i="102"/>
  <c r="C148" i="102"/>
  <c r="B148" i="102"/>
  <c r="C147" i="102"/>
  <c r="B147" i="102"/>
  <c r="C146" i="102"/>
  <c r="B146" i="102"/>
  <c r="C145" i="102"/>
  <c r="B145" i="102"/>
  <c r="C144" i="102"/>
  <c r="B144" i="102"/>
  <c r="C143" i="102"/>
  <c r="B143" i="102"/>
  <c r="C142" i="102"/>
  <c r="B142" i="102"/>
  <c r="C141" i="102"/>
  <c r="B141" i="102"/>
  <c r="C140" i="102"/>
  <c r="B140" i="102"/>
  <c r="C139" i="102"/>
  <c r="B139" i="102"/>
  <c r="C138" i="102"/>
  <c r="B138" i="102"/>
  <c r="C137" i="102"/>
  <c r="B137" i="102"/>
  <c r="C136" i="102"/>
  <c r="B136" i="102"/>
  <c r="C135" i="102"/>
  <c r="B135" i="102"/>
  <c r="C134" i="102"/>
  <c r="B134" i="102"/>
  <c r="C133" i="102"/>
  <c r="B133" i="102"/>
  <c r="C132" i="102"/>
  <c r="B132" i="102"/>
  <c r="C131" i="102"/>
  <c r="B131" i="102"/>
  <c r="C130" i="102"/>
  <c r="B130" i="102"/>
  <c r="C129" i="102"/>
  <c r="B129" i="102"/>
  <c r="C128" i="102"/>
  <c r="B128" i="102"/>
  <c r="C127" i="102"/>
  <c r="B127" i="102"/>
  <c r="C126" i="102"/>
  <c r="B126" i="102"/>
  <c r="C125" i="102"/>
  <c r="B125" i="102"/>
  <c r="C124" i="102"/>
  <c r="B124" i="102"/>
  <c r="C123" i="102"/>
  <c r="B123" i="102"/>
  <c r="C122" i="102"/>
  <c r="B122" i="102"/>
  <c r="C121" i="102"/>
  <c r="B121" i="102"/>
  <c r="C120" i="102"/>
  <c r="B120" i="102"/>
  <c r="C119" i="102"/>
  <c r="B119" i="102"/>
  <c r="C118" i="102"/>
  <c r="B118" i="102"/>
  <c r="C117" i="102"/>
  <c r="B117" i="102"/>
  <c r="C116" i="102"/>
  <c r="B116" i="102"/>
  <c r="C115" i="102"/>
  <c r="B115" i="102"/>
  <c r="C114" i="102"/>
  <c r="B114" i="102"/>
  <c r="C113" i="102"/>
  <c r="B113" i="102"/>
  <c r="C112" i="102"/>
  <c r="B112" i="102"/>
  <c r="C111" i="102"/>
  <c r="B111" i="102"/>
  <c r="C110" i="102"/>
  <c r="B110" i="102"/>
  <c r="C109" i="102"/>
  <c r="B109" i="102"/>
  <c r="C108" i="102"/>
  <c r="B108" i="102"/>
  <c r="C107" i="102"/>
  <c r="B107" i="102"/>
  <c r="C106" i="102"/>
  <c r="B106" i="102"/>
  <c r="C105" i="102"/>
  <c r="B105" i="102"/>
  <c r="C104" i="102"/>
  <c r="B104" i="102"/>
  <c r="C103" i="102"/>
  <c r="B103" i="102"/>
  <c r="C102" i="102"/>
  <c r="B102" i="102"/>
  <c r="C101" i="102"/>
  <c r="B101" i="102"/>
  <c r="C100" i="102"/>
  <c r="B100" i="102"/>
  <c r="C99" i="102"/>
  <c r="B99" i="102"/>
  <c r="C98" i="102"/>
  <c r="B98" i="102"/>
  <c r="C97" i="102"/>
  <c r="B97" i="102"/>
  <c r="C96" i="102"/>
  <c r="B96" i="102"/>
  <c r="C95" i="102"/>
  <c r="B95" i="102"/>
  <c r="C94" i="102"/>
  <c r="B94" i="102"/>
  <c r="C93" i="102"/>
  <c r="B93" i="102"/>
  <c r="C92" i="102"/>
  <c r="B92" i="102"/>
  <c r="C91" i="102"/>
  <c r="B91" i="102"/>
  <c r="C90" i="102"/>
  <c r="B90" i="102"/>
  <c r="C89" i="102"/>
  <c r="B89" i="102"/>
  <c r="C88" i="102"/>
  <c r="B88" i="102"/>
  <c r="C87" i="102"/>
  <c r="B87" i="102"/>
  <c r="C86" i="102"/>
  <c r="B86" i="102"/>
  <c r="C85" i="102"/>
  <c r="B85" i="102"/>
  <c r="C84" i="102"/>
  <c r="B84" i="102"/>
  <c r="C83" i="102"/>
  <c r="B83" i="102"/>
  <c r="C82" i="102"/>
  <c r="B82" i="102"/>
  <c r="C81" i="102"/>
  <c r="B81" i="102"/>
  <c r="C80" i="102"/>
  <c r="B80" i="102"/>
  <c r="C79" i="102"/>
  <c r="B79" i="102"/>
  <c r="C78" i="102"/>
  <c r="B78" i="102"/>
  <c r="C77" i="102"/>
  <c r="B77" i="102"/>
  <c r="C76" i="102"/>
  <c r="B76" i="102"/>
  <c r="C75" i="102"/>
  <c r="B75" i="102"/>
  <c r="C74" i="102"/>
  <c r="B74" i="102"/>
  <c r="C73" i="102"/>
  <c r="B73" i="102"/>
  <c r="C72" i="102"/>
  <c r="B72" i="102"/>
  <c r="C71" i="102"/>
  <c r="B71" i="102"/>
  <c r="C70" i="102"/>
  <c r="B70" i="102"/>
  <c r="C69" i="102"/>
  <c r="B69" i="102"/>
  <c r="C68" i="102"/>
  <c r="B68" i="102"/>
  <c r="C67" i="102"/>
  <c r="B67" i="102"/>
  <c r="A67" i="102" s="1"/>
  <c r="C66" i="102"/>
  <c r="B66" i="102"/>
  <c r="C65" i="102"/>
  <c r="B65" i="102"/>
  <c r="C64" i="102"/>
  <c r="B64" i="102"/>
  <c r="C63" i="102"/>
  <c r="B63" i="102"/>
  <c r="C62" i="102"/>
  <c r="B62" i="102"/>
  <c r="C61" i="102"/>
  <c r="B61" i="102"/>
  <c r="C60" i="102"/>
  <c r="B60" i="102"/>
  <c r="C59" i="102"/>
  <c r="B59" i="102"/>
  <c r="C58" i="102"/>
  <c r="B58" i="102"/>
  <c r="C57" i="102"/>
  <c r="B57" i="102"/>
  <c r="C56" i="102"/>
  <c r="B56" i="102"/>
  <c r="C55" i="102"/>
  <c r="B55" i="102"/>
  <c r="C54" i="102"/>
  <c r="B54" i="102"/>
  <c r="C53" i="102"/>
  <c r="B53" i="102"/>
  <c r="C52" i="102"/>
  <c r="B52" i="102"/>
  <c r="C51" i="102"/>
  <c r="B51" i="102"/>
  <c r="C50" i="102"/>
  <c r="B50" i="102"/>
  <c r="C49" i="102"/>
  <c r="B49" i="102"/>
  <c r="C48" i="102"/>
  <c r="B48" i="102"/>
  <c r="C47" i="102"/>
  <c r="B47" i="102"/>
  <c r="C46" i="102"/>
  <c r="B46" i="102"/>
  <c r="C45" i="102"/>
  <c r="B45" i="102"/>
  <c r="C44" i="102"/>
  <c r="B44" i="102"/>
  <c r="C43" i="102"/>
  <c r="B43" i="102"/>
  <c r="C42" i="102"/>
  <c r="B42" i="102"/>
  <c r="C41" i="102"/>
  <c r="B41" i="102"/>
  <c r="C40" i="102"/>
  <c r="B40" i="102"/>
  <c r="C39" i="102"/>
  <c r="B39" i="102"/>
  <c r="C38" i="102"/>
  <c r="B38" i="102"/>
  <c r="C37" i="102"/>
  <c r="B37" i="102"/>
  <c r="C36" i="102"/>
  <c r="B36" i="102"/>
  <c r="C35" i="102"/>
  <c r="B35" i="102"/>
  <c r="C34" i="102"/>
  <c r="B34" i="102"/>
  <c r="C33" i="102"/>
  <c r="B33" i="102"/>
  <c r="C32" i="102"/>
  <c r="B32" i="102"/>
  <c r="C31" i="102"/>
  <c r="B31" i="102"/>
  <c r="A31" i="102" s="1"/>
  <c r="C30" i="102"/>
  <c r="B30" i="102"/>
  <c r="C29" i="102"/>
  <c r="B29" i="102"/>
  <c r="C28" i="102"/>
  <c r="B28" i="102"/>
  <c r="C27" i="102"/>
  <c r="B27" i="102"/>
  <c r="C26" i="102"/>
  <c r="B26" i="102"/>
  <c r="C25" i="102"/>
  <c r="B25" i="102"/>
  <c r="C24" i="102"/>
  <c r="B24" i="102"/>
  <c r="C23" i="102"/>
  <c r="B23" i="102"/>
  <c r="C22" i="102"/>
  <c r="B22" i="102"/>
  <c r="C21" i="102"/>
  <c r="B21" i="102"/>
  <c r="C20" i="102"/>
  <c r="B20" i="102"/>
  <c r="C19" i="102"/>
  <c r="B19" i="102"/>
  <c r="C18" i="102"/>
  <c r="B18" i="102"/>
  <c r="C17" i="102"/>
  <c r="B17" i="102"/>
  <c r="C16" i="102"/>
  <c r="B16" i="102"/>
  <c r="C15" i="102"/>
  <c r="B15" i="102"/>
  <c r="C14" i="102"/>
  <c r="B14" i="102"/>
  <c r="C13" i="102"/>
  <c r="B13" i="102"/>
  <c r="C12" i="102"/>
  <c r="B12" i="102"/>
  <c r="C11" i="102"/>
  <c r="B11" i="102"/>
  <c r="C10" i="102"/>
  <c r="B10" i="102"/>
  <c r="C9" i="102"/>
  <c r="B9" i="102"/>
  <c r="A51" i="103" l="1"/>
  <c r="A162" i="103"/>
  <c r="A174" i="103"/>
  <c r="A180" i="103"/>
  <c r="A204" i="103"/>
  <c r="A234" i="103"/>
  <c r="A8" i="103"/>
  <c r="A14" i="103"/>
  <c r="A26" i="103"/>
  <c r="A109" i="103"/>
  <c r="A115" i="103"/>
  <c r="A139" i="103"/>
  <c r="A27" i="103"/>
  <c r="A224" i="103"/>
  <c r="A230" i="103"/>
  <c r="A242" i="103"/>
  <c r="A307" i="103"/>
  <c r="A34" i="103"/>
  <c r="A153" i="103"/>
  <c r="AF178" i="103"/>
  <c r="A76" i="102"/>
  <c r="A94" i="102"/>
  <c r="A118" i="102"/>
  <c r="A124" i="102"/>
  <c r="A136" i="102"/>
  <c r="A178" i="102"/>
  <c r="A310" i="102"/>
  <c r="A28" i="103"/>
  <c r="A13" i="103"/>
  <c r="A67" i="103"/>
  <c r="A50" i="103"/>
  <c r="A35" i="103"/>
  <c r="A124" i="103"/>
  <c r="A136" i="103"/>
  <c r="A148" i="103"/>
  <c r="A213" i="103"/>
  <c r="A237" i="103"/>
  <c r="A284" i="103"/>
  <c r="A55" i="103"/>
  <c r="A137" i="103"/>
  <c r="A44" i="103"/>
  <c r="A85" i="103"/>
  <c r="A184" i="103"/>
  <c r="A208" i="103"/>
  <c r="A232" i="103"/>
  <c r="A238" i="103"/>
  <c r="A285" i="103"/>
  <c r="A291" i="103"/>
  <c r="A24" i="103"/>
  <c r="A88" i="103"/>
  <c r="A239" i="103"/>
  <c r="A92" i="102"/>
  <c r="A164" i="102"/>
  <c r="A278" i="102"/>
  <c r="A30" i="103"/>
  <c r="A129" i="103"/>
  <c r="A135" i="103"/>
  <c r="A141" i="103"/>
  <c r="A164" i="103"/>
  <c r="A170" i="103"/>
  <c r="A176" i="103"/>
  <c r="A312" i="103"/>
  <c r="A182" i="103"/>
  <c r="A20" i="103"/>
  <c r="A22" i="103"/>
  <c r="A267" i="103"/>
  <c r="A39" i="103"/>
  <c r="A45" i="103"/>
  <c r="A79" i="103"/>
  <c r="A216" i="103"/>
  <c r="A274" i="103"/>
  <c r="A52" i="103"/>
  <c r="A87" i="103"/>
  <c r="A133" i="103"/>
  <c r="A166" i="103"/>
  <c r="A172" i="103"/>
  <c r="A178" i="103"/>
  <c r="A201" i="103"/>
  <c r="A207" i="103"/>
  <c r="A294" i="103"/>
  <c r="A311" i="103"/>
  <c r="A63" i="103"/>
  <c r="A225" i="103"/>
  <c r="A265" i="103"/>
  <c r="A271" i="103"/>
  <c r="A277" i="103"/>
  <c r="A300" i="103"/>
  <c r="A306" i="103"/>
  <c r="A43" i="103"/>
  <c r="A54" i="103"/>
  <c r="A77" i="103"/>
  <c r="A83" i="103"/>
  <c r="A94" i="103"/>
  <c r="A106" i="103"/>
  <c r="A117" i="103"/>
  <c r="A248" i="103"/>
  <c r="A272" i="103"/>
  <c r="A78" i="103"/>
  <c r="AE245" i="103"/>
  <c r="AG245" i="103" s="1"/>
  <c r="A258" i="103"/>
  <c r="AE40" i="103"/>
  <c r="AG40" i="103" s="1"/>
  <c r="AF24" i="103"/>
  <c r="A173" i="103"/>
  <c r="AF207" i="103"/>
  <c r="A10" i="103"/>
  <c r="A41" i="103"/>
  <c r="A183" i="103"/>
  <c r="A217" i="103"/>
  <c r="A240" i="103"/>
  <c r="AF244" i="103"/>
  <c r="A231" i="103"/>
  <c r="AF143" i="103"/>
  <c r="A165" i="103"/>
  <c r="AF181" i="103"/>
  <c r="A58" i="103"/>
  <c r="A81" i="103"/>
  <c r="A97" i="103"/>
  <c r="A103" i="103"/>
  <c r="A114" i="103"/>
  <c r="A142" i="103"/>
  <c r="A147" i="103"/>
  <c r="A168" i="103"/>
  <c r="A212" i="103"/>
  <c r="A235" i="103"/>
  <c r="A250" i="103"/>
  <c r="A256" i="103"/>
  <c r="A262" i="103"/>
  <c r="A290" i="103"/>
  <c r="A302" i="103"/>
  <c r="A32" i="103"/>
  <c r="A37" i="103"/>
  <c r="A46" i="103"/>
  <c r="A56" i="103"/>
  <c r="AF191" i="103"/>
  <c r="AE304" i="103"/>
  <c r="AG304" i="103" s="1"/>
  <c r="AE26" i="103"/>
  <c r="AG26" i="103" s="1"/>
  <c r="A31" i="103"/>
  <c r="AE45" i="103"/>
  <c r="AG45" i="103" s="1"/>
  <c r="AF156" i="103"/>
  <c r="A33" i="103"/>
  <c r="A38" i="103"/>
  <c r="AF173" i="103"/>
  <c r="A218" i="103"/>
  <c r="A244" i="103"/>
  <c r="A259" i="103"/>
  <c r="A15" i="103"/>
  <c r="A73" i="103"/>
  <c r="A93" i="103"/>
  <c r="A119" i="103"/>
  <c r="A169" i="103"/>
  <c r="A219" i="103"/>
  <c r="A275" i="103"/>
  <c r="A297" i="103"/>
  <c r="AE15" i="103"/>
  <c r="AG15" i="103" s="1"/>
  <c r="AE129" i="103"/>
  <c r="AG129" i="103" s="1"/>
  <c r="AE230" i="103"/>
  <c r="AG230" i="103" s="1"/>
  <c r="AE265" i="103"/>
  <c r="AG265" i="103" s="1"/>
  <c r="A24" i="102"/>
  <c r="A84" i="102"/>
  <c r="A144" i="102"/>
  <c r="A11" i="103"/>
  <c r="A49" i="103"/>
  <c r="AE58" i="103"/>
  <c r="AG58" i="103" s="1"/>
  <c r="A69" i="103"/>
  <c r="A80" i="103"/>
  <c r="AE89" i="103"/>
  <c r="AG89" i="103" s="1"/>
  <c r="A99" i="103"/>
  <c r="A105" i="103"/>
  <c r="A110" i="103"/>
  <c r="A125" i="103"/>
  <c r="A130" i="103"/>
  <c r="A155" i="103"/>
  <c r="AE174" i="103"/>
  <c r="AG174" i="103" s="1"/>
  <c r="A194" i="103"/>
  <c r="A205" i="103"/>
  <c r="A241" i="103"/>
  <c r="A261" i="103"/>
  <c r="A287" i="103"/>
  <c r="AE303" i="103"/>
  <c r="AG303" i="103" s="1"/>
  <c r="A308" i="103"/>
  <c r="AF43" i="103"/>
  <c r="AF124" i="103"/>
  <c r="A75" i="103"/>
  <c r="A95" i="103"/>
  <c r="A121" i="103"/>
  <c r="A145" i="103"/>
  <c r="A210" i="103"/>
  <c r="A293" i="103"/>
  <c r="I313" i="102"/>
  <c r="F313" i="102"/>
  <c r="D313" i="102"/>
  <c r="E313" i="102"/>
  <c r="J313" i="102"/>
  <c r="G313" i="102"/>
  <c r="D20" i="102"/>
  <c r="I20" i="102"/>
  <c r="G20" i="102"/>
  <c r="J20" i="102"/>
  <c r="E20" i="102"/>
  <c r="F20" i="102"/>
  <c r="J32" i="102"/>
  <c r="G32" i="102"/>
  <c r="E32" i="102"/>
  <c r="F32" i="102"/>
  <c r="D32" i="102"/>
  <c r="I32" i="102"/>
  <c r="E50" i="102"/>
  <c r="I50" i="102"/>
  <c r="F50" i="102"/>
  <c r="J50" i="102"/>
  <c r="D50" i="102"/>
  <c r="G50" i="102"/>
  <c r="E68" i="102"/>
  <c r="I68" i="102"/>
  <c r="D68" i="102"/>
  <c r="F68" i="102"/>
  <c r="J68" i="102"/>
  <c r="G68" i="102"/>
  <c r="F104" i="102"/>
  <c r="D104" i="102"/>
  <c r="G104" i="102"/>
  <c r="I104" i="102"/>
  <c r="J104" i="102"/>
  <c r="E104" i="102"/>
  <c r="I116" i="102"/>
  <c r="D116" i="102"/>
  <c r="F116" i="102"/>
  <c r="E116" i="102"/>
  <c r="J116" i="102"/>
  <c r="G116" i="102"/>
  <c r="J134" i="102"/>
  <c r="E134" i="102"/>
  <c r="I134" i="102"/>
  <c r="D134" i="102"/>
  <c r="F134" i="102"/>
  <c r="G134" i="102"/>
  <c r="J152" i="102"/>
  <c r="D152" i="102"/>
  <c r="I152" i="102"/>
  <c r="G152" i="102"/>
  <c r="F152" i="102"/>
  <c r="E152" i="102"/>
  <c r="I170" i="102"/>
  <c r="J170" i="102"/>
  <c r="E170" i="102"/>
  <c r="F170" i="102"/>
  <c r="G170" i="102"/>
  <c r="D170" i="102"/>
  <c r="I206" i="102"/>
  <c r="J206" i="102"/>
  <c r="G206" i="102"/>
  <c r="D206" i="102"/>
  <c r="E206" i="102"/>
  <c r="F206" i="102"/>
  <c r="I236" i="102"/>
  <c r="J236" i="102"/>
  <c r="F236" i="102"/>
  <c r="D236" i="102"/>
  <c r="G236" i="102"/>
  <c r="E236" i="102"/>
  <c r="E296" i="102"/>
  <c r="F296" i="102"/>
  <c r="D296" i="102"/>
  <c r="J296" i="102"/>
  <c r="I296" i="102"/>
  <c r="G296" i="102"/>
  <c r="AF59" i="103"/>
  <c r="AE90" i="103"/>
  <c r="AG90" i="103" s="1"/>
  <c r="AE231" i="103"/>
  <c r="AG231" i="103" s="1"/>
  <c r="AF266" i="103"/>
  <c r="AF87" i="103"/>
  <c r="AE228" i="103"/>
  <c r="AG228" i="103" s="1"/>
  <c r="A246" i="103"/>
  <c r="AE288" i="103"/>
  <c r="AG288" i="103" s="1"/>
  <c r="I33" i="102"/>
  <c r="E33" i="102"/>
  <c r="G33" i="102"/>
  <c r="J33" i="102"/>
  <c r="F33" i="102"/>
  <c r="D33" i="102"/>
  <c r="F51" i="102"/>
  <c r="I51" i="102"/>
  <c r="D51" i="102"/>
  <c r="J51" i="102"/>
  <c r="E51" i="102"/>
  <c r="G51" i="102"/>
  <c r="J69" i="102"/>
  <c r="D69" i="102"/>
  <c r="G69" i="102"/>
  <c r="E69" i="102"/>
  <c r="F69" i="102"/>
  <c r="I69" i="102"/>
  <c r="F87" i="102"/>
  <c r="G87" i="102"/>
  <c r="I87" i="102"/>
  <c r="D87" i="102"/>
  <c r="E87" i="102"/>
  <c r="J87" i="102"/>
  <c r="E117" i="102"/>
  <c r="I117" i="102"/>
  <c r="D117" i="102"/>
  <c r="G117" i="102"/>
  <c r="J117" i="102"/>
  <c r="F117" i="102"/>
  <c r="I189" i="102"/>
  <c r="F189" i="102"/>
  <c r="J189" i="102"/>
  <c r="D189" i="102"/>
  <c r="E189" i="102"/>
  <c r="G189" i="102"/>
  <c r="E207" i="102"/>
  <c r="I207" i="102"/>
  <c r="J207" i="102"/>
  <c r="F207" i="102"/>
  <c r="D207" i="102"/>
  <c r="G207" i="102"/>
  <c r="J237" i="102"/>
  <c r="D237" i="102"/>
  <c r="E237" i="102"/>
  <c r="I237" i="102"/>
  <c r="F237" i="102"/>
  <c r="G237" i="102"/>
  <c r="E279" i="102"/>
  <c r="G279" i="102"/>
  <c r="F279" i="102"/>
  <c r="D279" i="102"/>
  <c r="J279" i="102"/>
  <c r="I279" i="102"/>
  <c r="D297" i="102"/>
  <c r="E297" i="102"/>
  <c r="J297" i="102"/>
  <c r="F297" i="102"/>
  <c r="I297" i="102"/>
  <c r="G297" i="102"/>
  <c r="AE53" i="103"/>
  <c r="AG53" i="103" s="1"/>
  <c r="AE155" i="103"/>
  <c r="AG155" i="103" s="1"/>
  <c r="AF224" i="103"/>
  <c r="AF240" i="103"/>
  <c r="AF250" i="103"/>
  <c r="AE271" i="103"/>
  <c r="AG271" i="103" s="1"/>
  <c r="AE285" i="103"/>
  <c r="AG285" i="103" s="1"/>
  <c r="AF25" i="103"/>
  <c r="AF28" i="103"/>
  <c r="AE37" i="103"/>
  <c r="AG37" i="103" s="1"/>
  <c r="AE41" i="103"/>
  <c r="AG41" i="103" s="1"/>
  <c r="AE44" i="103"/>
  <c r="AG44" i="103" s="1"/>
  <c r="AE60" i="103"/>
  <c r="AG60" i="103" s="1"/>
  <c r="AF95" i="103"/>
  <c r="AE104" i="103"/>
  <c r="AG104" i="103" s="1"/>
  <c r="AF139" i="103"/>
  <c r="AF162" i="103"/>
  <c r="AF243" i="103"/>
  <c r="AF264" i="103"/>
  <c r="F22" i="102"/>
  <c r="G22" i="102"/>
  <c r="E22" i="102"/>
  <c r="D22" i="102"/>
  <c r="I22" i="102"/>
  <c r="J22" i="102"/>
  <c r="J34" i="102"/>
  <c r="G34" i="102"/>
  <c r="D34" i="102"/>
  <c r="F34" i="102"/>
  <c r="I34" i="102"/>
  <c r="E34" i="102"/>
  <c r="J52" i="102"/>
  <c r="D52" i="102"/>
  <c r="F52" i="102"/>
  <c r="G52" i="102"/>
  <c r="I52" i="102"/>
  <c r="E52" i="102"/>
  <c r="F70" i="102"/>
  <c r="E70" i="102"/>
  <c r="G70" i="102"/>
  <c r="D70" i="102"/>
  <c r="J70" i="102"/>
  <c r="I70" i="102"/>
  <c r="E88" i="102"/>
  <c r="D88" i="102"/>
  <c r="G88" i="102"/>
  <c r="I88" i="102"/>
  <c r="F88" i="102"/>
  <c r="J88" i="102"/>
  <c r="I100" i="102"/>
  <c r="F100" i="102"/>
  <c r="D100" i="102"/>
  <c r="J100" i="102"/>
  <c r="G100" i="102"/>
  <c r="E100" i="102"/>
  <c r="E112" i="102"/>
  <c r="I112" i="102"/>
  <c r="F112" i="102"/>
  <c r="J112" i="102"/>
  <c r="D112" i="102"/>
  <c r="G112" i="102"/>
  <c r="J136" i="102"/>
  <c r="G136" i="102"/>
  <c r="I136" i="102"/>
  <c r="F136" i="102"/>
  <c r="E136" i="102"/>
  <c r="D136" i="102"/>
  <c r="J154" i="102"/>
  <c r="G154" i="102"/>
  <c r="I154" i="102"/>
  <c r="F154" i="102"/>
  <c r="E154" i="102"/>
  <c r="D154" i="102"/>
  <c r="G172" i="102"/>
  <c r="I172" i="102"/>
  <c r="F172" i="102"/>
  <c r="J172" i="102"/>
  <c r="E172" i="102"/>
  <c r="D172" i="102"/>
  <c r="J190" i="102"/>
  <c r="I190" i="102"/>
  <c r="D190" i="102"/>
  <c r="E190" i="102"/>
  <c r="F190" i="102"/>
  <c r="G190" i="102"/>
  <c r="E202" i="102"/>
  <c r="F202" i="102"/>
  <c r="G202" i="102"/>
  <c r="J202" i="102"/>
  <c r="D202" i="102"/>
  <c r="I202" i="102"/>
  <c r="E220" i="102"/>
  <c r="D220" i="102"/>
  <c r="J220" i="102"/>
  <c r="F220" i="102"/>
  <c r="G220" i="102"/>
  <c r="I220" i="102"/>
  <c r="G238" i="102"/>
  <c r="F238" i="102"/>
  <c r="I238" i="102"/>
  <c r="D238" i="102"/>
  <c r="E238" i="102"/>
  <c r="G262" i="102"/>
  <c r="I262" i="102"/>
  <c r="F262" i="102"/>
  <c r="D262" i="102"/>
  <c r="J262" i="102"/>
  <c r="E262" i="102"/>
  <c r="E280" i="102"/>
  <c r="I280" i="102"/>
  <c r="D280" i="102"/>
  <c r="F280" i="102"/>
  <c r="J280" i="102"/>
  <c r="G280" i="102"/>
  <c r="J292" i="102"/>
  <c r="F292" i="102"/>
  <c r="I292" i="102"/>
  <c r="D292" i="102"/>
  <c r="E292" i="102"/>
  <c r="G292" i="102"/>
  <c r="AE8" i="103"/>
  <c r="AG8" i="103" s="1"/>
  <c r="AE57" i="103"/>
  <c r="AG57" i="103" s="1"/>
  <c r="AF79" i="103"/>
  <c r="AF91" i="103"/>
  <c r="A108" i="103"/>
  <c r="A206" i="103"/>
  <c r="AF215" i="103"/>
  <c r="AF298" i="103"/>
  <c r="AF302" i="103"/>
  <c r="G310" i="102"/>
  <c r="J310" i="102"/>
  <c r="F310" i="102"/>
  <c r="D310" i="102"/>
  <c r="I310" i="102"/>
  <c r="E310" i="102"/>
  <c r="A42" i="103"/>
  <c r="A61" i="103"/>
  <c r="A96" i="103"/>
  <c r="A100" i="103"/>
  <c r="AE108" i="103"/>
  <c r="AG108" i="103" s="1"/>
  <c r="A160" i="103"/>
  <c r="A177" i="103"/>
  <c r="AE180" i="103"/>
  <c r="AG180" i="103" s="1"/>
  <c r="AE189" i="103"/>
  <c r="AG189" i="103" s="1"/>
  <c r="AE206" i="103"/>
  <c r="AG206" i="103" s="1"/>
  <c r="AE209" i="103"/>
  <c r="AG209" i="103" s="1"/>
  <c r="AE212" i="103"/>
  <c r="AG212" i="103" s="1"/>
  <c r="AF232" i="103"/>
  <c r="AE241" i="103"/>
  <c r="AG241" i="103" s="1"/>
  <c r="A252" i="103"/>
  <c r="AF286" i="103"/>
  <c r="G23" i="102"/>
  <c r="E23" i="102"/>
  <c r="F23" i="102"/>
  <c r="I23" i="102"/>
  <c r="J23" i="102"/>
  <c r="D23" i="102"/>
  <c r="E35" i="102"/>
  <c r="I35" i="102"/>
  <c r="J35" i="102"/>
  <c r="D35" i="102"/>
  <c r="F35" i="102"/>
  <c r="G35" i="102"/>
  <c r="E53" i="102"/>
  <c r="G53" i="102"/>
  <c r="F53" i="102"/>
  <c r="J53" i="102"/>
  <c r="D53" i="102"/>
  <c r="I53" i="102"/>
  <c r="G71" i="102"/>
  <c r="I71" i="102"/>
  <c r="J71" i="102"/>
  <c r="F71" i="102"/>
  <c r="E71" i="102"/>
  <c r="D71" i="102"/>
  <c r="J83" i="102"/>
  <c r="I83" i="102"/>
  <c r="D83" i="102"/>
  <c r="E83" i="102"/>
  <c r="G83" i="102"/>
  <c r="F83" i="102"/>
  <c r="E101" i="102"/>
  <c r="J101" i="102"/>
  <c r="D101" i="102"/>
  <c r="G101" i="102"/>
  <c r="I101" i="102"/>
  <c r="F101" i="102"/>
  <c r="E113" i="102"/>
  <c r="J113" i="102"/>
  <c r="G113" i="102"/>
  <c r="I113" i="102"/>
  <c r="D113" i="102"/>
  <c r="F113" i="102"/>
  <c r="E137" i="102"/>
  <c r="J137" i="102"/>
  <c r="F137" i="102"/>
  <c r="I137" i="102"/>
  <c r="G137" i="102"/>
  <c r="D137" i="102"/>
  <c r="I155" i="102"/>
  <c r="E155" i="102"/>
  <c r="F155" i="102"/>
  <c r="J155" i="102"/>
  <c r="D155" i="102"/>
  <c r="G155" i="102"/>
  <c r="G173" i="102"/>
  <c r="E173" i="102"/>
  <c r="F173" i="102"/>
  <c r="J173" i="102"/>
  <c r="D173" i="102"/>
  <c r="I173" i="102"/>
  <c r="F185" i="102"/>
  <c r="G185" i="102"/>
  <c r="D185" i="102"/>
  <c r="J185" i="102"/>
  <c r="I185" i="102"/>
  <c r="E185" i="102"/>
  <c r="G203" i="102"/>
  <c r="D203" i="102"/>
  <c r="I203" i="102"/>
  <c r="J203" i="102"/>
  <c r="F203" i="102"/>
  <c r="E203" i="102"/>
  <c r="I221" i="102"/>
  <c r="D221" i="102"/>
  <c r="F221" i="102"/>
  <c r="J221" i="102"/>
  <c r="E221" i="102"/>
  <c r="G221" i="102"/>
  <c r="E239" i="102"/>
  <c r="I239" i="102"/>
  <c r="F239" i="102"/>
  <c r="J239" i="102"/>
  <c r="D239" i="102"/>
  <c r="G239" i="102"/>
  <c r="D263" i="102"/>
  <c r="J263" i="102"/>
  <c r="G263" i="102"/>
  <c r="I263" i="102"/>
  <c r="F263" i="102"/>
  <c r="E263" i="102"/>
  <c r="F275" i="102"/>
  <c r="I275" i="102"/>
  <c r="D275" i="102"/>
  <c r="J275" i="102"/>
  <c r="E275" i="102"/>
  <c r="G275" i="102"/>
  <c r="J293" i="102"/>
  <c r="E293" i="102"/>
  <c r="F293" i="102"/>
  <c r="D293" i="102"/>
  <c r="I293" i="102"/>
  <c r="G293" i="102"/>
  <c r="A23" i="103"/>
  <c r="A66" i="103"/>
  <c r="A71" i="103"/>
  <c r="AE96" i="103"/>
  <c r="AG96" i="103" s="1"/>
  <c r="AE105" i="103"/>
  <c r="AG105" i="103" s="1"/>
  <c r="AF108" i="103"/>
  <c r="A113" i="103"/>
  <c r="A123" i="103"/>
  <c r="AE147" i="103"/>
  <c r="AG147" i="103" s="1"/>
  <c r="AF193" i="103"/>
  <c r="AF197" i="103"/>
  <c r="A202" i="103"/>
  <c r="AF206" i="103"/>
  <c r="AF225" i="103"/>
  <c r="AE248" i="103"/>
  <c r="AG248" i="103" s="1"/>
  <c r="A273" i="103"/>
  <c r="A278" i="103"/>
  <c r="A303" i="103"/>
  <c r="F224" i="102"/>
  <c r="E224" i="102"/>
  <c r="D224" i="102"/>
  <c r="J224" i="102"/>
  <c r="G224" i="102"/>
  <c r="I224" i="102"/>
  <c r="AE36" i="103"/>
  <c r="AG36" i="103" s="1"/>
  <c r="AF280" i="103"/>
  <c r="AE301" i="103"/>
  <c r="AG301" i="103" s="1"/>
  <c r="D314" i="102"/>
  <c r="J314" i="102"/>
  <c r="I314" i="102"/>
  <c r="F314" i="102"/>
  <c r="G314" i="102"/>
  <c r="E314" i="102"/>
  <c r="AE56" i="103"/>
  <c r="AG56" i="103" s="1"/>
  <c r="AF145" i="103"/>
  <c r="AE211" i="103"/>
  <c r="AG211" i="103" s="1"/>
  <c r="AF231" i="103"/>
  <c r="AF254" i="103"/>
  <c r="I21" i="102"/>
  <c r="E21" i="102"/>
  <c r="G21" i="102"/>
  <c r="J21" i="102"/>
  <c r="D21" i="102"/>
  <c r="F21" i="102"/>
  <c r="J219" i="102"/>
  <c r="G219" i="102"/>
  <c r="E219" i="102"/>
  <c r="I219" i="102"/>
  <c r="F219" i="102"/>
  <c r="D219" i="102"/>
  <c r="A60" i="103"/>
  <c r="AE130" i="103"/>
  <c r="AG130" i="103" s="1"/>
  <c r="G138" i="102"/>
  <c r="D138" i="102"/>
  <c r="I138" i="102"/>
  <c r="F138" i="102"/>
  <c r="J138" i="102"/>
  <c r="E138" i="102"/>
  <c r="I156" i="102"/>
  <c r="E156" i="102"/>
  <c r="J156" i="102"/>
  <c r="G156" i="102"/>
  <c r="D156" i="102"/>
  <c r="F156" i="102"/>
  <c r="I168" i="102"/>
  <c r="F168" i="102"/>
  <c r="J168" i="102"/>
  <c r="D168" i="102"/>
  <c r="G168" i="102"/>
  <c r="E168" i="102"/>
  <c r="I186" i="102"/>
  <c r="D186" i="102"/>
  <c r="G186" i="102"/>
  <c r="E186" i="102"/>
  <c r="F186" i="102"/>
  <c r="J186" i="102"/>
  <c r="AF61" i="103"/>
  <c r="AF71" i="103"/>
  <c r="J312" i="102"/>
  <c r="F312" i="102"/>
  <c r="D312" i="102"/>
  <c r="E312" i="102"/>
  <c r="I312" i="102"/>
  <c r="G312" i="102"/>
  <c r="A59" i="103"/>
  <c r="A90" i="103"/>
  <c r="AE93" i="103"/>
  <c r="AG93" i="103" s="1"/>
  <c r="AE106" i="103"/>
  <c r="AG106" i="103" s="1"/>
  <c r="AE141" i="103"/>
  <c r="AG141" i="103" s="1"/>
  <c r="A195" i="103"/>
  <c r="AE210" i="103"/>
  <c r="AG210" i="103" s="1"/>
  <c r="AF262" i="103"/>
  <c r="A266" i="103"/>
  <c r="AE287" i="103"/>
  <c r="AG287" i="103" s="1"/>
  <c r="AF296" i="103"/>
  <c r="AE300" i="103"/>
  <c r="AG300" i="103" s="1"/>
  <c r="E86" i="102"/>
  <c r="G86" i="102"/>
  <c r="J86" i="102"/>
  <c r="I86" i="102"/>
  <c r="D86" i="102"/>
  <c r="F86" i="102"/>
  <c r="J188" i="102"/>
  <c r="G188" i="102"/>
  <c r="F188" i="102"/>
  <c r="D188" i="102"/>
  <c r="E188" i="102"/>
  <c r="I188" i="102"/>
  <c r="F260" i="102"/>
  <c r="E260" i="102"/>
  <c r="J260" i="102"/>
  <c r="I260" i="102"/>
  <c r="D260" i="102"/>
  <c r="G260" i="102"/>
  <c r="D278" i="102"/>
  <c r="G278" i="102"/>
  <c r="I278" i="102"/>
  <c r="F278" i="102"/>
  <c r="J278" i="102"/>
  <c r="E278" i="102"/>
  <c r="AF7" i="103"/>
  <c r="A158" i="103"/>
  <c r="AE195" i="103"/>
  <c r="AG195" i="103" s="1"/>
  <c r="AF11" i="103"/>
  <c r="A48" i="103"/>
  <c r="AE142" i="103"/>
  <c r="AG142" i="103" s="1"/>
  <c r="AE158" i="103"/>
  <c r="AG158" i="103" s="1"/>
  <c r="J105" i="102"/>
  <c r="G105" i="102"/>
  <c r="D105" i="102"/>
  <c r="F105" i="102"/>
  <c r="I105" i="102"/>
  <c r="E105" i="102"/>
  <c r="D135" i="102"/>
  <c r="F135" i="102"/>
  <c r="G135" i="102"/>
  <c r="E135" i="102"/>
  <c r="I135" i="102"/>
  <c r="J135" i="102"/>
  <c r="J153" i="102"/>
  <c r="F153" i="102"/>
  <c r="D153" i="102"/>
  <c r="I153" i="102"/>
  <c r="G153" i="102"/>
  <c r="E153" i="102"/>
  <c r="G171" i="102"/>
  <c r="I171" i="102"/>
  <c r="F171" i="102"/>
  <c r="J171" i="102"/>
  <c r="E171" i="102"/>
  <c r="D171" i="102"/>
  <c r="J261" i="102"/>
  <c r="G261" i="102"/>
  <c r="D261" i="102"/>
  <c r="I261" i="102"/>
  <c r="E261" i="102"/>
  <c r="F261" i="102"/>
  <c r="J309" i="102"/>
  <c r="F309" i="102"/>
  <c r="G309" i="102"/>
  <c r="E309" i="102"/>
  <c r="I309" i="102"/>
  <c r="D309" i="102"/>
  <c r="AF107" i="103"/>
  <c r="AE16" i="103"/>
  <c r="AG16" i="103" s="1"/>
  <c r="G311" i="102"/>
  <c r="D311" i="102"/>
  <c r="E311" i="102"/>
  <c r="F311" i="102"/>
  <c r="J311" i="102"/>
  <c r="I311" i="102"/>
  <c r="E24" i="102"/>
  <c r="D24" i="102"/>
  <c r="I24" i="102"/>
  <c r="J24" i="102"/>
  <c r="F24" i="102"/>
  <c r="G24" i="102"/>
  <c r="F36" i="102"/>
  <c r="J36" i="102"/>
  <c r="E36" i="102"/>
  <c r="I36" i="102"/>
  <c r="G36" i="102"/>
  <c r="D36" i="102"/>
  <c r="F54" i="102"/>
  <c r="G54" i="102"/>
  <c r="E54" i="102"/>
  <c r="I54" i="102"/>
  <c r="D54" i="102"/>
  <c r="J54" i="102"/>
  <c r="G66" i="102"/>
  <c r="F66" i="102"/>
  <c r="E66" i="102"/>
  <c r="J66" i="102"/>
  <c r="D66" i="102"/>
  <c r="I66" i="102"/>
  <c r="E84" i="102"/>
  <c r="J84" i="102"/>
  <c r="G84" i="102"/>
  <c r="F84" i="102"/>
  <c r="I84" i="102"/>
  <c r="D84" i="102"/>
  <c r="J102" i="102"/>
  <c r="E102" i="102"/>
  <c r="D102" i="102"/>
  <c r="I102" i="102"/>
  <c r="G102" i="102"/>
  <c r="F102" i="102"/>
  <c r="F114" i="102"/>
  <c r="I114" i="102"/>
  <c r="J114" i="102"/>
  <c r="D114" i="102"/>
  <c r="G114" i="102"/>
  <c r="E114" i="102"/>
  <c r="D204" i="102"/>
  <c r="I204" i="102"/>
  <c r="E204" i="102"/>
  <c r="G204" i="102"/>
  <c r="J204" i="102"/>
  <c r="F204" i="102"/>
  <c r="G222" i="102"/>
  <c r="F222" i="102"/>
  <c r="E222" i="102"/>
  <c r="I222" i="102"/>
  <c r="J222" i="102"/>
  <c r="D222" i="102"/>
  <c r="F240" i="102"/>
  <c r="I240" i="102"/>
  <c r="E240" i="102"/>
  <c r="J240" i="102"/>
  <c r="G240" i="102"/>
  <c r="D240" i="102"/>
  <c r="D258" i="102"/>
  <c r="J258" i="102"/>
  <c r="G258" i="102"/>
  <c r="E258" i="102"/>
  <c r="F258" i="102"/>
  <c r="I258" i="102"/>
  <c r="D276" i="102"/>
  <c r="G276" i="102"/>
  <c r="E276" i="102"/>
  <c r="F276" i="102"/>
  <c r="J276" i="102"/>
  <c r="I276" i="102"/>
  <c r="F294" i="102"/>
  <c r="G294" i="102"/>
  <c r="H294" i="102"/>
  <c r="I294" i="102"/>
  <c r="J294" i="102"/>
  <c r="D294" i="102"/>
  <c r="E294" i="102"/>
  <c r="AF177" i="103"/>
  <c r="AE252" i="103"/>
  <c r="AG252" i="103" s="1"/>
  <c r="AE269" i="103"/>
  <c r="AG269" i="103" s="1"/>
  <c r="D25" i="102"/>
  <c r="E25" i="102"/>
  <c r="G25" i="102"/>
  <c r="F25" i="102"/>
  <c r="J25" i="102"/>
  <c r="I25" i="102"/>
  <c r="I37" i="102"/>
  <c r="F37" i="102"/>
  <c r="G37" i="102"/>
  <c r="J37" i="102"/>
  <c r="D37" i="102"/>
  <c r="E37" i="102"/>
  <c r="F49" i="102"/>
  <c r="G49" i="102"/>
  <c r="D49" i="102"/>
  <c r="I49" i="102"/>
  <c r="E49" i="102"/>
  <c r="J49" i="102"/>
  <c r="I67" i="102"/>
  <c r="D67" i="102"/>
  <c r="E67" i="102"/>
  <c r="G67" i="102"/>
  <c r="F67" i="102"/>
  <c r="J67" i="102"/>
  <c r="F85" i="102"/>
  <c r="J85" i="102"/>
  <c r="E85" i="102"/>
  <c r="D85" i="102"/>
  <c r="I85" i="102"/>
  <c r="G85" i="102"/>
  <c r="E103" i="102"/>
  <c r="F103" i="102"/>
  <c r="G103" i="102"/>
  <c r="I103" i="102"/>
  <c r="D103" i="102"/>
  <c r="J103" i="102"/>
  <c r="D115" i="102"/>
  <c r="F115" i="102"/>
  <c r="J115" i="102"/>
  <c r="I115" i="102"/>
  <c r="G115" i="102"/>
  <c r="E115" i="102"/>
  <c r="D139" i="102"/>
  <c r="E139" i="102"/>
  <c r="J139" i="102"/>
  <c r="F139" i="102"/>
  <c r="G139" i="102"/>
  <c r="I139" i="102"/>
  <c r="J151" i="102"/>
  <c r="F151" i="102"/>
  <c r="I151" i="102"/>
  <c r="G151" i="102"/>
  <c r="D151" i="102"/>
  <c r="E151" i="102"/>
  <c r="E169" i="102"/>
  <c r="I169" i="102"/>
  <c r="F169" i="102"/>
  <c r="J169" i="102"/>
  <c r="D169" i="102"/>
  <c r="G169" i="102"/>
  <c r="I187" i="102"/>
  <c r="E187" i="102"/>
  <c r="G187" i="102"/>
  <c r="J187" i="102"/>
  <c r="F187" i="102"/>
  <c r="D187" i="102"/>
  <c r="I205" i="102"/>
  <c r="E205" i="102"/>
  <c r="D205" i="102"/>
  <c r="J205" i="102"/>
  <c r="F205" i="102"/>
  <c r="G205" i="102"/>
  <c r="D223" i="102"/>
  <c r="I223" i="102"/>
  <c r="E223" i="102"/>
  <c r="G223" i="102"/>
  <c r="J223" i="102"/>
  <c r="F223" i="102"/>
  <c r="E241" i="102"/>
  <c r="J241" i="102"/>
  <c r="F241" i="102"/>
  <c r="G241" i="102"/>
  <c r="I241" i="102"/>
  <c r="D241" i="102"/>
  <c r="G259" i="102"/>
  <c r="I259" i="102"/>
  <c r="J259" i="102"/>
  <c r="D259" i="102"/>
  <c r="F259" i="102"/>
  <c r="E259" i="102"/>
  <c r="D277" i="102"/>
  <c r="I277" i="102"/>
  <c r="E277" i="102"/>
  <c r="J277" i="102"/>
  <c r="F277" i="102"/>
  <c r="G277" i="102"/>
  <c r="G295" i="102"/>
  <c r="J295" i="102"/>
  <c r="D295" i="102"/>
  <c r="E295" i="102"/>
  <c r="F295" i="102"/>
  <c r="I295" i="102"/>
  <c r="A313" i="102"/>
  <c r="A7" i="103"/>
  <c r="AE10" i="103"/>
  <c r="AG10" i="103" s="1"/>
  <c r="A40" i="103"/>
  <c r="A47" i="103"/>
  <c r="AF55" i="103"/>
  <c r="AF119" i="103"/>
  <c r="AF213" i="103"/>
  <c r="AF223" i="103"/>
  <c r="AF242" i="103"/>
  <c r="AF249" i="103"/>
  <c r="A280" i="103"/>
  <c r="AE284" i="103"/>
  <c r="AG284" i="103" s="1"/>
  <c r="A301" i="103"/>
  <c r="C11" i="108"/>
  <c r="D11" i="108" s="1"/>
  <c r="D10" i="108"/>
  <c r="AE76" i="103"/>
  <c r="AG76" i="103" s="1"/>
  <c r="AF76" i="103"/>
  <c r="AE13" i="103"/>
  <c r="AG13" i="103" s="1"/>
  <c r="AF13" i="103"/>
  <c r="AF14" i="103"/>
  <c r="AE14" i="103"/>
  <c r="AG14" i="103" s="1"/>
  <c r="AF229" i="103"/>
  <c r="AE229" i="103"/>
  <c r="AG229" i="103" s="1"/>
  <c r="A157" i="103"/>
  <c r="AF157" i="103"/>
  <c r="AE39" i="103"/>
  <c r="AG39" i="103" s="1"/>
  <c r="AF39" i="103"/>
  <c r="A82" i="103"/>
  <c r="AE194" i="103"/>
  <c r="AG194" i="103" s="1"/>
  <c r="AF194" i="103"/>
  <c r="AF227" i="103"/>
  <c r="AE227" i="103"/>
  <c r="AG227" i="103" s="1"/>
  <c r="AF128" i="103"/>
  <c r="AE128" i="103"/>
  <c r="AG128" i="103" s="1"/>
  <c r="A128" i="103"/>
  <c r="A76" i="103"/>
  <c r="AF251" i="103"/>
  <c r="AE251" i="103"/>
  <c r="AG251" i="103" s="1"/>
  <c r="A251" i="103"/>
  <c r="AE92" i="103"/>
  <c r="AG92" i="103" s="1"/>
  <c r="AF92" i="103"/>
  <c r="AF12" i="103"/>
  <c r="A12" i="103"/>
  <c r="AE12" i="103"/>
  <c r="AG12" i="103" s="1"/>
  <c r="A84" i="103"/>
  <c r="A102" i="103"/>
  <c r="AF117" i="103"/>
  <c r="AE117" i="103"/>
  <c r="AG117" i="103" s="1"/>
  <c r="AF123" i="103"/>
  <c r="AE123" i="103"/>
  <c r="AG123" i="103" s="1"/>
  <c r="AE140" i="103"/>
  <c r="AG140" i="103" s="1"/>
  <c r="AF140" i="103"/>
  <c r="AF146" i="103"/>
  <c r="AE146" i="103"/>
  <c r="AG146" i="103" s="1"/>
  <c r="AF190" i="103"/>
  <c r="AE190" i="103"/>
  <c r="AG190" i="103" s="1"/>
  <c r="AF247" i="103"/>
  <c r="AE247" i="103"/>
  <c r="AG247" i="103" s="1"/>
  <c r="A64" i="103"/>
  <c r="AE126" i="103"/>
  <c r="AG126" i="103" s="1"/>
  <c r="AF126" i="103"/>
  <c r="AF116" i="103"/>
  <c r="A116" i="103"/>
  <c r="AE116" i="103"/>
  <c r="AG116" i="103" s="1"/>
  <c r="A188" i="103"/>
  <c r="AF78" i="103"/>
  <c r="AE78" i="103"/>
  <c r="AG78" i="103" s="1"/>
  <c r="AE196" i="103"/>
  <c r="AG196" i="103" s="1"/>
  <c r="AF196" i="103"/>
  <c r="AF38" i="103"/>
  <c r="AE38" i="103"/>
  <c r="AG38" i="103" s="1"/>
  <c r="A112" i="103"/>
  <c r="AE138" i="103"/>
  <c r="AG138" i="103" s="1"/>
  <c r="AF138" i="103"/>
  <c r="A138" i="103"/>
  <c r="AF77" i="103"/>
  <c r="AE77" i="103"/>
  <c r="AG77" i="103" s="1"/>
  <c r="AF88" i="103"/>
  <c r="AF94" i="103"/>
  <c r="AF144" i="103"/>
  <c r="A144" i="103"/>
  <c r="AE144" i="103"/>
  <c r="AG144" i="103" s="1"/>
  <c r="AF192" i="103"/>
  <c r="AE192" i="103"/>
  <c r="AG192" i="103" s="1"/>
  <c r="A192" i="103"/>
  <c r="AF282" i="103"/>
  <c r="AE282" i="103"/>
  <c r="AG282" i="103" s="1"/>
  <c r="A282" i="103"/>
  <c r="AF159" i="103"/>
  <c r="A159" i="103"/>
  <c r="AE159" i="103"/>
  <c r="AG159" i="103" s="1"/>
  <c r="AE42" i="103"/>
  <c r="AG42" i="103" s="1"/>
  <c r="AE9" i="103"/>
  <c r="AG9" i="103" s="1"/>
  <c r="A18" i="103"/>
  <c r="A25" i="103"/>
  <c r="AE27" i="103"/>
  <c r="AG27" i="103" s="1"/>
  <c r="AE54" i="103"/>
  <c r="AG54" i="103" s="1"/>
  <c r="A68" i="103"/>
  <c r="A70" i="103"/>
  <c r="AF70" i="103"/>
  <c r="A89" i="103"/>
  <c r="AE127" i="103"/>
  <c r="AG127" i="103" s="1"/>
  <c r="A127" i="103"/>
  <c r="AF127" i="103"/>
  <c r="A203" i="103"/>
  <c r="A221" i="103"/>
  <c r="AF73" i="103"/>
  <c r="AE73" i="103"/>
  <c r="AG73" i="103" s="1"/>
  <c r="AF75" i="103"/>
  <c r="AE75" i="103"/>
  <c r="AG75" i="103" s="1"/>
  <c r="A21" i="103"/>
  <c r="A72" i="103"/>
  <c r="AF72" i="103"/>
  <c r="AF226" i="103"/>
  <c r="AE226" i="103"/>
  <c r="AG226" i="103" s="1"/>
  <c r="A120" i="103"/>
  <c r="AF120" i="103"/>
  <c r="AE120" i="103"/>
  <c r="AG120" i="103" s="1"/>
  <c r="A151" i="103"/>
  <c r="A118" i="103"/>
  <c r="AE118" i="103"/>
  <c r="AG118" i="103" s="1"/>
  <c r="AF118" i="103"/>
  <c r="A154" i="103"/>
  <c r="A196" i="103"/>
  <c r="AF121" i="103"/>
  <c r="AE121" i="103"/>
  <c r="AG121" i="103" s="1"/>
  <c r="AF125" i="103"/>
  <c r="AE125" i="103"/>
  <c r="AG125" i="103" s="1"/>
  <c r="AE161" i="103"/>
  <c r="AG161" i="103" s="1"/>
  <c r="AF161" i="103"/>
  <c r="AF164" i="103"/>
  <c r="AE164" i="103"/>
  <c r="AG164" i="103" s="1"/>
  <c r="A167" i="103"/>
  <c r="A171" i="103"/>
  <c r="AF176" i="103"/>
  <c r="AE176" i="103"/>
  <c r="AG176" i="103" s="1"/>
  <c r="AF179" i="103"/>
  <c r="A179" i="103"/>
  <c r="AE179" i="103"/>
  <c r="AG179" i="103" s="1"/>
  <c r="A227" i="103"/>
  <c r="AE214" i="103"/>
  <c r="AG214" i="103" s="1"/>
  <c r="AF214" i="103"/>
  <c r="AE263" i="103"/>
  <c r="AG263" i="103" s="1"/>
  <c r="AF263" i="103"/>
  <c r="AF283" i="103"/>
  <c r="AE283" i="103"/>
  <c r="AG283" i="103" s="1"/>
  <c r="A283" i="103"/>
  <c r="A9" i="103"/>
  <c r="A16" i="103"/>
  <c r="A29" i="103"/>
  <c r="A36" i="103"/>
  <c r="A53" i="103"/>
  <c r="A101" i="103"/>
  <c r="A17" i="103"/>
  <c r="A57" i="103"/>
  <c r="A175" i="103"/>
  <c r="A200" i="103"/>
  <c r="AF246" i="103"/>
  <c r="AE246" i="103"/>
  <c r="AG246" i="103" s="1"/>
  <c r="AF253" i="103"/>
  <c r="AE253" i="103"/>
  <c r="AG253" i="103" s="1"/>
  <c r="A253" i="103"/>
  <c r="AF175" i="103"/>
  <c r="AE175" i="103"/>
  <c r="AG175" i="103" s="1"/>
  <c r="AF268" i="103"/>
  <c r="AE268" i="103"/>
  <c r="AG268" i="103" s="1"/>
  <c r="AE163" i="103"/>
  <c r="AG163" i="103" s="1"/>
  <c r="AF163" i="103"/>
  <c r="A140" i="103"/>
  <c r="A149" i="103"/>
  <c r="A220" i="103"/>
  <c r="A223" i="103"/>
  <c r="AF270" i="103"/>
  <c r="AE270" i="103"/>
  <c r="AG270" i="103" s="1"/>
  <c r="A186" i="103"/>
  <c r="A189" i="103"/>
  <c r="A222" i="103"/>
  <c r="A226" i="103"/>
  <c r="AE299" i="103"/>
  <c r="AG299" i="103" s="1"/>
  <c r="AF299" i="103"/>
  <c r="AE62" i="103"/>
  <c r="AG62" i="103" s="1"/>
  <c r="AE74" i="103"/>
  <c r="AG74" i="103" s="1"/>
  <c r="AE122" i="103"/>
  <c r="AG122" i="103" s="1"/>
  <c r="AF198" i="103"/>
  <c r="A198" i="103"/>
  <c r="A214" i="103"/>
  <c r="AF279" i="103"/>
  <c r="A279" i="103"/>
  <c r="AE279" i="103"/>
  <c r="AG279" i="103" s="1"/>
  <c r="A295" i="103"/>
  <c r="A296" i="103"/>
  <c r="A292" i="103"/>
  <c r="AF305" i="103"/>
  <c r="A305" i="103"/>
  <c r="A163" i="103"/>
  <c r="A190" i="103"/>
  <c r="A229" i="103"/>
  <c r="A254" i="103"/>
  <c r="A269" i="103"/>
  <c r="AF208" i="103"/>
  <c r="AE208" i="103"/>
  <c r="AG208" i="103" s="1"/>
  <c r="A228" i="103"/>
  <c r="AE267" i="103"/>
  <c r="AG267" i="103" s="1"/>
  <c r="AF267" i="103"/>
  <c r="A276" i="103"/>
  <c r="AE160" i="103"/>
  <c r="AG160" i="103" s="1"/>
  <c r="AE172" i="103"/>
  <c r="AG172" i="103" s="1"/>
  <c r="A236" i="103"/>
  <c r="A255" i="103"/>
  <c r="AF297" i="103"/>
  <c r="AE297" i="103"/>
  <c r="AG297" i="103" s="1"/>
  <c r="A233" i="103"/>
  <c r="A247" i="103"/>
  <c r="AF281" i="103"/>
  <c r="AE281" i="103"/>
  <c r="AG281" i="103" s="1"/>
  <c r="A264" i="103"/>
  <c r="A299" i="103"/>
  <c r="A268" i="103"/>
  <c r="A270" i="103"/>
  <c r="A288" i="103"/>
  <c r="A260" i="103"/>
  <c r="A256" i="102"/>
  <c r="A283" i="102"/>
  <c r="A243" i="102"/>
  <c r="A279" i="102"/>
  <c r="A162" i="102"/>
  <c r="A73" i="102"/>
  <c r="A299" i="102"/>
  <c r="A265" i="102"/>
  <c r="A147" i="102"/>
  <c r="A219" i="102"/>
  <c r="A272" i="102"/>
  <c r="A289" i="102"/>
  <c r="J238" i="102"/>
  <c r="A156" i="102"/>
  <c r="A17" i="102"/>
  <c r="A89" i="102"/>
  <c r="A113" i="102"/>
  <c r="A119" i="102"/>
  <c r="A149" i="102"/>
  <c r="A239" i="102"/>
  <c r="A50" i="102"/>
  <c r="A93" i="102"/>
  <c r="A248" i="102"/>
  <c r="A288" i="102"/>
  <c r="A294" i="102"/>
  <c r="A97" i="102"/>
  <c r="A133" i="102"/>
  <c r="A291" i="102"/>
  <c r="A87" i="102"/>
  <c r="A9" i="102"/>
  <c r="A27" i="102"/>
  <c r="A198" i="102"/>
  <c r="A204" i="102"/>
  <c r="A263" i="102"/>
  <c r="A297" i="102"/>
  <c r="A110" i="102"/>
  <c r="A140" i="102"/>
  <c r="A246" i="102"/>
  <c r="A234" i="102"/>
  <c r="A41" i="102"/>
  <c r="A20" i="102"/>
  <c r="A79" i="102"/>
  <c r="A228" i="102"/>
  <c r="A60" i="102"/>
  <c r="A177" i="102"/>
  <c r="A125" i="102"/>
  <c r="A137" i="102"/>
  <c r="A47" i="102"/>
  <c r="A64" i="102"/>
  <c r="A70" i="102"/>
  <c r="A217" i="102"/>
  <c r="A275" i="102"/>
  <c r="A29" i="102"/>
  <c r="A32" i="102"/>
  <c r="A83" i="102"/>
  <c r="A88" i="102"/>
  <c r="A141" i="102"/>
  <c r="A163" i="102"/>
  <c r="A181" i="102"/>
  <c r="A187" i="102"/>
  <c r="A211" i="102"/>
  <c r="A28" i="102"/>
  <c r="A34" i="102"/>
  <c r="A62" i="102"/>
  <c r="A68" i="102"/>
  <c r="A90" i="102"/>
  <c r="A59" i="102"/>
  <c r="A13" i="102"/>
  <c r="A35" i="102"/>
  <c r="A120" i="102"/>
  <c r="A101" i="102"/>
  <c r="A154" i="102"/>
  <c r="A160" i="102"/>
  <c r="A183" i="102"/>
  <c r="A195" i="102"/>
  <c r="A43" i="102"/>
  <c r="A48" i="102"/>
  <c r="A139" i="102"/>
  <c r="A143" i="102"/>
  <c r="A26" i="102"/>
  <c r="A46" i="102"/>
  <c r="A51" i="102"/>
  <c r="A166" i="102"/>
  <c r="A225" i="102"/>
  <c r="A286" i="102"/>
  <c r="A301" i="102"/>
  <c r="A307" i="102"/>
  <c r="A11" i="102"/>
  <c r="A42" i="102"/>
  <c r="A61" i="102"/>
  <c r="A104" i="102"/>
  <c r="A220" i="102"/>
  <c r="A292" i="102"/>
  <c r="A296" i="102"/>
  <c r="A267" i="102"/>
  <c r="A45" i="102"/>
  <c r="A207" i="102"/>
  <c r="A221" i="102"/>
  <c r="A314" i="102"/>
  <c r="A18" i="102"/>
  <c r="A53" i="102"/>
  <c r="A127" i="102"/>
  <c r="A184" i="102"/>
  <c r="A199" i="102"/>
  <c r="A261" i="102"/>
  <c r="A309" i="102"/>
  <c r="A281" i="102"/>
  <c r="A105" i="102"/>
  <c r="A49" i="102"/>
  <c r="A102" i="102"/>
  <c r="A122" i="102"/>
  <c r="A224" i="102"/>
  <c r="A44" i="102"/>
  <c r="A52" i="102"/>
  <c r="A57" i="102"/>
  <c r="A107" i="102"/>
  <c r="A209" i="102"/>
  <c r="A255" i="102"/>
  <c r="A38" i="102"/>
  <c r="A58" i="102"/>
  <c r="A303" i="102"/>
  <c r="A253" i="102"/>
  <c r="A12" i="102"/>
  <c r="A72" i="102"/>
  <c r="A129" i="102"/>
  <c r="A153" i="102"/>
  <c r="A82" i="102"/>
  <c r="A91" i="102"/>
  <c r="A132" i="102"/>
  <c r="A157" i="102"/>
  <c r="A264" i="102"/>
  <c r="A180" i="102"/>
  <c r="A39" i="102"/>
  <c r="A37" i="102"/>
  <c r="A121" i="102"/>
  <c r="A142" i="102"/>
  <c r="A25" i="102"/>
  <c r="A138" i="102"/>
  <c r="A268" i="102"/>
  <c r="A116" i="102"/>
  <c r="A23" i="102"/>
  <c r="A66" i="102"/>
  <c r="A148" i="102"/>
  <c r="A40" i="102"/>
  <c r="A274" i="102"/>
  <c r="A308" i="102"/>
  <c r="A21" i="102"/>
  <c r="A77" i="102"/>
  <c r="A80" i="102"/>
  <c r="A85" i="102"/>
  <c r="A15" i="102"/>
  <c r="A306" i="102"/>
  <c r="A126" i="102"/>
  <c r="A150" i="102"/>
  <c r="A260" i="102"/>
  <c r="A295" i="102"/>
  <c r="A304" i="102"/>
  <c r="A215" i="102"/>
  <c r="A19" i="102"/>
  <c r="A33" i="102"/>
  <c r="A55" i="102"/>
  <c r="A100" i="102"/>
  <c r="A111" i="102"/>
  <c r="A115" i="102"/>
  <c r="A233" i="102"/>
  <c r="A161" i="102"/>
  <c r="A134" i="102"/>
  <c r="A98" i="102"/>
  <c r="A159" i="102"/>
  <c r="A146" i="102"/>
  <c r="A30" i="102"/>
  <c r="A112" i="102"/>
  <c r="A231" i="102"/>
  <c r="A232" i="102"/>
  <c r="A280" i="102"/>
  <c r="A193" i="102"/>
  <c r="A69" i="102"/>
  <c r="A123" i="102"/>
  <c r="A298" i="102"/>
  <c r="A302" i="102"/>
  <c r="A103" i="102"/>
  <c r="A241" i="102"/>
  <c r="A269" i="102"/>
  <c r="A78" i="102"/>
  <c r="A106" i="102"/>
  <c r="A252" i="102"/>
  <c r="A96" i="102"/>
  <c r="A109" i="102"/>
  <c r="A203" i="102"/>
  <c r="A175" i="102"/>
  <c r="A247" i="102"/>
  <c r="A130" i="102"/>
  <c r="A151" i="102"/>
  <c r="A155" i="102"/>
  <c r="A54" i="102"/>
  <c r="A56" i="102"/>
  <c r="A75" i="102"/>
  <c r="A250" i="102"/>
  <c r="A182" i="102"/>
  <c r="A257" i="102"/>
  <c r="A173" i="102"/>
  <c r="A114" i="102"/>
  <c r="A229" i="102"/>
  <c r="A16" i="102"/>
  <c r="A10" i="102"/>
  <c r="A14" i="102"/>
  <c r="A36" i="102"/>
  <c r="A65" i="102"/>
  <c r="A128" i="102"/>
  <c r="A201" i="102"/>
  <c r="A22" i="102"/>
  <c r="A172" i="102"/>
  <c r="A170" i="102"/>
  <c r="A273" i="102"/>
  <c r="A290" i="102"/>
  <c r="A81" i="102"/>
  <c r="A223" i="102"/>
  <c r="A95" i="102"/>
  <c r="A108" i="102"/>
  <c r="A311" i="102"/>
  <c r="A63" i="102"/>
  <c r="A74" i="102"/>
  <c r="A131" i="102"/>
  <c r="A145" i="102"/>
  <c r="A244" i="102"/>
  <c r="A202" i="102"/>
  <c r="A208" i="102"/>
  <c r="A282" i="102"/>
  <c r="A117" i="102"/>
  <c r="A235" i="102"/>
  <c r="A285" i="102"/>
  <c r="A165" i="102"/>
  <c r="A168" i="102"/>
  <c r="A230" i="102"/>
  <c r="A259" i="102"/>
  <c r="A190" i="102"/>
  <c r="A205" i="102"/>
  <c r="A236" i="102"/>
  <c r="A254" i="102"/>
  <c r="A227" i="102"/>
  <c r="A276" i="102"/>
  <c r="A135" i="102"/>
  <c r="A271" i="102"/>
  <c r="A71" i="102"/>
  <c r="A152" i="102"/>
  <c r="A158" i="102"/>
  <c r="A192" i="102"/>
  <c r="A196" i="102"/>
  <c r="A245" i="102"/>
  <c r="A186" i="102"/>
  <c r="A189" i="102"/>
  <c r="A262" i="102"/>
  <c r="A226" i="102"/>
  <c r="A86" i="102"/>
  <c r="A99" i="102"/>
  <c r="A176" i="102"/>
  <c r="A191" i="102"/>
  <c r="A251" i="102"/>
  <c r="A216" i="102"/>
  <c r="A185" i="102"/>
  <c r="A212" i="102"/>
  <c r="A238" i="102"/>
  <c r="A167" i="102"/>
  <c r="A179" i="102"/>
  <c r="A213" i="102"/>
  <c r="A171" i="102"/>
  <c r="A174" i="102"/>
  <c r="A197" i="102"/>
  <c r="A210" i="102"/>
  <c r="A218" i="102"/>
  <c r="A222" i="102"/>
  <c r="A237" i="102"/>
  <c r="A242" i="102"/>
  <c r="A312" i="102"/>
  <c r="A200" i="102"/>
  <c r="A240" i="102"/>
  <c r="A266" i="102"/>
  <c r="A287" i="102"/>
  <c r="A258" i="102"/>
  <c r="A277" i="102"/>
  <c r="A169" i="102"/>
  <c r="A188" i="102"/>
  <c r="A194" i="102"/>
  <c r="A206" i="102"/>
  <c r="A214" i="102"/>
  <c r="A249" i="102"/>
  <c r="A305" i="102"/>
  <c r="A293" i="102"/>
  <c r="A270" i="102"/>
  <c r="A284" i="102"/>
  <c r="A300" i="102"/>
  <c r="K7" i="109" l="1"/>
  <c r="M6" i="109"/>
  <c r="N21" i="109"/>
  <c r="O8" i="109"/>
  <c r="N18" i="109"/>
  <c r="L20" i="109"/>
  <c r="O14" i="109"/>
  <c r="K20" i="109"/>
  <c r="O17" i="109"/>
  <c r="M9" i="109"/>
  <c r="L15" i="109"/>
  <c r="L13" i="109"/>
  <c r="K17" i="109"/>
  <c r="L7" i="109"/>
  <c r="M12" i="109"/>
  <c r="O13" i="109"/>
  <c r="L11" i="109"/>
  <c r="M7" i="109"/>
  <c r="K14" i="109"/>
  <c r="N6" i="109"/>
  <c r="O11" i="109"/>
  <c r="N8" i="109"/>
  <c r="M21" i="109"/>
  <c r="K9" i="109"/>
  <c r="O21" i="109"/>
  <c r="M18" i="109"/>
  <c r="N14" i="109"/>
  <c r="M14" i="109"/>
  <c r="K10" i="109"/>
  <c r="L16" i="109"/>
  <c r="O9" i="109"/>
  <c r="O6" i="109"/>
  <c r="N13" i="109"/>
  <c r="N7" i="109"/>
  <c r="N10" i="109"/>
  <c r="O12" i="109"/>
  <c r="N15" i="109"/>
  <c r="L6" i="109"/>
  <c r="K15" i="109"/>
  <c r="L10" i="109"/>
  <c r="K8" i="109"/>
  <c r="M11" i="109"/>
  <c r="L14" i="109"/>
  <c r="L21" i="109"/>
  <c r="K13" i="109"/>
  <c r="M8" i="109"/>
  <c r="L17" i="109"/>
  <c r="M17" i="109"/>
  <c r="O19" i="109"/>
  <c r="N12" i="109"/>
  <c r="L18" i="109"/>
  <c r="N9" i="109"/>
  <c r="M20" i="109"/>
  <c r="N16" i="109"/>
  <c r="N11" i="109"/>
  <c r="O10" i="109"/>
  <c r="M10" i="109"/>
  <c r="O20" i="109"/>
  <c r="L8" i="109"/>
  <c r="M13" i="109"/>
  <c r="K21" i="109"/>
  <c r="N19" i="109"/>
  <c r="O16" i="109"/>
  <c r="M16" i="109"/>
  <c r="M15" i="109"/>
  <c r="K12" i="109"/>
  <c r="L9" i="109"/>
  <c r="N17" i="109"/>
  <c r="K18" i="109"/>
  <c r="L19" i="109"/>
  <c r="K11" i="109"/>
  <c r="N20" i="109"/>
  <c r="O15" i="109"/>
  <c r="K16" i="109"/>
  <c r="O7" i="109"/>
  <c r="L12" i="109"/>
  <c r="O18" i="109"/>
  <c r="M19" i="109"/>
  <c r="K6" i="109"/>
  <c r="K19" i="109"/>
  <c r="A4" i="103"/>
  <c r="L292" i="103"/>
  <c r="H293" i="102"/>
  <c r="L291" i="103"/>
  <c r="L202" i="103"/>
  <c r="H204" i="102"/>
  <c r="H223" i="102"/>
  <c r="L221" i="103"/>
  <c r="L237" i="103"/>
  <c r="H239" i="102"/>
  <c r="L205" i="103"/>
  <c r="H207" i="102"/>
  <c r="H186" i="102"/>
  <c r="L184" i="103"/>
  <c r="L188" i="103"/>
  <c r="H190" i="102"/>
  <c r="L132" i="103"/>
  <c r="H134" i="102"/>
  <c r="H25" i="102"/>
  <c r="L23" i="103"/>
  <c r="H237" i="102"/>
  <c r="L235" i="103"/>
  <c r="L169" i="103"/>
  <c r="H171" i="102"/>
  <c r="H313" i="102"/>
  <c r="L311" i="103"/>
  <c r="L295" i="103"/>
  <c r="H297" i="102"/>
  <c r="L200" i="103"/>
  <c r="H202" i="102"/>
  <c r="L135" i="103"/>
  <c r="H137" i="102"/>
  <c r="H104" i="102"/>
  <c r="L102" i="103"/>
  <c r="L166" i="103"/>
  <c r="H168" i="102"/>
  <c r="L51" i="103"/>
  <c r="H53" i="102"/>
  <c r="H102" i="102"/>
  <c r="L100" i="103"/>
  <c r="L170" i="103"/>
  <c r="H172" i="102"/>
  <c r="H115" i="102"/>
  <c r="L113" i="103"/>
  <c r="L34" i="103"/>
  <c r="H36" i="102"/>
  <c r="L68" i="103"/>
  <c r="H70" i="102"/>
  <c r="H105" i="102"/>
  <c r="L103" i="103"/>
  <c r="H260" i="102"/>
  <c r="L258" i="103"/>
  <c r="L183" i="103"/>
  <c r="H185" i="102"/>
  <c r="L238" i="103"/>
  <c r="H240" i="102"/>
  <c r="H151" i="102"/>
  <c r="L149" i="103"/>
  <c r="H68" i="102"/>
  <c r="L66" i="103"/>
  <c r="L48" i="103"/>
  <c r="H50" i="102"/>
  <c r="H189" i="102"/>
  <c r="L187" i="103"/>
  <c r="H69" i="102"/>
  <c r="L67" i="103"/>
  <c r="L312" i="103"/>
  <c r="H314" i="102"/>
  <c r="L47" i="103"/>
  <c r="H49" i="102"/>
  <c r="L35" i="103"/>
  <c r="H37" i="102"/>
  <c r="H292" i="102"/>
  <c r="L290" i="103"/>
  <c r="L152" i="103"/>
  <c r="H154" i="102"/>
  <c r="L133" i="103"/>
  <c r="H135" i="102"/>
  <c r="H20" i="102"/>
  <c r="L18" i="103"/>
  <c r="L309" i="103"/>
  <c r="H311" i="102"/>
  <c r="H114" i="102"/>
  <c r="L112" i="103"/>
  <c r="L278" i="103"/>
  <c r="H280" i="102"/>
  <c r="L259" i="103"/>
  <c r="H261" i="102"/>
  <c r="L310" i="103"/>
  <c r="H312" i="102"/>
  <c r="L261" i="103"/>
  <c r="H263" i="102"/>
  <c r="H221" i="102"/>
  <c r="L219" i="103"/>
  <c r="H101" i="102"/>
  <c r="L99" i="103"/>
  <c r="H236" i="102"/>
  <c r="L234" i="103"/>
  <c r="L84" i="103"/>
  <c r="H86" i="102"/>
  <c r="H54" i="102"/>
  <c r="L52" i="103"/>
  <c r="L69" i="103"/>
  <c r="H71" i="102"/>
  <c r="L201" i="103"/>
  <c r="H203" i="102"/>
  <c r="H224" i="102"/>
  <c r="L222" i="103"/>
  <c r="L276" i="103"/>
  <c r="H278" i="102"/>
  <c r="H103" i="102"/>
  <c r="L101" i="103"/>
  <c r="L275" i="103"/>
  <c r="H277" i="102"/>
  <c r="H258" i="102"/>
  <c r="L256" i="103"/>
  <c r="L273" i="103"/>
  <c r="H275" i="102"/>
  <c r="L86" i="103"/>
  <c r="H88" i="102"/>
  <c r="L274" i="103"/>
  <c r="H276" i="102"/>
  <c r="L239" i="103"/>
  <c r="H241" i="102"/>
  <c r="L277" i="103"/>
  <c r="H279" i="102"/>
  <c r="H33" i="102"/>
  <c r="L31" i="103"/>
  <c r="L134" i="103"/>
  <c r="H136" i="102"/>
  <c r="L236" i="103"/>
  <c r="H238" i="102"/>
  <c r="L308" i="103"/>
  <c r="H310" i="102"/>
  <c r="L82" i="103"/>
  <c r="H84" i="102"/>
  <c r="L217" i="103"/>
  <c r="H219" i="102"/>
  <c r="H153" i="102"/>
  <c r="L151" i="103"/>
  <c r="L81" i="103"/>
  <c r="H83" i="102"/>
  <c r="L167" i="103"/>
  <c r="H169" i="102"/>
  <c r="L83" i="103"/>
  <c r="H85" i="102"/>
  <c r="L85" i="103"/>
  <c r="H87" i="102"/>
  <c r="L203" i="103"/>
  <c r="H205" i="102"/>
  <c r="H22" i="102"/>
  <c r="L20" i="103"/>
  <c r="L153" i="103"/>
  <c r="H155" i="102"/>
  <c r="H309" i="102"/>
  <c r="L307" i="103"/>
  <c r="H139" i="102"/>
  <c r="L137" i="103"/>
  <c r="H24" i="102"/>
  <c r="L22" i="103"/>
  <c r="L50" i="103"/>
  <c r="H52" i="102"/>
  <c r="H296" i="102"/>
  <c r="L294" i="103"/>
  <c r="L49" i="103"/>
  <c r="H51" i="102"/>
  <c r="H187" i="102"/>
  <c r="L185" i="103"/>
  <c r="L33" i="103"/>
  <c r="H35" i="102"/>
  <c r="H23" i="102"/>
  <c r="L21" i="103"/>
  <c r="H188" i="102"/>
  <c r="L186" i="103"/>
  <c r="H295" i="102"/>
  <c r="L293" i="103"/>
  <c r="H222" i="102"/>
  <c r="L220" i="103"/>
  <c r="H173" i="102"/>
  <c r="L171" i="103"/>
  <c r="L168" i="103"/>
  <c r="H170" i="102"/>
  <c r="H259" i="102"/>
  <c r="L257" i="103"/>
  <c r="H32" i="102"/>
  <c r="L30" i="103"/>
  <c r="H66" i="102"/>
  <c r="L64" i="103"/>
  <c r="H116" i="102"/>
  <c r="L114" i="103"/>
  <c r="L204" i="103"/>
  <c r="H206" i="102"/>
  <c r="H21" i="102"/>
  <c r="L19" i="103"/>
  <c r="L260" i="103"/>
  <c r="H262" i="102"/>
  <c r="L32" i="103"/>
  <c r="H34" i="102"/>
  <c r="H152" i="102"/>
  <c r="L150" i="103"/>
  <c r="L110" i="103"/>
  <c r="H112" i="102"/>
  <c r="L218" i="103"/>
  <c r="H220" i="102"/>
  <c r="L154" i="103"/>
  <c r="H156" i="102"/>
  <c r="H67" i="102"/>
  <c r="L65" i="103"/>
  <c r="H138" i="102"/>
  <c r="L136" i="103"/>
  <c r="L98" i="103"/>
  <c r="H100" i="102"/>
  <c r="L111" i="103"/>
  <c r="H113" i="102"/>
  <c r="L115" i="103"/>
  <c r="H117" i="102"/>
  <c r="H11" i="35"/>
  <c r="G11" i="35"/>
  <c r="X2" i="92" l="1"/>
  <c r="F72" i="102" l="1"/>
  <c r="E73" i="102"/>
  <c r="D74" i="102"/>
  <c r="F76" i="102"/>
  <c r="F77" i="102"/>
  <c r="F78" i="102"/>
  <c r="F79" i="102"/>
  <c r="F80" i="102"/>
  <c r="F81" i="102"/>
  <c r="D72" i="102"/>
  <c r="F73" i="102"/>
  <c r="E74" i="102"/>
  <c r="D75" i="102"/>
  <c r="E76" i="102"/>
  <c r="E77" i="102"/>
  <c r="E78" i="102"/>
  <c r="E79" i="102"/>
  <c r="E80" i="102"/>
  <c r="E81" i="102"/>
  <c r="E82" i="102"/>
  <c r="E72" i="102"/>
  <c r="F74" i="102"/>
  <c r="E75" i="102"/>
  <c r="D76" i="102"/>
  <c r="D77" i="102"/>
  <c r="D78" i="102"/>
  <c r="D79" i="102"/>
  <c r="D80" i="102"/>
  <c r="D81" i="102"/>
  <c r="D82" i="102"/>
  <c r="F82" i="102"/>
  <c r="D73" i="102"/>
  <c r="F75" i="102"/>
  <c r="G10" i="102"/>
  <c r="E12" i="102"/>
  <c r="J13" i="102"/>
  <c r="D19" i="102"/>
  <c r="F29" i="102"/>
  <c r="D31" i="102"/>
  <c r="F41" i="102"/>
  <c r="D43" i="102"/>
  <c r="I44" i="102"/>
  <c r="G46" i="102"/>
  <c r="E48" i="102"/>
  <c r="D55" i="102"/>
  <c r="I56" i="102"/>
  <c r="G58" i="102"/>
  <c r="E60" i="102"/>
  <c r="J61" i="102"/>
  <c r="F65" i="102"/>
  <c r="J73" i="102"/>
  <c r="I80" i="102"/>
  <c r="G82" i="102"/>
  <c r="F89" i="102"/>
  <c r="D91" i="102"/>
  <c r="I92" i="102"/>
  <c r="G94" i="102"/>
  <c r="E96" i="102"/>
  <c r="J97" i="102"/>
  <c r="G106" i="102"/>
  <c r="E108" i="102"/>
  <c r="J109" i="102"/>
  <c r="G118" i="102"/>
  <c r="E120" i="102"/>
  <c r="J121" i="102"/>
  <c r="F125" i="102"/>
  <c r="D127" i="102"/>
  <c r="I128" i="102"/>
  <c r="G130" i="102"/>
  <c r="E132" i="102"/>
  <c r="J133" i="102"/>
  <c r="I140" i="102"/>
  <c r="G142" i="102"/>
  <c r="E144" i="102"/>
  <c r="F12" i="102"/>
  <c r="D14" i="102"/>
  <c r="I15" i="102"/>
  <c r="G17" i="102"/>
  <c r="E19" i="102"/>
  <c r="D26" i="102"/>
  <c r="I27" i="102"/>
  <c r="G29" i="102"/>
  <c r="E31" i="102"/>
  <c r="D38" i="102"/>
  <c r="I39" i="102"/>
  <c r="G41" i="102"/>
  <c r="E43" i="102"/>
  <c r="J44" i="102"/>
  <c r="F48" i="102"/>
  <c r="E55" i="102"/>
  <c r="J56" i="102"/>
  <c r="F60" i="102"/>
  <c r="D62" i="102"/>
  <c r="I63" i="102"/>
  <c r="G65" i="102"/>
  <c r="I75" i="102"/>
  <c r="G77" i="102"/>
  <c r="J80" i="102"/>
  <c r="G89" i="102"/>
  <c r="E91" i="102"/>
  <c r="J92" i="102"/>
  <c r="F96" i="102"/>
  <c r="D98" i="102"/>
  <c r="I99" i="102"/>
  <c r="F108" i="102"/>
  <c r="D110" i="102"/>
  <c r="I111" i="102"/>
  <c r="F120" i="102"/>
  <c r="D122" i="102"/>
  <c r="I123" i="102"/>
  <c r="G125" i="102"/>
  <c r="E127" i="102"/>
  <c r="J128" i="102"/>
  <c r="F132" i="102"/>
  <c r="J140" i="102"/>
  <c r="F144" i="102"/>
  <c r="D146" i="102"/>
  <c r="I147" i="102"/>
  <c r="G149" i="102"/>
  <c r="D158" i="102"/>
  <c r="I159" i="102"/>
  <c r="G161" i="102"/>
  <c r="E163" i="102"/>
  <c r="J164" i="102"/>
  <c r="E175" i="102"/>
  <c r="J176" i="102"/>
  <c r="F180" i="102"/>
  <c r="D182" i="102"/>
  <c r="I183" i="102"/>
  <c r="F192" i="102"/>
  <c r="D194" i="102"/>
  <c r="I195" i="102"/>
  <c r="G197" i="102"/>
  <c r="E199" i="102"/>
  <c r="J200" i="102"/>
  <c r="D11" i="102"/>
  <c r="D13" i="102"/>
  <c r="D15" i="102"/>
  <c r="D17" i="102"/>
  <c r="F19" i="102"/>
  <c r="F26" i="102"/>
  <c r="F28" i="102"/>
  <c r="F30" i="102"/>
  <c r="F39" i="102"/>
  <c r="D57" i="102"/>
  <c r="D59" i="102"/>
  <c r="D61" i="102"/>
  <c r="D63" i="102"/>
  <c r="D65" i="102"/>
  <c r="G72" i="102"/>
  <c r="G74" i="102"/>
  <c r="G76" i="102"/>
  <c r="G78" i="102"/>
  <c r="G80" i="102"/>
  <c r="I82" i="102"/>
  <c r="J89" i="102"/>
  <c r="J91" i="102"/>
  <c r="J93" i="102"/>
  <c r="J95" i="102"/>
  <c r="E98" i="102"/>
  <c r="F107" i="102"/>
  <c r="F109" i="102"/>
  <c r="F111" i="102"/>
  <c r="I118" i="102"/>
  <c r="I120" i="102"/>
  <c r="I122" i="102"/>
  <c r="I124" i="102"/>
  <c r="I126" i="102"/>
  <c r="D129" i="102"/>
  <c r="D131" i="102"/>
  <c r="D133" i="102"/>
  <c r="D140" i="102"/>
  <c r="D142" i="102"/>
  <c r="D144" i="102"/>
  <c r="E146" i="102"/>
  <c r="D148" i="102"/>
  <c r="J149" i="102"/>
  <c r="G160" i="102"/>
  <c r="F162" i="102"/>
  <c r="E164" i="102"/>
  <c r="D166" i="102"/>
  <c r="J167" i="102"/>
  <c r="I174" i="102"/>
  <c r="G178" i="102"/>
  <c r="G180" i="102"/>
  <c r="F182" i="102"/>
  <c r="E184" i="102"/>
  <c r="D191" i="102"/>
  <c r="J192" i="102"/>
  <c r="I194" i="102"/>
  <c r="G198" i="102"/>
  <c r="F200" i="102"/>
  <c r="D209" i="102"/>
  <c r="I210" i="102"/>
  <c r="G212" i="102"/>
  <c r="E214" i="102"/>
  <c r="J215" i="102"/>
  <c r="E226" i="102"/>
  <c r="E11" i="102"/>
  <c r="E13" i="102"/>
  <c r="E15" i="102"/>
  <c r="E17" i="102"/>
  <c r="G19" i="102"/>
  <c r="G26" i="102"/>
  <c r="G28" i="102"/>
  <c r="G30" i="102"/>
  <c r="G39" i="102"/>
  <c r="I41" i="102"/>
  <c r="I43" i="102"/>
  <c r="I45" i="102"/>
  <c r="I47" i="102"/>
  <c r="E57" i="102"/>
  <c r="E59" i="102"/>
  <c r="E61" i="102"/>
  <c r="E63" i="102"/>
  <c r="E65" i="102"/>
  <c r="J82" i="102"/>
  <c r="D90" i="102"/>
  <c r="D92" i="102"/>
  <c r="D94" i="102"/>
  <c r="D96" i="102"/>
  <c r="F98" i="102"/>
  <c r="G107" i="102"/>
  <c r="G109" i="102"/>
  <c r="G111" i="102"/>
  <c r="J118" i="102"/>
  <c r="J120" i="102"/>
  <c r="J122" i="102"/>
  <c r="J124" i="102"/>
  <c r="J126" i="102"/>
  <c r="E129" i="102"/>
  <c r="E131" i="102"/>
  <c r="E133" i="102"/>
  <c r="E140" i="102"/>
  <c r="E142" i="102"/>
  <c r="G144" i="102"/>
  <c r="F146" i="102"/>
  <c r="E148" i="102"/>
  <c r="D150" i="102"/>
  <c r="I158" i="102"/>
  <c r="G162" i="102"/>
  <c r="F164" i="102"/>
  <c r="E166" i="102"/>
  <c r="J174" i="102"/>
  <c r="I176" i="102"/>
  <c r="I178" i="102"/>
  <c r="G182" i="102"/>
  <c r="F184" i="102"/>
  <c r="E191" i="102"/>
  <c r="D193" i="102"/>
  <c r="J194" i="102"/>
  <c r="I196" i="102"/>
  <c r="G200" i="102"/>
  <c r="E209" i="102"/>
  <c r="J210" i="102"/>
  <c r="F214" i="102"/>
  <c r="D216" i="102"/>
  <c r="I217" i="102"/>
  <c r="F226" i="102"/>
  <c r="D228" i="102"/>
  <c r="I229" i="102"/>
  <c r="G231" i="102"/>
  <c r="E233" i="102"/>
  <c r="J234" i="102"/>
  <c r="G243" i="102"/>
  <c r="E245" i="102"/>
  <c r="J246" i="102"/>
  <c r="F250" i="102"/>
  <c r="D252" i="102"/>
  <c r="I253" i="102"/>
  <c r="G255" i="102"/>
  <c r="E257" i="102"/>
  <c r="D264" i="102"/>
  <c r="F11" i="102"/>
  <c r="F13" i="102"/>
  <c r="F15" i="102"/>
  <c r="J39" i="102"/>
  <c r="J41" i="102"/>
  <c r="J43" i="102"/>
  <c r="J45" i="102"/>
  <c r="J47" i="102"/>
  <c r="F55" i="102"/>
  <c r="F57" i="102"/>
  <c r="F59" i="102"/>
  <c r="F61" i="102"/>
  <c r="F63" i="102"/>
  <c r="I72" i="102"/>
  <c r="I74" i="102"/>
  <c r="I76" i="102"/>
  <c r="I78" i="102"/>
  <c r="E90" i="102"/>
  <c r="E92" i="102"/>
  <c r="E94" i="102"/>
  <c r="G96" i="102"/>
  <c r="G98" i="102"/>
  <c r="J111" i="102"/>
  <c r="D119" i="102"/>
  <c r="D121" i="102"/>
  <c r="D123" i="102"/>
  <c r="D125" i="102"/>
  <c r="F127" i="102"/>
  <c r="F129" i="102"/>
  <c r="F131" i="102"/>
  <c r="F133" i="102"/>
  <c r="F140" i="102"/>
  <c r="F142" i="102"/>
  <c r="G146" i="102"/>
  <c r="F148" i="102"/>
  <c r="E150" i="102"/>
  <c r="D157" i="102"/>
  <c r="J158" i="102"/>
  <c r="I160" i="102"/>
  <c r="G164" i="102"/>
  <c r="F166" i="102"/>
  <c r="D175" i="102"/>
  <c r="D177" i="102"/>
  <c r="J178" i="102"/>
  <c r="I180" i="102"/>
  <c r="G184" i="102"/>
  <c r="F191" i="102"/>
  <c r="E193" i="102"/>
  <c r="D195" i="102"/>
  <c r="J196" i="102"/>
  <c r="I198" i="102"/>
  <c r="F209" i="102"/>
  <c r="D211" i="102"/>
  <c r="I212" i="102"/>
  <c r="G214" i="102"/>
  <c r="E216" i="102"/>
  <c r="J217" i="102"/>
  <c r="G226" i="102"/>
  <c r="E228" i="102"/>
  <c r="J229" i="102"/>
  <c r="F233" i="102"/>
  <c r="D235" i="102"/>
  <c r="F245" i="102"/>
  <c r="D247" i="102"/>
  <c r="I248" i="102"/>
  <c r="G250" i="102"/>
  <c r="E252" i="102"/>
  <c r="J253" i="102"/>
  <c r="F257" i="102"/>
  <c r="E264" i="102"/>
  <c r="J265" i="102"/>
  <c r="F269" i="102"/>
  <c r="D271" i="102"/>
  <c r="I272" i="102"/>
  <c r="G274" i="102"/>
  <c r="F281" i="102"/>
  <c r="D283" i="102"/>
  <c r="I284" i="102"/>
  <c r="G286" i="102"/>
  <c r="E288" i="102"/>
  <c r="J289" i="102"/>
  <c r="G298" i="102"/>
  <c r="E300" i="102"/>
  <c r="J301" i="102"/>
  <c r="F305" i="102"/>
  <c r="D307" i="102"/>
  <c r="I308" i="102"/>
  <c r="I9" i="102"/>
  <c r="I10" i="102"/>
  <c r="F16" i="102"/>
  <c r="I18" i="102"/>
  <c r="J26" i="102"/>
  <c r="D39" i="102"/>
  <c r="E42" i="102"/>
  <c r="F47" i="102"/>
  <c r="I57" i="102"/>
  <c r="G60" i="102"/>
  <c r="J62" i="102"/>
  <c r="G79" i="102"/>
  <c r="J81" i="102"/>
  <c r="G92" i="102"/>
  <c r="E95" i="102"/>
  <c r="J107" i="102"/>
  <c r="E118" i="102"/>
  <c r="F121" i="102"/>
  <c r="D124" i="102"/>
  <c r="G126" i="102"/>
  <c r="D132" i="102"/>
  <c r="J142" i="102"/>
  <c r="F145" i="102"/>
  <c r="G150" i="102"/>
  <c r="G157" i="102"/>
  <c r="J159" i="102"/>
  <c r="E162" i="102"/>
  <c r="D165" i="102"/>
  <c r="F167" i="102"/>
  <c r="F174" i="102"/>
  <c r="E177" i="102"/>
  <c r="G179" i="102"/>
  <c r="I181" i="102"/>
  <c r="J191" i="102"/>
  <c r="F194" i="102"/>
  <c r="D197" i="102"/>
  <c r="G199" i="102"/>
  <c r="I201" i="102"/>
  <c r="E211" i="102"/>
  <c r="F213" i="102"/>
  <c r="G215" i="102"/>
  <c r="D218" i="102"/>
  <c r="D227" i="102"/>
  <c r="D229" i="102"/>
  <c r="D231" i="102"/>
  <c r="D233" i="102"/>
  <c r="F235" i="102"/>
  <c r="E242" i="102"/>
  <c r="E244" i="102"/>
  <c r="E246" i="102"/>
  <c r="E248" i="102"/>
  <c r="E250" i="102"/>
  <c r="G252" i="102"/>
  <c r="G254" i="102"/>
  <c r="G256" i="102"/>
  <c r="G267" i="102"/>
  <c r="G269" i="102"/>
  <c r="F271" i="102"/>
  <c r="E273" i="102"/>
  <c r="D282" i="102"/>
  <c r="J283" i="102"/>
  <c r="I285" i="102"/>
  <c r="G289" i="102"/>
  <c r="F291" i="102"/>
  <c r="F298" i="102"/>
  <c r="F300" i="102"/>
  <c r="E302" i="102"/>
  <c r="D304" i="102"/>
  <c r="J305" i="102"/>
  <c r="J10" i="102"/>
  <c r="I13" i="102"/>
  <c r="G16" i="102"/>
  <c r="J18" i="102"/>
  <c r="D27" i="102"/>
  <c r="I29" i="102"/>
  <c r="E39" i="102"/>
  <c r="F42" i="102"/>
  <c r="D45" i="102"/>
  <c r="G47" i="102"/>
  <c r="G55" i="102"/>
  <c r="J57" i="102"/>
  <c r="G63" i="102"/>
  <c r="I73" i="102"/>
  <c r="J76" i="102"/>
  <c r="I89" i="102"/>
  <c r="F95" i="102"/>
  <c r="I97" i="102"/>
  <c r="D108" i="102"/>
  <c r="I110" i="102"/>
  <c r="F118" i="102"/>
  <c r="G121" i="102"/>
  <c r="E124" i="102"/>
  <c r="I129" i="102"/>
  <c r="G132" i="102"/>
  <c r="D143" i="102"/>
  <c r="G145" i="102"/>
  <c r="J147" i="102"/>
  <c r="D160" i="102"/>
  <c r="I162" i="102"/>
  <c r="E165" i="102"/>
  <c r="G167" i="102"/>
  <c r="G11" i="102"/>
  <c r="E14" i="102"/>
  <c r="I19" i="102"/>
  <c r="E27" i="102"/>
  <c r="J29" i="102"/>
  <c r="D40" i="102"/>
  <c r="G42" i="102"/>
  <c r="E45" i="102"/>
  <c r="D48" i="102"/>
  <c r="D58" i="102"/>
  <c r="I60" i="102"/>
  <c r="J63" i="102"/>
  <c r="I79" i="102"/>
  <c r="F90" i="102"/>
  <c r="D93" i="102"/>
  <c r="G95" i="102"/>
  <c r="G108" i="102"/>
  <c r="J110" i="102"/>
  <c r="E119" i="102"/>
  <c r="F124" i="102"/>
  <c r="G127" i="102"/>
  <c r="J129" i="102"/>
  <c r="G140" i="102"/>
  <c r="E143" i="102"/>
  <c r="G148" i="102"/>
  <c r="I150" i="102"/>
  <c r="I157" i="102"/>
  <c r="E160" i="102"/>
  <c r="J162" i="102"/>
  <c r="F165" i="102"/>
  <c r="G177" i="102"/>
  <c r="I179" i="102"/>
  <c r="E182" i="102"/>
  <c r="J184" i="102"/>
  <c r="E192" i="102"/>
  <c r="F197" i="102"/>
  <c r="I199" i="102"/>
  <c r="J208" i="102"/>
  <c r="G211" i="102"/>
  <c r="I215" i="102"/>
  <c r="F218" i="102"/>
  <c r="I12" i="102"/>
  <c r="I16" i="102"/>
  <c r="J28" i="102"/>
  <c r="E40" i="102"/>
  <c r="F43" i="102"/>
  <c r="J46" i="102"/>
  <c r="I58" i="102"/>
  <c r="F62" i="102"/>
  <c r="J65" i="102"/>
  <c r="G73" i="102"/>
  <c r="I77" i="102"/>
  <c r="E89" i="102"/>
  <c r="G93" i="102"/>
  <c r="D97" i="102"/>
  <c r="I107" i="102"/>
  <c r="D120" i="102"/>
  <c r="J123" i="102"/>
  <c r="J127" i="102"/>
  <c r="G131" i="102"/>
  <c r="F143" i="102"/>
  <c r="I146" i="102"/>
  <c r="J157" i="102"/>
  <c r="E161" i="102"/>
  <c r="D164" i="102"/>
  <c r="I167" i="102"/>
  <c r="E178" i="102"/>
  <c r="F181" i="102"/>
  <c r="D184" i="102"/>
  <c r="G192" i="102"/>
  <c r="G195" i="102"/>
  <c r="E198" i="102"/>
  <c r="F201" i="102"/>
  <c r="F208" i="102"/>
  <c r="F211" i="102"/>
  <c r="J213" i="102"/>
  <c r="I216" i="102"/>
  <c r="D226" i="102"/>
  <c r="I230" i="102"/>
  <c r="J232" i="102"/>
  <c r="G235" i="102"/>
  <c r="G242" i="102"/>
  <c r="I246" i="102"/>
  <c r="E249" i="102"/>
  <c r="F251" i="102"/>
  <c r="G253" i="102"/>
  <c r="J255" i="102"/>
  <c r="E265" i="102"/>
  <c r="E267" i="102"/>
  <c r="E269" i="102"/>
  <c r="G271" i="102"/>
  <c r="G273" i="102"/>
  <c r="G282" i="102"/>
  <c r="G284" i="102"/>
  <c r="I299" i="102"/>
  <c r="I301" i="102"/>
  <c r="J303" i="102"/>
  <c r="D306" i="102"/>
  <c r="J307" i="102"/>
  <c r="F265" i="102"/>
  <c r="F267" i="102"/>
  <c r="I286" i="102"/>
  <c r="I290" i="102"/>
  <c r="J299" i="102"/>
  <c r="D302" i="102"/>
  <c r="E304" i="102"/>
  <c r="E306" i="102"/>
  <c r="D308" i="102"/>
  <c r="E9" i="102"/>
  <c r="I17" i="102"/>
  <c r="G40" i="102"/>
  <c r="D44" i="102"/>
  <c r="J55" i="102"/>
  <c r="G59" i="102"/>
  <c r="J74" i="102"/>
  <c r="F97" i="102"/>
  <c r="I108" i="102"/>
  <c r="E128" i="102"/>
  <c r="I131" i="102"/>
  <c r="F150" i="102"/>
  <c r="I164" i="102"/>
  <c r="D179" i="102"/>
  <c r="I192" i="102"/>
  <c r="J195" i="102"/>
  <c r="J198" i="102"/>
  <c r="I208" i="102"/>
  <c r="D217" i="102"/>
  <c r="J228" i="102"/>
  <c r="E231" i="102"/>
  <c r="I235" i="102"/>
  <c r="J244" i="102"/>
  <c r="G249" i="102"/>
  <c r="E256" i="102"/>
  <c r="I269" i="102"/>
  <c r="I273" i="102"/>
  <c r="I282" i="102"/>
  <c r="J284" i="102"/>
  <c r="J286" i="102"/>
  <c r="J288" i="102"/>
  <c r="J290" i="102"/>
  <c r="D298" i="102"/>
  <c r="D300" i="102"/>
  <c r="F304" i="102"/>
  <c r="F306" i="102"/>
  <c r="F9" i="102"/>
  <c r="F14" i="102"/>
  <c r="J17" i="102"/>
  <c r="D30" i="102"/>
  <c r="G48" i="102"/>
  <c r="D56" i="102"/>
  <c r="I62" i="102"/>
  <c r="I81" i="102"/>
  <c r="I90" i="102"/>
  <c r="G97" i="102"/>
  <c r="J108" i="102"/>
  <c r="E121" i="102"/>
  <c r="E125" i="102"/>
  <c r="F128" i="102"/>
  <c r="J131" i="102"/>
  <c r="I143" i="102"/>
  <c r="E147" i="102"/>
  <c r="G158" i="102"/>
  <c r="G165" i="102"/>
  <c r="D176" i="102"/>
  <c r="J181" i="102"/>
  <c r="F193" i="102"/>
  <c r="D196" i="102"/>
  <c r="D199" i="102"/>
  <c r="J201" i="102"/>
  <c r="G209" i="102"/>
  <c r="I214" i="102"/>
  <c r="E217" i="102"/>
  <c r="J226" i="102"/>
  <c r="F231" i="102"/>
  <c r="J235" i="102"/>
  <c r="D245" i="102"/>
  <c r="E254" i="102"/>
  <c r="I265" i="102"/>
  <c r="J267" i="102"/>
  <c r="J271" i="102"/>
  <c r="J12" i="102"/>
  <c r="J16" i="102"/>
  <c r="D29" i="102"/>
  <c r="F40" i="102"/>
  <c r="G43" i="102"/>
  <c r="D47" i="102"/>
  <c r="I55" i="102"/>
  <c r="J58" i="102"/>
  <c r="G62" i="102"/>
  <c r="J77" i="102"/>
  <c r="G81" i="102"/>
  <c r="G90" i="102"/>
  <c r="E97" i="102"/>
  <c r="G120" i="102"/>
  <c r="G124" i="102"/>
  <c r="D128" i="102"/>
  <c r="G143" i="102"/>
  <c r="J146" i="102"/>
  <c r="I149" i="102"/>
  <c r="E158" i="102"/>
  <c r="F161" i="102"/>
  <c r="I175" i="102"/>
  <c r="F178" i="102"/>
  <c r="G181" i="102"/>
  <c r="I184" i="102"/>
  <c r="F198" i="102"/>
  <c r="G201" i="102"/>
  <c r="G208" i="102"/>
  <c r="D214" i="102"/>
  <c r="J216" i="102"/>
  <c r="I228" i="102"/>
  <c r="J230" i="102"/>
  <c r="G233" i="102"/>
  <c r="I244" i="102"/>
  <c r="E247" i="102"/>
  <c r="F249" i="102"/>
  <c r="G251" i="102"/>
  <c r="D256" i="102"/>
  <c r="I288" i="102"/>
  <c r="G13" i="102"/>
  <c r="E29" i="102"/>
  <c r="E47" i="102"/>
  <c r="I93" i="102"/>
  <c r="D147" i="102"/>
  <c r="F158" i="102"/>
  <c r="J175" i="102"/>
  <c r="I211" i="102"/>
  <c r="I226" i="102"/>
  <c r="I242" i="102"/>
  <c r="F247" i="102"/>
  <c r="D254" i="102"/>
  <c r="G265" i="102"/>
  <c r="I267" i="102"/>
  <c r="I271" i="102"/>
  <c r="F302" i="102"/>
  <c r="E308" i="102"/>
  <c r="D10" i="102"/>
  <c r="E44" i="102"/>
  <c r="F94" i="102"/>
  <c r="J150" i="102"/>
  <c r="I161" i="102"/>
  <c r="E179" i="102"/>
  <c r="J211" i="102"/>
  <c r="E229" i="102"/>
  <c r="I233" i="102"/>
  <c r="J242" i="102"/>
  <c r="G247" i="102"/>
  <c r="I251" i="102"/>
  <c r="F256" i="102"/>
  <c r="J269" i="102"/>
  <c r="J273" i="102"/>
  <c r="D12" i="102"/>
  <c r="J15" i="102"/>
  <c r="J19" i="102"/>
  <c r="D28" i="102"/>
  <c r="E46" i="102"/>
  <c r="I64" i="102"/>
  <c r="F92" i="102"/>
  <c r="G99" i="102"/>
  <c r="J106" i="102"/>
  <c r="G110" i="102"/>
  <c r="E123" i="102"/>
  <c r="F126" i="102"/>
  <c r="F130" i="102"/>
  <c r="I141" i="102"/>
  <c r="I145" i="102"/>
  <c r="D149" i="102"/>
  <c r="F160" i="102"/>
  <c r="J166" i="102"/>
  <c r="G174" i="102"/>
  <c r="I177" i="102"/>
  <c r="J180" i="102"/>
  <c r="G183" i="102"/>
  <c r="G194" i="102"/>
  <c r="I197" i="102"/>
  <c r="I200" i="102"/>
  <c r="F210" i="102"/>
  <c r="E213" i="102"/>
  <c r="F216" i="102"/>
  <c r="I218" i="102"/>
  <c r="J227" i="102"/>
  <c r="F230" i="102"/>
  <c r="G232" i="102"/>
  <c r="D244" i="102"/>
  <c r="F246" i="102"/>
  <c r="G248" i="102"/>
  <c r="J250" i="102"/>
  <c r="D253" i="102"/>
  <c r="E255" i="102"/>
  <c r="I264" i="102"/>
  <c r="I266" i="102"/>
  <c r="I268" i="102"/>
  <c r="I270" i="102"/>
  <c r="J272" i="102"/>
  <c r="J274" i="102"/>
  <c r="J281" i="102"/>
  <c r="D284" i="102"/>
  <c r="D286" i="102"/>
  <c r="D288" i="102"/>
  <c r="E290" i="102"/>
  <c r="F299" i="102"/>
  <c r="F301" i="102"/>
  <c r="F303" i="102"/>
  <c r="G305" i="102"/>
  <c r="G307" i="102"/>
  <c r="G12" i="102"/>
  <c r="D16" i="102"/>
  <c r="E28" i="102"/>
  <c r="I31" i="102"/>
  <c r="I38" i="102"/>
  <c r="I42" i="102"/>
  <c r="F46" i="102"/>
  <c r="E58" i="102"/>
  <c r="I61" i="102"/>
  <c r="J64" i="102"/>
  <c r="E93" i="102"/>
  <c r="E16" i="102"/>
  <c r="E26" i="102"/>
  <c r="D41" i="102"/>
  <c r="J48" i="102"/>
  <c r="F58" i="102"/>
  <c r="I65" i="102"/>
  <c r="G75" i="102"/>
  <c r="I94" i="102"/>
  <c r="J99" i="102"/>
  <c r="E107" i="102"/>
  <c r="F123" i="102"/>
  <c r="D130" i="102"/>
  <c r="J144" i="102"/>
  <c r="J165" i="102"/>
  <c r="E174" i="102"/>
  <c r="J179" i="102"/>
  <c r="J193" i="102"/>
  <c r="D208" i="102"/>
  <c r="J212" i="102"/>
  <c r="G217" i="102"/>
  <c r="E225" i="102"/>
  <c r="F229" i="102"/>
  <c r="G245" i="102"/>
  <c r="J248" i="102"/>
  <c r="I252" i="102"/>
  <c r="I256" i="102"/>
  <c r="F264" i="102"/>
  <c r="D268" i="102"/>
  <c r="J270" i="102"/>
  <c r="I281" i="102"/>
  <c r="E285" i="102"/>
  <c r="J287" i="102"/>
  <c r="E291" i="102"/>
  <c r="I298" i="102"/>
  <c r="G301" i="102"/>
  <c r="I304" i="102"/>
  <c r="G9" i="102"/>
  <c r="J199" i="102"/>
  <c r="E208" i="102"/>
  <c r="D213" i="102"/>
  <c r="E218" i="102"/>
  <c r="F225" i="102"/>
  <c r="G229" i="102"/>
  <c r="I232" i="102"/>
  <c r="D249" i="102"/>
  <c r="J252" i="102"/>
  <c r="J256" i="102"/>
  <c r="E268" i="102"/>
  <c r="E271" i="102"/>
  <c r="E282" i="102"/>
  <c r="F285" i="102"/>
  <c r="G291" i="102"/>
  <c r="J298" i="102"/>
  <c r="J304" i="102"/>
  <c r="I307" i="102"/>
  <c r="F10" i="102"/>
  <c r="F27" i="102"/>
  <c r="D42" i="102"/>
  <c r="D95" i="102"/>
  <c r="E109" i="102"/>
  <c r="D118" i="102"/>
  <c r="I130" i="102"/>
  <c r="E145" i="102"/>
  <c r="D161" i="102"/>
  <c r="I166" i="102"/>
  <c r="G175" i="102"/>
  <c r="E180" i="102"/>
  <c r="E195" i="102"/>
  <c r="D200" i="102"/>
  <c r="G213" i="102"/>
  <c r="G218" i="102"/>
  <c r="J233" i="102"/>
  <c r="I249" i="102"/>
  <c r="E253" i="102"/>
  <c r="F268" i="102"/>
  <c r="F282" i="102"/>
  <c r="G285" i="102"/>
  <c r="I291" i="102"/>
  <c r="D299" i="102"/>
  <c r="D305" i="102"/>
  <c r="F308" i="102"/>
  <c r="F18" i="102"/>
  <c r="G27" i="102"/>
  <c r="J42" i="102"/>
  <c r="I109" i="102"/>
  <c r="I125" i="102"/>
  <c r="J130" i="102"/>
  <c r="J145" i="102"/>
  <c r="J161" i="102"/>
  <c r="D167" i="102"/>
  <c r="E176" i="102"/>
  <c r="D181" i="102"/>
  <c r="F195" i="102"/>
  <c r="I209" i="102"/>
  <c r="I213" i="102"/>
  <c r="I225" i="102"/>
  <c r="D234" i="102"/>
  <c r="D242" i="102"/>
  <c r="J249" i="102"/>
  <c r="G257" i="102"/>
  <c r="J264" i="102"/>
  <c r="E272" i="102"/>
  <c r="D289" i="102"/>
  <c r="E299" i="102"/>
  <c r="E305" i="102"/>
  <c r="G308" i="102"/>
  <c r="I11" i="102"/>
  <c r="J27" i="102"/>
  <c r="F44" i="102"/>
  <c r="J60" i="102"/>
  <c r="I95" i="102"/>
  <c r="E110" i="102"/>
  <c r="G119" i="102"/>
  <c r="I132" i="102"/>
  <c r="E141" i="102"/>
  <c r="E167" i="102"/>
  <c r="F176" i="102"/>
  <c r="D201" i="102"/>
  <c r="J214" i="102"/>
  <c r="J225" i="102"/>
  <c r="E234" i="102"/>
  <c r="F242" i="102"/>
  <c r="D250" i="102"/>
  <c r="F254" i="102"/>
  <c r="D265" i="102"/>
  <c r="E283" i="102"/>
  <c r="E289" i="102"/>
  <c r="F110" i="102"/>
  <c r="I119" i="102"/>
  <c r="J132" i="102"/>
  <c r="F141" i="102"/>
  <c r="D163" i="102"/>
  <c r="G176" i="102"/>
  <c r="D210" i="102"/>
  <c r="D215" i="102"/>
  <c r="E227" i="102"/>
  <c r="G230" i="102"/>
  <c r="F234" i="102"/>
  <c r="D243" i="102"/>
  <c r="G246" i="102"/>
  <c r="J257" i="102"/>
  <c r="D266" i="102"/>
  <c r="G272" i="102"/>
  <c r="E286" i="102"/>
  <c r="F289" i="102"/>
  <c r="J302" i="102"/>
  <c r="I305" i="102"/>
  <c r="E38" i="102"/>
  <c r="F45" i="102"/>
  <c r="E62" i="102"/>
  <c r="J90" i="102"/>
  <c r="E10" i="102"/>
  <c r="D18" i="102"/>
  <c r="I26" i="102"/>
  <c r="E41" i="102"/>
  <c r="I59" i="102"/>
  <c r="J75" i="102"/>
  <c r="J94" i="102"/>
  <c r="D109" i="102"/>
  <c r="G123" i="102"/>
  <c r="E130" i="102"/>
  <c r="D145" i="102"/>
  <c r="J160" i="102"/>
  <c r="G166" i="102"/>
  <c r="F175" i="102"/>
  <c r="D180" i="102"/>
  <c r="E194" i="102"/>
  <c r="G264" i="102"/>
  <c r="I274" i="102"/>
  <c r="F288" i="102"/>
  <c r="E18" i="102"/>
  <c r="J59" i="102"/>
  <c r="G225" i="102"/>
  <c r="I245" i="102"/>
  <c r="D257" i="102"/>
  <c r="D272" i="102"/>
  <c r="G288" i="102"/>
  <c r="G302" i="102"/>
  <c r="J9" i="102"/>
  <c r="D60" i="102"/>
  <c r="F119" i="102"/>
  <c r="D141" i="102"/>
  <c r="E200" i="102"/>
  <c r="D230" i="102"/>
  <c r="J245" i="102"/>
  <c r="F253" i="102"/>
  <c r="G268" i="102"/>
  <c r="J282" i="102"/>
  <c r="J291" i="102"/>
  <c r="D9" i="102"/>
  <c r="G18" i="102"/>
  <c r="J125" i="102"/>
  <c r="D162" i="102"/>
  <c r="E181" i="102"/>
  <c r="E196" i="102"/>
  <c r="J209" i="102"/>
  <c r="J218" i="102"/>
  <c r="E230" i="102"/>
  <c r="D246" i="102"/>
  <c r="I257" i="102"/>
  <c r="F272" i="102"/>
  <c r="J285" i="102"/>
  <c r="G299" i="102"/>
  <c r="I302" i="102"/>
  <c r="J11" i="102"/>
  <c r="I28" i="102"/>
  <c r="G44" i="102"/>
  <c r="G61" i="102"/>
  <c r="J78" i="102"/>
  <c r="D89" i="102"/>
  <c r="I96" i="102"/>
  <c r="D126" i="102"/>
  <c r="F147" i="102"/>
  <c r="I182" i="102"/>
  <c r="F196" i="102"/>
  <c r="E201" i="102"/>
  <c r="J268" i="102"/>
  <c r="F283" i="102"/>
  <c r="J308" i="102"/>
  <c r="E30" i="102"/>
  <c r="J96" i="102"/>
  <c r="I14" i="102"/>
  <c r="F31" i="102"/>
  <c r="J38" i="102"/>
  <c r="I46" i="102"/>
  <c r="G56" i="102"/>
  <c r="F64" i="102"/>
  <c r="D99" i="102"/>
  <c r="F106" i="102"/>
  <c r="F122" i="102"/>
  <c r="G128" i="102"/>
  <c r="I142" i="102"/>
  <c r="J148" i="102"/>
  <c r="E159" i="102"/>
  <c r="J163" i="102"/>
  <c r="D178" i="102"/>
  <c r="F183" i="102"/>
  <c r="G193" i="102"/>
  <c r="J197" i="102"/>
  <c r="D212" i="102"/>
  <c r="G216" i="102"/>
  <c r="I227" i="102"/>
  <c r="D232" i="102"/>
  <c r="J243" i="102"/>
  <c r="J247" i="102"/>
  <c r="J251" i="102"/>
  <c r="F255" i="102"/>
  <c r="F270" i="102"/>
  <c r="D274" i="102"/>
  <c r="E281" i="102"/>
  <c r="E284" i="102"/>
  <c r="F287" i="102"/>
  <c r="F290" i="102"/>
  <c r="J300" i="102"/>
  <c r="I303" i="102"/>
  <c r="J306" i="102"/>
  <c r="J14" i="102"/>
  <c r="G31" i="102"/>
  <c r="I40" i="102"/>
  <c r="G64" i="102"/>
  <c r="I91" i="102"/>
  <c r="E99" i="102"/>
  <c r="I106" i="102"/>
  <c r="G122" i="102"/>
  <c r="J143" i="102"/>
  <c r="E149" i="102"/>
  <c r="F159" i="102"/>
  <c r="F179" i="102"/>
  <c r="D198" i="102"/>
  <c r="E212" i="102"/>
  <c r="F228" i="102"/>
  <c r="E232" i="102"/>
  <c r="F244" i="102"/>
  <c r="D248" i="102"/>
  <c r="F252" i="102"/>
  <c r="I255" i="102"/>
  <c r="J266" i="102"/>
  <c r="G270" i="102"/>
  <c r="E274" i="102"/>
  <c r="G281" i="102"/>
  <c r="F284" i="102"/>
  <c r="G287" i="102"/>
  <c r="G290" i="102"/>
  <c r="E298" i="102"/>
  <c r="D301" i="102"/>
  <c r="G304" i="102"/>
  <c r="E307" i="102"/>
  <c r="G15" i="102"/>
  <c r="J31" i="102"/>
  <c r="J40" i="102"/>
  <c r="I48" i="102"/>
  <c r="G57" i="102"/>
  <c r="F93" i="102"/>
  <c r="F99" i="102"/>
  <c r="D107" i="102"/>
  <c r="G129" i="102"/>
  <c r="I144" i="102"/>
  <c r="F149" i="102"/>
  <c r="G159" i="102"/>
  <c r="I165" i="102"/>
  <c r="D174" i="102"/>
  <c r="J183" i="102"/>
  <c r="I193" i="102"/>
  <c r="F199" i="102"/>
  <c r="F212" i="102"/>
  <c r="F217" i="102"/>
  <c r="D225" i="102"/>
  <c r="G228" i="102"/>
  <c r="F232" i="102"/>
  <c r="G244" i="102"/>
  <c r="F248" i="102"/>
  <c r="D267" i="102"/>
  <c r="F274" i="102"/>
  <c r="D285" i="102"/>
  <c r="I287" i="102"/>
  <c r="D291" i="102"/>
  <c r="G91" i="102"/>
  <c r="E111" i="102"/>
  <c r="I127" i="102"/>
  <c r="J141" i="102"/>
  <c r="D159" i="102"/>
  <c r="J177" i="102"/>
  <c r="D192" i="102"/>
  <c r="D255" i="102"/>
  <c r="E270" i="102"/>
  <c r="G147" i="102"/>
  <c r="J182" i="102"/>
  <c r="E215" i="102"/>
  <c r="E243" i="102"/>
  <c r="I306" i="102"/>
  <c r="F266" i="102"/>
  <c r="D106" i="102"/>
  <c r="E251" i="102"/>
  <c r="D270" i="102"/>
  <c r="G14" i="102"/>
  <c r="I98" i="102"/>
  <c r="G133" i="102"/>
  <c r="F163" i="102"/>
  <c r="G196" i="102"/>
  <c r="I283" i="102"/>
  <c r="I300" i="102"/>
  <c r="G38" i="102"/>
  <c r="E301" i="102"/>
  <c r="E303" i="102"/>
  <c r="G266" i="102"/>
  <c r="E157" i="102"/>
  <c r="G191" i="102"/>
  <c r="I254" i="102"/>
  <c r="J254" i="102"/>
  <c r="J72" i="102"/>
  <c r="J98" i="102"/>
  <c r="G163" i="102"/>
  <c r="D183" i="102"/>
  <c r="E197" i="102"/>
  <c r="F215" i="102"/>
  <c r="I231" i="102"/>
  <c r="F243" i="102"/>
  <c r="D273" i="102"/>
  <c r="F286" i="102"/>
  <c r="F307" i="102"/>
  <c r="E56" i="102"/>
  <c r="J79" i="102"/>
  <c r="I133" i="102"/>
  <c r="I148" i="102"/>
  <c r="I163" i="102"/>
  <c r="E183" i="102"/>
  <c r="J231" i="102"/>
  <c r="I243" i="102"/>
  <c r="F273" i="102"/>
  <c r="D287" i="102"/>
  <c r="G300" i="102"/>
  <c r="F56" i="102"/>
  <c r="G234" i="102"/>
  <c r="E287" i="102"/>
  <c r="F38" i="102"/>
  <c r="D64" i="102"/>
  <c r="I234" i="102"/>
  <c r="E64" i="102"/>
  <c r="E235" i="102"/>
  <c r="I247" i="102"/>
  <c r="I289" i="102"/>
  <c r="G45" i="102"/>
  <c r="J119" i="102"/>
  <c r="I250" i="102"/>
  <c r="E266" i="102"/>
  <c r="D290" i="102"/>
  <c r="D303" i="102"/>
  <c r="D46" i="102"/>
  <c r="I121" i="102"/>
  <c r="D251" i="102"/>
  <c r="I30" i="102"/>
  <c r="E122" i="102"/>
  <c r="G303" i="102"/>
  <c r="J30" i="102"/>
  <c r="E106" i="102"/>
  <c r="E126" i="102"/>
  <c r="G141" i="102"/>
  <c r="F177" i="102"/>
  <c r="E210" i="102"/>
  <c r="F227" i="102"/>
  <c r="D269" i="102"/>
  <c r="D281" i="102"/>
  <c r="F91" i="102"/>
  <c r="D111" i="102"/>
  <c r="F157" i="102"/>
  <c r="I191" i="102"/>
  <c r="G210" i="102"/>
  <c r="G227" i="102"/>
  <c r="G283" i="102"/>
  <c r="G306" i="102"/>
  <c r="F17" i="102"/>
  <c r="K20" i="103"/>
  <c r="U20" i="103" s="1"/>
  <c r="K23" i="103"/>
  <c r="U23" i="103" s="1"/>
  <c r="K32" i="103"/>
  <c r="U32" i="103" s="1"/>
  <c r="K35" i="103"/>
  <c r="U35" i="103" s="1"/>
  <c r="K47" i="103"/>
  <c r="U47" i="103" s="1"/>
  <c r="K50" i="103"/>
  <c r="U50" i="103" s="1"/>
  <c r="K65" i="103"/>
  <c r="U65" i="103" s="1"/>
  <c r="K68" i="103"/>
  <c r="U68" i="103" s="1"/>
  <c r="K83" i="103"/>
  <c r="U83" i="103" s="1"/>
  <c r="K86" i="103"/>
  <c r="U86" i="103" s="1"/>
  <c r="K98" i="103"/>
  <c r="U98" i="103" s="1"/>
  <c r="K101" i="103"/>
  <c r="U101" i="103" s="1"/>
  <c r="K110" i="103"/>
  <c r="U110" i="103" s="1"/>
  <c r="K113" i="103"/>
  <c r="U113" i="103" s="1"/>
  <c r="K19" i="103"/>
  <c r="U19" i="103" s="1"/>
  <c r="K22" i="103"/>
  <c r="U22" i="103" s="1"/>
  <c r="K31" i="103"/>
  <c r="U31" i="103" s="1"/>
  <c r="K34" i="103"/>
  <c r="U34" i="103" s="1"/>
  <c r="K49" i="103"/>
  <c r="U49" i="103" s="1"/>
  <c r="K52" i="103"/>
  <c r="U52" i="103" s="1"/>
  <c r="K64" i="103"/>
  <c r="U64" i="103" s="1"/>
  <c r="K67" i="103"/>
  <c r="U67" i="103" s="1"/>
  <c r="K82" i="103"/>
  <c r="U82" i="103" s="1"/>
  <c r="K85" i="103"/>
  <c r="U85" i="103" s="1"/>
  <c r="K100" i="103"/>
  <c r="U100" i="103" s="1"/>
  <c r="K103" i="103"/>
  <c r="U103" i="103" s="1"/>
  <c r="K112" i="103"/>
  <c r="U112" i="103" s="1"/>
  <c r="K115" i="103"/>
  <c r="U115" i="103" s="1"/>
  <c r="K133" i="103"/>
  <c r="U133" i="103" s="1"/>
  <c r="K136" i="103"/>
  <c r="U136" i="103" s="1"/>
  <c r="K151" i="103"/>
  <c r="U151" i="103" s="1"/>
  <c r="K154" i="103"/>
  <c r="U154" i="103" s="1"/>
  <c r="K166" i="103"/>
  <c r="U166" i="103" s="1"/>
  <c r="K169" i="103"/>
  <c r="U169" i="103" s="1"/>
  <c r="K184" i="103"/>
  <c r="U184" i="103" s="1"/>
  <c r="K187" i="103"/>
  <c r="U187" i="103" s="1"/>
  <c r="K33" i="103"/>
  <c r="U33" i="103" s="1"/>
  <c r="K51" i="103"/>
  <c r="U51" i="103" s="1"/>
  <c r="K69" i="103"/>
  <c r="U69" i="103" s="1"/>
  <c r="K114" i="103"/>
  <c r="U114" i="103" s="1"/>
  <c r="K132" i="103"/>
  <c r="U132" i="103" s="1"/>
  <c r="K135" i="103"/>
  <c r="U135" i="103" s="1"/>
  <c r="K150" i="103"/>
  <c r="U150" i="103" s="1"/>
  <c r="K153" i="103"/>
  <c r="U153" i="103" s="1"/>
  <c r="K168" i="103"/>
  <c r="U168" i="103" s="1"/>
  <c r="K171" i="103"/>
  <c r="U171" i="103" s="1"/>
  <c r="K183" i="103"/>
  <c r="U183" i="103" s="1"/>
  <c r="K186" i="103"/>
  <c r="U186" i="103" s="1"/>
  <c r="K201" i="103"/>
  <c r="U201" i="103" s="1"/>
  <c r="K21" i="103"/>
  <c r="U21" i="103" s="1"/>
  <c r="K30" i="103"/>
  <c r="U30" i="103" s="1"/>
  <c r="K48" i="103"/>
  <c r="U48" i="103" s="1"/>
  <c r="K66" i="103"/>
  <c r="U66" i="103" s="1"/>
  <c r="K84" i="103"/>
  <c r="U84" i="103" s="1"/>
  <c r="K102" i="103"/>
  <c r="U102" i="103" s="1"/>
  <c r="K111" i="103"/>
  <c r="U111" i="103" s="1"/>
  <c r="K18" i="103"/>
  <c r="U18" i="103" s="1"/>
  <c r="K137" i="103"/>
  <c r="U137" i="103" s="1"/>
  <c r="K200" i="103"/>
  <c r="U200" i="103" s="1"/>
  <c r="K205" i="103"/>
  <c r="U205" i="103" s="1"/>
  <c r="K219" i="103"/>
  <c r="U219" i="103" s="1"/>
  <c r="K222" i="103"/>
  <c r="U222" i="103" s="1"/>
  <c r="K234" i="103"/>
  <c r="U234" i="103" s="1"/>
  <c r="K237" i="103"/>
  <c r="U237" i="103" s="1"/>
  <c r="K258" i="103"/>
  <c r="U258" i="103" s="1"/>
  <c r="K134" i="103"/>
  <c r="U134" i="103" s="1"/>
  <c r="K152" i="103"/>
  <c r="U152" i="103" s="1"/>
  <c r="K170" i="103"/>
  <c r="U170" i="103" s="1"/>
  <c r="K202" i="103"/>
  <c r="U202" i="103" s="1"/>
  <c r="K149" i="103"/>
  <c r="U149" i="103" s="1"/>
  <c r="K167" i="103"/>
  <c r="U167" i="103" s="1"/>
  <c r="K204" i="103"/>
  <c r="U204" i="103" s="1"/>
  <c r="K99" i="103"/>
  <c r="U99" i="103" s="1"/>
  <c r="K185" i="103"/>
  <c r="U185" i="103" s="1"/>
  <c r="K188" i="103"/>
  <c r="U188" i="103" s="1"/>
  <c r="K218" i="103"/>
  <c r="U218" i="103" s="1"/>
  <c r="K221" i="103"/>
  <c r="U221" i="103" s="1"/>
  <c r="K236" i="103"/>
  <c r="U236" i="103" s="1"/>
  <c r="K239" i="103"/>
  <c r="U239" i="103" s="1"/>
  <c r="K257" i="103"/>
  <c r="U257" i="103" s="1"/>
  <c r="K274" i="103"/>
  <c r="U274" i="103" s="1"/>
  <c r="K81" i="103"/>
  <c r="U81" i="103" s="1"/>
  <c r="K203" i="103"/>
  <c r="U203" i="103" s="1"/>
  <c r="K217" i="103"/>
  <c r="U217" i="103" s="1"/>
  <c r="K235" i="103"/>
  <c r="U235" i="103" s="1"/>
  <c r="K261" i="103"/>
  <c r="U261" i="103" s="1"/>
  <c r="K276" i="103"/>
  <c r="U276" i="103" s="1"/>
  <c r="K291" i="103"/>
  <c r="U291" i="103" s="1"/>
  <c r="K294" i="103"/>
  <c r="U294" i="103" s="1"/>
  <c r="K309" i="103"/>
  <c r="U309" i="103" s="1"/>
  <c r="K312" i="103"/>
  <c r="U312" i="103" s="1"/>
  <c r="K260" i="103"/>
  <c r="U260" i="103" s="1"/>
  <c r="K273" i="103"/>
  <c r="U273" i="103" s="1"/>
  <c r="K275" i="103"/>
  <c r="U275" i="103" s="1"/>
  <c r="K278" i="103"/>
  <c r="U278" i="103" s="1"/>
  <c r="K290" i="103"/>
  <c r="U290" i="103" s="1"/>
  <c r="K293" i="103"/>
  <c r="U293" i="103" s="1"/>
  <c r="K308" i="103"/>
  <c r="U308" i="103" s="1"/>
  <c r="K311" i="103"/>
  <c r="U311" i="103" s="1"/>
  <c r="K292" i="103"/>
  <c r="U292" i="103" s="1"/>
  <c r="K310" i="103"/>
  <c r="U310" i="103" s="1"/>
  <c r="K220" i="103"/>
  <c r="U220" i="103" s="1"/>
  <c r="K238" i="103"/>
  <c r="U238" i="103" s="1"/>
  <c r="K256" i="103"/>
  <c r="U256" i="103" s="1"/>
  <c r="K277" i="103"/>
  <c r="U277" i="103" s="1"/>
  <c r="K295" i="103"/>
  <c r="U295" i="103" s="1"/>
  <c r="K307" i="103"/>
  <c r="U307" i="103" s="1"/>
  <c r="K259" i="103"/>
  <c r="U259" i="103" s="1"/>
  <c r="J20" i="103"/>
  <c r="T20" i="103" s="1"/>
  <c r="J23" i="103"/>
  <c r="T23" i="103" s="1"/>
  <c r="J32" i="103"/>
  <c r="T32" i="103" s="1"/>
  <c r="J35" i="103"/>
  <c r="T35" i="103" s="1"/>
  <c r="J47" i="103"/>
  <c r="T47" i="103" s="1"/>
  <c r="J50" i="103"/>
  <c r="T50" i="103" s="1"/>
  <c r="J65" i="103"/>
  <c r="T65" i="103" s="1"/>
  <c r="J68" i="103"/>
  <c r="T68" i="103" s="1"/>
  <c r="J83" i="103"/>
  <c r="T83" i="103" s="1"/>
  <c r="J86" i="103"/>
  <c r="T86" i="103" s="1"/>
  <c r="J98" i="103"/>
  <c r="T98" i="103" s="1"/>
  <c r="J101" i="103"/>
  <c r="T101" i="103" s="1"/>
  <c r="J110" i="103"/>
  <c r="T110" i="103" s="1"/>
  <c r="J113" i="103"/>
  <c r="T113" i="103" s="1"/>
  <c r="J19" i="103"/>
  <c r="T19" i="103" s="1"/>
  <c r="J22" i="103"/>
  <c r="T22" i="103" s="1"/>
  <c r="J31" i="103"/>
  <c r="T31" i="103" s="1"/>
  <c r="J34" i="103"/>
  <c r="T34" i="103" s="1"/>
  <c r="J49" i="103"/>
  <c r="T49" i="103" s="1"/>
  <c r="J52" i="103"/>
  <c r="T52" i="103" s="1"/>
  <c r="J64" i="103"/>
  <c r="T64" i="103" s="1"/>
  <c r="J67" i="103"/>
  <c r="T67" i="103" s="1"/>
  <c r="J82" i="103"/>
  <c r="T82" i="103" s="1"/>
  <c r="J85" i="103"/>
  <c r="T85" i="103" s="1"/>
  <c r="J100" i="103"/>
  <c r="T100" i="103" s="1"/>
  <c r="J103" i="103"/>
  <c r="T103" i="103" s="1"/>
  <c r="J112" i="103"/>
  <c r="T112" i="103" s="1"/>
  <c r="J115" i="103"/>
  <c r="T115" i="103" s="1"/>
  <c r="J133" i="103"/>
  <c r="T133" i="103" s="1"/>
  <c r="J136" i="103"/>
  <c r="T136" i="103" s="1"/>
  <c r="J151" i="103"/>
  <c r="T151" i="103" s="1"/>
  <c r="J154" i="103"/>
  <c r="T154" i="103" s="1"/>
  <c r="J166" i="103"/>
  <c r="T166" i="103" s="1"/>
  <c r="J169" i="103"/>
  <c r="T169" i="103" s="1"/>
  <c r="J184" i="103"/>
  <c r="T184" i="103" s="1"/>
  <c r="J187" i="103"/>
  <c r="T187" i="103" s="1"/>
  <c r="J33" i="103"/>
  <c r="T33" i="103" s="1"/>
  <c r="J51" i="103"/>
  <c r="T51" i="103" s="1"/>
  <c r="J69" i="103"/>
  <c r="T69" i="103" s="1"/>
  <c r="J114" i="103"/>
  <c r="T114" i="103" s="1"/>
  <c r="J132" i="103"/>
  <c r="T132" i="103" s="1"/>
  <c r="J135" i="103"/>
  <c r="T135" i="103" s="1"/>
  <c r="J150" i="103"/>
  <c r="T150" i="103" s="1"/>
  <c r="J153" i="103"/>
  <c r="T153" i="103" s="1"/>
  <c r="J168" i="103"/>
  <c r="T168" i="103" s="1"/>
  <c r="J171" i="103"/>
  <c r="T171" i="103" s="1"/>
  <c r="J183" i="103"/>
  <c r="T183" i="103" s="1"/>
  <c r="J186" i="103"/>
  <c r="T186" i="103" s="1"/>
  <c r="J201" i="103"/>
  <c r="T201" i="103" s="1"/>
  <c r="J204" i="103"/>
  <c r="T204" i="103" s="1"/>
  <c r="J21" i="103"/>
  <c r="T21" i="103" s="1"/>
  <c r="J30" i="103"/>
  <c r="T30" i="103" s="1"/>
  <c r="J48" i="103"/>
  <c r="T48" i="103" s="1"/>
  <c r="J66" i="103"/>
  <c r="T66" i="103" s="1"/>
  <c r="J84" i="103"/>
  <c r="T84" i="103" s="1"/>
  <c r="J102" i="103"/>
  <c r="T102" i="103" s="1"/>
  <c r="J111" i="103"/>
  <c r="T111" i="103" s="1"/>
  <c r="J137" i="103"/>
  <c r="T137" i="103" s="1"/>
  <c r="J200" i="103"/>
  <c r="T200" i="103" s="1"/>
  <c r="J205" i="103"/>
  <c r="T205" i="103" s="1"/>
  <c r="J219" i="103"/>
  <c r="T219" i="103" s="1"/>
  <c r="J222" i="103"/>
  <c r="T222" i="103" s="1"/>
  <c r="J234" i="103"/>
  <c r="T234" i="103" s="1"/>
  <c r="J237" i="103"/>
  <c r="T237" i="103" s="1"/>
  <c r="J258" i="103"/>
  <c r="T258" i="103" s="1"/>
  <c r="J134" i="103"/>
  <c r="T134" i="103" s="1"/>
  <c r="J152" i="103"/>
  <c r="T152" i="103" s="1"/>
  <c r="J170" i="103"/>
  <c r="T170" i="103" s="1"/>
  <c r="J202" i="103"/>
  <c r="T202" i="103" s="1"/>
  <c r="J149" i="103"/>
  <c r="T149" i="103" s="1"/>
  <c r="J167" i="103"/>
  <c r="T167" i="103" s="1"/>
  <c r="J99" i="103"/>
  <c r="T99" i="103" s="1"/>
  <c r="J185" i="103"/>
  <c r="T185" i="103" s="1"/>
  <c r="J188" i="103"/>
  <c r="T188" i="103" s="1"/>
  <c r="J218" i="103"/>
  <c r="T218" i="103" s="1"/>
  <c r="J221" i="103"/>
  <c r="T221" i="103" s="1"/>
  <c r="J236" i="103"/>
  <c r="T236" i="103" s="1"/>
  <c r="J239" i="103"/>
  <c r="T239" i="103" s="1"/>
  <c r="J257" i="103"/>
  <c r="T257" i="103" s="1"/>
  <c r="J260" i="103"/>
  <c r="T260" i="103" s="1"/>
  <c r="J275" i="103"/>
  <c r="T275" i="103" s="1"/>
  <c r="J81" i="103"/>
  <c r="T81" i="103" s="1"/>
  <c r="J203" i="103"/>
  <c r="T203" i="103" s="1"/>
  <c r="J217" i="103"/>
  <c r="T217" i="103" s="1"/>
  <c r="J235" i="103"/>
  <c r="T235" i="103" s="1"/>
  <c r="J261" i="103"/>
  <c r="T261" i="103" s="1"/>
  <c r="J18" i="103"/>
  <c r="T18" i="103" s="1"/>
  <c r="J276" i="103"/>
  <c r="T276" i="103" s="1"/>
  <c r="J291" i="103"/>
  <c r="T291" i="103" s="1"/>
  <c r="J294" i="103"/>
  <c r="T294" i="103" s="1"/>
  <c r="J309" i="103"/>
  <c r="T309" i="103" s="1"/>
  <c r="J312" i="103"/>
  <c r="T312" i="103" s="1"/>
  <c r="J273" i="103"/>
  <c r="T273" i="103" s="1"/>
  <c r="J278" i="103"/>
  <c r="T278" i="103" s="1"/>
  <c r="J290" i="103"/>
  <c r="T290" i="103" s="1"/>
  <c r="J293" i="103"/>
  <c r="T293" i="103" s="1"/>
  <c r="J308" i="103"/>
  <c r="T308" i="103" s="1"/>
  <c r="J311" i="103"/>
  <c r="T311" i="103" s="1"/>
  <c r="J256" i="103"/>
  <c r="T256" i="103" s="1"/>
  <c r="J220" i="103"/>
  <c r="T220" i="103" s="1"/>
  <c r="J238" i="103"/>
  <c r="T238" i="103" s="1"/>
  <c r="J274" i="103"/>
  <c r="T274" i="103" s="1"/>
  <c r="J310" i="103"/>
  <c r="T310" i="103" s="1"/>
  <c r="J277" i="103"/>
  <c r="T277" i="103" s="1"/>
  <c r="J295" i="103"/>
  <c r="T295" i="103" s="1"/>
  <c r="J307" i="103"/>
  <c r="T307" i="103" s="1"/>
  <c r="J292" i="103"/>
  <c r="T292" i="103" s="1"/>
  <c r="J259" i="103"/>
  <c r="T259" i="103" s="1"/>
  <c r="I20" i="103"/>
  <c r="S20" i="103" s="1"/>
  <c r="I23" i="103"/>
  <c r="S23" i="103" s="1"/>
  <c r="I32" i="103"/>
  <c r="S32" i="103" s="1"/>
  <c r="I35" i="103"/>
  <c r="S35" i="103" s="1"/>
  <c r="I47" i="103"/>
  <c r="S47" i="103" s="1"/>
  <c r="I50" i="103"/>
  <c r="S50" i="103" s="1"/>
  <c r="I65" i="103"/>
  <c r="S65" i="103" s="1"/>
  <c r="I68" i="103"/>
  <c r="S68" i="103" s="1"/>
  <c r="I83" i="103"/>
  <c r="S83" i="103" s="1"/>
  <c r="I86" i="103"/>
  <c r="S86" i="103" s="1"/>
  <c r="I98" i="103"/>
  <c r="S98" i="103" s="1"/>
  <c r="I101" i="103"/>
  <c r="S101" i="103" s="1"/>
  <c r="I110" i="103"/>
  <c r="S110" i="103" s="1"/>
  <c r="I113" i="103"/>
  <c r="S113" i="103" s="1"/>
  <c r="I19" i="103"/>
  <c r="S19" i="103" s="1"/>
  <c r="I22" i="103"/>
  <c r="S22" i="103" s="1"/>
  <c r="I31" i="103"/>
  <c r="S31" i="103" s="1"/>
  <c r="I34" i="103"/>
  <c r="S34" i="103" s="1"/>
  <c r="I49" i="103"/>
  <c r="S49" i="103" s="1"/>
  <c r="I52" i="103"/>
  <c r="S52" i="103" s="1"/>
  <c r="I64" i="103"/>
  <c r="S64" i="103" s="1"/>
  <c r="I67" i="103"/>
  <c r="S67" i="103" s="1"/>
  <c r="I82" i="103"/>
  <c r="S82" i="103" s="1"/>
  <c r="I85" i="103"/>
  <c r="S85" i="103" s="1"/>
  <c r="I100" i="103"/>
  <c r="S100" i="103" s="1"/>
  <c r="I103" i="103"/>
  <c r="S103" i="103" s="1"/>
  <c r="I112" i="103"/>
  <c r="S112" i="103" s="1"/>
  <c r="I115" i="103"/>
  <c r="S115" i="103" s="1"/>
  <c r="I33" i="103"/>
  <c r="S33" i="103" s="1"/>
  <c r="I51" i="103"/>
  <c r="S51" i="103" s="1"/>
  <c r="I69" i="103"/>
  <c r="S69" i="103" s="1"/>
  <c r="I114" i="103"/>
  <c r="S114" i="103" s="1"/>
  <c r="I21" i="103"/>
  <c r="S21" i="103" s="1"/>
  <c r="I30" i="103"/>
  <c r="S30" i="103" s="1"/>
  <c r="I48" i="103"/>
  <c r="S48" i="103" s="1"/>
  <c r="I66" i="103"/>
  <c r="S66" i="103" s="1"/>
  <c r="I84" i="103"/>
  <c r="S84" i="103" s="1"/>
  <c r="I102" i="103"/>
  <c r="S102" i="103" s="1"/>
  <c r="I111" i="103"/>
  <c r="S111" i="103" s="1"/>
  <c r="I134" i="103"/>
  <c r="S134" i="103" s="1"/>
  <c r="I137" i="103"/>
  <c r="S137" i="103" s="1"/>
  <c r="I149" i="103"/>
  <c r="S149" i="103" s="1"/>
  <c r="I152" i="103"/>
  <c r="S152" i="103" s="1"/>
  <c r="I167" i="103"/>
  <c r="S167" i="103" s="1"/>
  <c r="I170" i="103"/>
  <c r="S170" i="103" s="1"/>
  <c r="I133" i="103"/>
  <c r="S133" i="103" s="1"/>
  <c r="I151" i="103"/>
  <c r="S151" i="103" s="1"/>
  <c r="I169" i="103"/>
  <c r="S169" i="103" s="1"/>
  <c r="I219" i="103"/>
  <c r="S219" i="103" s="1"/>
  <c r="I222" i="103"/>
  <c r="S222" i="103" s="1"/>
  <c r="I234" i="103"/>
  <c r="S234" i="103" s="1"/>
  <c r="I237" i="103"/>
  <c r="S237" i="103" s="1"/>
  <c r="I258" i="103"/>
  <c r="S258" i="103" s="1"/>
  <c r="I202" i="103"/>
  <c r="S202" i="103" s="1"/>
  <c r="I166" i="103"/>
  <c r="S166" i="103" s="1"/>
  <c r="I184" i="103"/>
  <c r="S184" i="103" s="1"/>
  <c r="I187" i="103"/>
  <c r="S187" i="103" s="1"/>
  <c r="I99" i="103"/>
  <c r="S99" i="103" s="1"/>
  <c r="I185" i="103"/>
  <c r="S185" i="103" s="1"/>
  <c r="I188" i="103"/>
  <c r="S188" i="103" s="1"/>
  <c r="I204" i="103"/>
  <c r="S204" i="103" s="1"/>
  <c r="I218" i="103"/>
  <c r="S218" i="103" s="1"/>
  <c r="I221" i="103"/>
  <c r="S221" i="103" s="1"/>
  <c r="I236" i="103"/>
  <c r="S236" i="103" s="1"/>
  <c r="I239" i="103"/>
  <c r="S239" i="103" s="1"/>
  <c r="I257" i="103"/>
  <c r="S257" i="103" s="1"/>
  <c r="I135" i="103"/>
  <c r="S135" i="103" s="1"/>
  <c r="I153" i="103"/>
  <c r="S153" i="103" s="1"/>
  <c r="I171" i="103"/>
  <c r="S171" i="103" s="1"/>
  <c r="I201" i="103"/>
  <c r="S201" i="103" s="1"/>
  <c r="I18" i="103"/>
  <c r="S18" i="103" s="1"/>
  <c r="I183" i="103"/>
  <c r="S183" i="103" s="1"/>
  <c r="I276" i="103"/>
  <c r="S276" i="103" s="1"/>
  <c r="I291" i="103"/>
  <c r="S291" i="103" s="1"/>
  <c r="I294" i="103"/>
  <c r="S294" i="103" s="1"/>
  <c r="I309" i="103"/>
  <c r="S309" i="103" s="1"/>
  <c r="I312" i="103"/>
  <c r="S312" i="103" s="1"/>
  <c r="I132" i="103"/>
  <c r="S132" i="103" s="1"/>
  <c r="I273" i="103"/>
  <c r="S273" i="103" s="1"/>
  <c r="I186" i="103"/>
  <c r="S186" i="103" s="1"/>
  <c r="I260" i="103"/>
  <c r="S260" i="103" s="1"/>
  <c r="I154" i="103"/>
  <c r="S154" i="103" s="1"/>
  <c r="I278" i="103"/>
  <c r="S278" i="103" s="1"/>
  <c r="I290" i="103"/>
  <c r="S290" i="103" s="1"/>
  <c r="I293" i="103"/>
  <c r="S293" i="103" s="1"/>
  <c r="I308" i="103"/>
  <c r="S308" i="103" s="1"/>
  <c r="I311" i="103"/>
  <c r="S311" i="103" s="1"/>
  <c r="I200" i="103"/>
  <c r="S200" i="103" s="1"/>
  <c r="I205" i="103"/>
  <c r="S205" i="103" s="1"/>
  <c r="I275" i="103"/>
  <c r="S275" i="103" s="1"/>
  <c r="I168" i="103"/>
  <c r="S168" i="103" s="1"/>
  <c r="I220" i="103"/>
  <c r="S220" i="103" s="1"/>
  <c r="I238" i="103"/>
  <c r="S238" i="103" s="1"/>
  <c r="I256" i="103"/>
  <c r="S256" i="103" s="1"/>
  <c r="I259" i="103"/>
  <c r="S259" i="103" s="1"/>
  <c r="I150" i="103"/>
  <c r="S150" i="103" s="1"/>
  <c r="I261" i="103"/>
  <c r="S261" i="103" s="1"/>
  <c r="I81" i="103"/>
  <c r="S81" i="103" s="1"/>
  <c r="I217" i="103"/>
  <c r="S217" i="103" s="1"/>
  <c r="I235" i="103"/>
  <c r="S235" i="103" s="1"/>
  <c r="I277" i="103"/>
  <c r="S277" i="103" s="1"/>
  <c r="I295" i="103"/>
  <c r="S295" i="103" s="1"/>
  <c r="I307" i="103"/>
  <c r="S307" i="103" s="1"/>
  <c r="I310" i="103"/>
  <c r="S310" i="103" s="1"/>
  <c r="I203" i="103"/>
  <c r="S203" i="103" s="1"/>
  <c r="I274" i="103"/>
  <c r="S274" i="103" s="1"/>
  <c r="I136" i="103"/>
  <c r="S136" i="103" s="1"/>
  <c r="I292" i="103"/>
  <c r="S292" i="103" s="1"/>
  <c r="D19" i="103"/>
  <c r="N19" i="103" s="1"/>
  <c r="D22" i="103"/>
  <c r="N22" i="103" s="1"/>
  <c r="D31" i="103"/>
  <c r="N31" i="103" s="1"/>
  <c r="D34" i="103"/>
  <c r="N34" i="103" s="1"/>
  <c r="D49" i="103"/>
  <c r="N49" i="103" s="1"/>
  <c r="D52" i="103"/>
  <c r="N52" i="103" s="1"/>
  <c r="D64" i="103"/>
  <c r="N64" i="103" s="1"/>
  <c r="D67" i="103"/>
  <c r="N67" i="103" s="1"/>
  <c r="D82" i="103"/>
  <c r="N82" i="103" s="1"/>
  <c r="D85" i="103"/>
  <c r="N85" i="103" s="1"/>
  <c r="D100" i="103"/>
  <c r="N100" i="103" s="1"/>
  <c r="D103" i="103"/>
  <c r="N103" i="103" s="1"/>
  <c r="D112" i="103"/>
  <c r="N112" i="103" s="1"/>
  <c r="D115" i="103"/>
  <c r="N115" i="103" s="1"/>
  <c r="D18" i="103"/>
  <c r="N18" i="103" s="1"/>
  <c r="D21" i="103"/>
  <c r="N21" i="103" s="1"/>
  <c r="D30" i="103"/>
  <c r="N30" i="103" s="1"/>
  <c r="D33" i="103"/>
  <c r="N33" i="103" s="1"/>
  <c r="D48" i="103"/>
  <c r="N48" i="103" s="1"/>
  <c r="D51" i="103"/>
  <c r="N51" i="103" s="1"/>
  <c r="D66" i="103"/>
  <c r="N66" i="103" s="1"/>
  <c r="D69" i="103"/>
  <c r="N69" i="103" s="1"/>
  <c r="D81" i="103"/>
  <c r="N81" i="103" s="1"/>
  <c r="D84" i="103"/>
  <c r="N84" i="103" s="1"/>
  <c r="D99" i="103"/>
  <c r="N99" i="103" s="1"/>
  <c r="D102" i="103"/>
  <c r="N102" i="103" s="1"/>
  <c r="D111" i="103"/>
  <c r="N111" i="103" s="1"/>
  <c r="D114" i="103"/>
  <c r="N114" i="103" s="1"/>
  <c r="D134" i="103"/>
  <c r="N134" i="103" s="1"/>
  <c r="D137" i="103"/>
  <c r="N137" i="103" s="1"/>
  <c r="D149" i="103"/>
  <c r="N149" i="103" s="1"/>
  <c r="D152" i="103"/>
  <c r="N152" i="103" s="1"/>
  <c r="D167" i="103"/>
  <c r="N167" i="103" s="1"/>
  <c r="D170" i="103"/>
  <c r="N170" i="103" s="1"/>
  <c r="D185" i="103"/>
  <c r="N185" i="103" s="1"/>
  <c r="D188" i="103"/>
  <c r="N188" i="103" s="1"/>
  <c r="D133" i="103"/>
  <c r="N133" i="103" s="1"/>
  <c r="D136" i="103"/>
  <c r="N136" i="103" s="1"/>
  <c r="D151" i="103"/>
  <c r="N151" i="103" s="1"/>
  <c r="D154" i="103"/>
  <c r="N154" i="103" s="1"/>
  <c r="D166" i="103"/>
  <c r="N166" i="103" s="1"/>
  <c r="D169" i="103"/>
  <c r="N169" i="103" s="1"/>
  <c r="D184" i="103"/>
  <c r="N184" i="103" s="1"/>
  <c r="D187" i="103"/>
  <c r="N187" i="103" s="1"/>
  <c r="D23" i="103"/>
  <c r="N23" i="103" s="1"/>
  <c r="D32" i="103"/>
  <c r="N32" i="103" s="1"/>
  <c r="D50" i="103"/>
  <c r="N50" i="103" s="1"/>
  <c r="D68" i="103"/>
  <c r="N68" i="103" s="1"/>
  <c r="D86" i="103"/>
  <c r="N86" i="103" s="1"/>
  <c r="D113" i="103"/>
  <c r="N113" i="103" s="1"/>
  <c r="D20" i="103"/>
  <c r="N20" i="103" s="1"/>
  <c r="D201" i="103"/>
  <c r="N201" i="103" s="1"/>
  <c r="D65" i="103"/>
  <c r="N65" i="103" s="1"/>
  <c r="D98" i="103"/>
  <c r="N98" i="103" s="1"/>
  <c r="D217" i="103"/>
  <c r="N217" i="103" s="1"/>
  <c r="D220" i="103"/>
  <c r="N220" i="103" s="1"/>
  <c r="D235" i="103"/>
  <c r="N235" i="103" s="1"/>
  <c r="D238" i="103"/>
  <c r="N238" i="103" s="1"/>
  <c r="D256" i="103"/>
  <c r="N256" i="103" s="1"/>
  <c r="D135" i="103"/>
  <c r="N135" i="103" s="1"/>
  <c r="D153" i="103"/>
  <c r="N153" i="103" s="1"/>
  <c r="D171" i="103"/>
  <c r="N171" i="103" s="1"/>
  <c r="D203" i="103"/>
  <c r="N203" i="103" s="1"/>
  <c r="D35" i="103"/>
  <c r="N35" i="103" s="1"/>
  <c r="D110" i="103"/>
  <c r="N110" i="103" s="1"/>
  <c r="D132" i="103"/>
  <c r="N132" i="103" s="1"/>
  <c r="D150" i="103"/>
  <c r="N150" i="103" s="1"/>
  <c r="D168" i="103"/>
  <c r="N168" i="103" s="1"/>
  <c r="D205" i="103"/>
  <c r="N205" i="103" s="1"/>
  <c r="D47" i="103"/>
  <c r="N47" i="103" s="1"/>
  <c r="D101" i="103"/>
  <c r="N101" i="103" s="1"/>
  <c r="D186" i="103"/>
  <c r="N186" i="103" s="1"/>
  <c r="D219" i="103"/>
  <c r="N219" i="103" s="1"/>
  <c r="D222" i="103"/>
  <c r="N222" i="103" s="1"/>
  <c r="D234" i="103"/>
  <c r="N234" i="103" s="1"/>
  <c r="D237" i="103"/>
  <c r="N237" i="103" s="1"/>
  <c r="D258" i="103"/>
  <c r="N258" i="103" s="1"/>
  <c r="D278" i="103"/>
  <c r="N278" i="103" s="1"/>
  <c r="D290" i="103"/>
  <c r="N290" i="103" s="1"/>
  <c r="D293" i="103"/>
  <c r="N293" i="103" s="1"/>
  <c r="D308" i="103"/>
  <c r="N308" i="103" s="1"/>
  <c r="D311" i="103"/>
  <c r="N311" i="103" s="1"/>
  <c r="D275" i="103"/>
  <c r="N275" i="103" s="1"/>
  <c r="D83" i="103"/>
  <c r="N83" i="103" s="1"/>
  <c r="D204" i="103"/>
  <c r="N204" i="103" s="1"/>
  <c r="D218" i="103"/>
  <c r="N218" i="103" s="1"/>
  <c r="D236" i="103"/>
  <c r="N236" i="103" s="1"/>
  <c r="W236" i="103" s="1"/>
  <c r="D200" i="103"/>
  <c r="N200" i="103" s="1"/>
  <c r="D277" i="103"/>
  <c r="N277" i="103" s="1"/>
  <c r="D292" i="103"/>
  <c r="N292" i="103" s="1"/>
  <c r="D295" i="103"/>
  <c r="N295" i="103" s="1"/>
  <c r="D307" i="103"/>
  <c r="N307" i="103" s="1"/>
  <c r="D310" i="103"/>
  <c r="N310" i="103" s="1"/>
  <c r="D276" i="103"/>
  <c r="N276" i="103" s="1"/>
  <c r="D291" i="103"/>
  <c r="N291" i="103" s="1"/>
  <c r="D259" i="103"/>
  <c r="N259" i="103" s="1"/>
  <c r="D261" i="103"/>
  <c r="N261" i="103" s="1"/>
  <c r="D274" i="103"/>
  <c r="N274" i="103" s="1"/>
  <c r="D294" i="103"/>
  <c r="N294" i="103" s="1"/>
  <c r="D312" i="103"/>
  <c r="N312" i="103" s="1"/>
  <c r="D202" i="103"/>
  <c r="N202" i="103" s="1"/>
  <c r="D309" i="103"/>
  <c r="N309" i="103" s="1"/>
  <c r="D221" i="103"/>
  <c r="N221" i="103" s="1"/>
  <c r="D239" i="103"/>
  <c r="N239" i="103" s="1"/>
  <c r="W239" i="103" s="1"/>
  <c r="D257" i="103"/>
  <c r="N257" i="103" s="1"/>
  <c r="D260" i="103"/>
  <c r="N260" i="103" s="1"/>
  <c r="D273" i="103"/>
  <c r="N273" i="103" s="1"/>
  <c r="D183" i="103"/>
  <c r="N183" i="103" s="1"/>
  <c r="G19" i="103"/>
  <c r="Q19" i="103" s="1"/>
  <c r="G22" i="103"/>
  <c r="Q22" i="103" s="1"/>
  <c r="G31" i="103"/>
  <c r="Q31" i="103" s="1"/>
  <c r="G34" i="103"/>
  <c r="Q34" i="103" s="1"/>
  <c r="G49" i="103"/>
  <c r="Q49" i="103" s="1"/>
  <c r="G52" i="103"/>
  <c r="Q52" i="103" s="1"/>
  <c r="G64" i="103"/>
  <c r="Q64" i="103" s="1"/>
  <c r="G67" i="103"/>
  <c r="Q67" i="103" s="1"/>
  <c r="G82" i="103"/>
  <c r="Q82" i="103" s="1"/>
  <c r="G85" i="103"/>
  <c r="Q85" i="103" s="1"/>
  <c r="G100" i="103"/>
  <c r="Q100" i="103" s="1"/>
  <c r="G103" i="103"/>
  <c r="Q103" i="103" s="1"/>
  <c r="G112" i="103"/>
  <c r="Q112" i="103" s="1"/>
  <c r="G115" i="103"/>
  <c r="Q115" i="103" s="1"/>
  <c r="G18" i="103"/>
  <c r="Q18" i="103" s="1"/>
  <c r="G21" i="103"/>
  <c r="Q21" i="103" s="1"/>
  <c r="G30" i="103"/>
  <c r="Q30" i="103" s="1"/>
  <c r="G33" i="103"/>
  <c r="Q33" i="103" s="1"/>
  <c r="G48" i="103"/>
  <c r="Q48" i="103" s="1"/>
  <c r="G51" i="103"/>
  <c r="Q51" i="103" s="1"/>
  <c r="G66" i="103"/>
  <c r="Q66" i="103" s="1"/>
  <c r="G69" i="103"/>
  <c r="Q69" i="103" s="1"/>
  <c r="G81" i="103"/>
  <c r="Q81" i="103" s="1"/>
  <c r="G84" i="103"/>
  <c r="Q84" i="103" s="1"/>
  <c r="G99" i="103"/>
  <c r="Q99" i="103" s="1"/>
  <c r="G102" i="103"/>
  <c r="Q102" i="103" s="1"/>
  <c r="G111" i="103"/>
  <c r="Q111" i="103" s="1"/>
  <c r="G114" i="103"/>
  <c r="Q114" i="103" s="1"/>
  <c r="G132" i="103"/>
  <c r="Q132" i="103" s="1"/>
  <c r="G135" i="103"/>
  <c r="Q135" i="103" s="1"/>
  <c r="G150" i="103"/>
  <c r="Q150" i="103" s="1"/>
  <c r="G153" i="103"/>
  <c r="Q153" i="103" s="1"/>
  <c r="G168" i="103"/>
  <c r="Q168" i="103" s="1"/>
  <c r="G171" i="103"/>
  <c r="Q171" i="103" s="1"/>
  <c r="G183" i="103"/>
  <c r="Q183" i="103" s="1"/>
  <c r="G186" i="103"/>
  <c r="Q186" i="103" s="1"/>
  <c r="G20" i="103"/>
  <c r="Q20" i="103" s="1"/>
  <c r="G47" i="103"/>
  <c r="Q47" i="103" s="1"/>
  <c r="G65" i="103"/>
  <c r="Q65" i="103" s="1"/>
  <c r="G83" i="103"/>
  <c r="Q83" i="103" s="1"/>
  <c r="G101" i="103"/>
  <c r="Q101" i="103" s="1"/>
  <c r="G110" i="103"/>
  <c r="Q110" i="103" s="1"/>
  <c r="G134" i="103"/>
  <c r="Q134" i="103" s="1"/>
  <c r="G137" i="103"/>
  <c r="Q137" i="103" s="1"/>
  <c r="G149" i="103"/>
  <c r="Q149" i="103" s="1"/>
  <c r="G152" i="103"/>
  <c r="Q152" i="103" s="1"/>
  <c r="G167" i="103"/>
  <c r="Q167" i="103" s="1"/>
  <c r="G170" i="103"/>
  <c r="Q170" i="103" s="1"/>
  <c r="G185" i="103"/>
  <c r="Q185" i="103" s="1"/>
  <c r="G188" i="103"/>
  <c r="Q188" i="103" s="1"/>
  <c r="G200" i="103"/>
  <c r="Q200" i="103" s="1"/>
  <c r="G35" i="103"/>
  <c r="Q35" i="103" s="1"/>
  <c r="G98" i="103"/>
  <c r="Q98" i="103" s="1"/>
  <c r="G166" i="103"/>
  <c r="Q166" i="103" s="1"/>
  <c r="G184" i="103"/>
  <c r="Q184" i="103" s="1"/>
  <c r="G187" i="103"/>
  <c r="Q187" i="103" s="1"/>
  <c r="G204" i="103"/>
  <c r="Q204" i="103" s="1"/>
  <c r="G218" i="103"/>
  <c r="Q218" i="103" s="1"/>
  <c r="G221" i="103"/>
  <c r="Q221" i="103" s="1"/>
  <c r="G236" i="103"/>
  <c r="Q236" i="103" s="1"/>
  <c r="G239" i="103"/>
  <c r="Q239" i="103" s="1"/>
  <c r="G257" i="103"/>
  <c r="Q257" i="103" s="1"/>
  <c r="G32" i="103"/>
  <c r="Q32" i="103" s="1"/>
  <c r="G86" i="103"/>
  <c r="Q86" i="103" s="1"/>
  <c r="G23" i="103"/>
  <c r="Q23" i="103" s="1"/>
  <c r="G201" i="103"/>
  <c r="Q201" i="103" s="1"/>
  <c r="G203" i="103"/>
  <c r="Q203" i="103" s="1"/>
  <c r="G217" i="103"/>
  <c r="Q217" i="103" s="1"/>
  <c r="G220" i="103"/>
  <c r="Q220" i="103" s="1"/>
  <c r="G235" i="103"/>
  <c r="Q235" i="103" s="1"/>
  <c r="G238" i="103"/>
  <c r="Q238" i="103" s="1"/>
  <c r="G256" i="103"/>
  <c r="Q256" i="103" s="1"/>
  <c r="G68" i="103"/>
  <c r="Q68" i="103" s="1"/>
  <c r="G113" i="103"/>
  <c r="Q113" i="103" s="1"/>
  <c r="G151" i="103"/>
  <c r="Q151" i="103" s="1"/>
  <c r="G222" i="103"/>
  <c r="Q222" i="103" s="1"/>
  <c r="G273" i="103"/>
  <c r="Q273" i="103" s="1"/>
  <c r="G50" i="103"/>
  <c r="Q50" i="103" s="1"/>
  <c r="G260" i="103"/>
  <c r="Q260" i="103" s="1"/>
  <c r="G154" i="103"/>
  <c r="Q154" i="103" s="1"/>
  <c r="G258" i="103"/>
  <c r="Q258" i="103" s="1"/>
  <c r="G278" i="103"/>
  <c r="Q278" i="103" s="1"/>
  <c r="G290" i="103"/>
  <c r="Q290" i="103" s="1"/>
  <c r="G293" i="103"/>
  <c r="Q293" i="103" s="1"/>
  <c r="G308" i="103"/>
  <c r="Q308" i="103" s="1"/>
  <c r="G311" i="103"/>
  <c r="Q311" i="103" s="1"/>
  <c r="G205" i="103"/>
  <c r="Q205" i="103" s="1"/>
  <c r="G275" i="103"/>
  <c r="Q275" i="103" s="1"/>
  <c r="G133" i="103"/>
  <c r="Q133" i="103" s="1"/>
  <c r="G219" i="103"/>
  <c r="Q219" i="103" s="1"/>
  <c r="G237" i="103"/>
  <c r="Q237" i="103" s="1"/>
  <c r="G274" i="103"/>
  <c r="Q274" i="103" s="1"/>
  <c r="G259" i="103"/>
  <c r="Q259" i="103" s="1"/>
  <c r="G136" i="103"/>
  <c r="Q136" i="103" s="1"/>
  <c r="G277" i="103"/>
  <c r="Q277" i="103" s="1"/>
  <c r="G292" i="103"/>
  <c r="Q292" i="103" s="1"/>
  <c r="G295" i="103"/>
  <c r="Q295" i="103" s="1"/>
  <c r="G307" i="103"/>
  <c r="Q307" i="103" s="1"/>
  <c r="G310" i="103"/>
  <c r="Q310" i="103" s="1"/>
  <c r="G234" i="103"/>
  <c r="Q234" i="103" s="1"/>
  <c r="G276" i="103"/>
  <c r="Q276" i="103" s="1"/>
  <c r="G294" i="103"/>
  <c r="Q294" i="103" s="1"/>
  <c r="G312" i="103"/>
  <c r="Q312" i="103" s="1"/>
  <c r="G169" i="103"/>
  <c r="Q169" i="103" s="1"/>
  <c r="G202" i="103"/>
  <c r="Q202" i="103" s="1"/>
  <c r="G291" i="103"/>
  <c r="Q291" i="103" s="1"/>
  <c r="G309" i="103"/>
  <c r="Q309" i="103" s="1"/>
  <c r="G261" i="103"/>
  <c r="Q261" i="103" s="1"/>
  <c r="F19" i="103"/>
  <c r="P19" i="103" s="1"/>
  <c r="F22" i="103"/>
  <c r="P22" i="103" s="1"/>
  <c r="F31" i="103"/>
  <c r="P31" i="103" s="1"/>
  <c r="F34" i="103"/>
  <c r="P34" i="103" s="1"/>
  <c r="F49" i="103"/>
  <c r="P49" i="103" s="1"/>
  <c r="F52" i="103"/>
  <c r="P52" i="103" s="1"/>
  <c r="F64" i="103"/>
  <c r="P64" i="103" s="1"/>
  <c r="F67" i="103"/>
  <c r="P67" i="103" s="1"/>
  <c r="F82" i="103"/>
  <c r="P82" i="103" s="1"/>
  <c r="F85" i="103"/>
  <c r="P85" i="103" s="1"/>
  <c r="F100" i="103"/>
  <c r="P100" i="103" s="1"/>
  <c r="F103" i="103"/>
  <c r="P103" i="103" s="1"/>
  <c r="F112" i="103"/>
  <c r="P112" i="103" s="1"/>
  <c r="F115" i="103"/>
  <c r="P115" i="103" s="1"/>
  <c r="F18" i="103"/>
  <c r="P18" i="103" s="1"/>
  <c r="F21" i="103"/>
  <c r="P21" i="103" s="1"/>
  <c r="F30" i="103"/>
  <c r="P30" i="103" s="1"/>
  <c r="F33" i="103"/>
  <c r="P33" i="103" s="1"/>
  <c r="F48" i="103"/>
  <c r="P48" i="103" s="1"/>
  <c r="F51" i="103"/>
  <c r="P51" i="103" s="1"/>
  <c r="F66" i="103"/>
  <c r="P66" i="103" s="1"/>
  <c r="F69" i="103"/>
  <c r="P69" i="103" s="1"/>
  <c r="F81" i="103"/>
  <c r="P81" i="103" s="1"/>
  <c r="F84" i="103"/>
  <c r="P84" i="103" s="1"/>
  <c r="F99" i="103"/>
  <c r="P99" i="103" s="1"/>
  <c r="F102" i="103"/>
  <c r="P102" i="103" s="1"/>
  <c r="F111" i="103"/>
  <c r="P111" i="103" s="1"/>
  <c r="F114" i="103"/>
  <c r="P114" i="103" s="1"/>
  <c r="F132" i="103"/>
  <c r="P132" i="103" s="1"/>
  <c r="F135" i="103"/>
  <c r="P135" i="103" s="1"/>
  <c r="F150" i="103"/>
  <c r="P150" i="103" s="1"/>
  <c r="F153" i="103"/>
  <c r="P153" i="103" s="1"/>
  <c r="F168" i="103"/>
  <c r="P168" i="103" s="1"/>
  <c r="F171" i="103"/>
  <c r="P171" i="103" s="1"/>
  <c r="F183" i="103"/>
  <c r="P183" i="103" s="1"/>
  <c r="F186" i="103"/>
  <c r="P186" i="103" s="1"/>
  <c r="F20" i="103"/>
  <c r="P20" i="103" s="1"/>
  <c r="F47" i="103"/>
  <c r="P47" i="103" s="1"/>
  <c r="F65" i="103"/>
  <c r="P65" i="103" s="1"/>
  <c r="F83" i="103"/>
  <c r="P83" i="103" s="1"/>
  <c r="F101" i="103"/>
  <c r="P101" i="103" s="1"/>
  <c r="F110" i="103"/>
  <c r="P110" i="103" s="1"/>
  <c r="F134" i="103"/>
  <c r="P134" i="103" s="1"/>
  <c r="F137" i="103"/>
  <c r="P137" i="103" s="1"/>
  <c r="F149" i="103"/>
  <c r="P149" i="103" s="1"/>
  <c r="F152" i="103"/>
  <c r="P152" i="103" s="1"/>
  <c r="F167" i="103"/>
  <c r="P167" i="103" s="1"/>
  <c r="F170" i="103"/>
  <c r="P170" i="103" s="1"/>
  <c r="F185" i="103"/>
  <c r="P185" i="103" s="1"/>
  <c r="F188" i="103"/>
  <c r="P188" i="103" s="1"/>
  <c r="F200" i="103"/>
  <c r="P200" i="103" s="1"/>
  <c r="F203" i="103"/>
  <c r="P203" i="103" s="1"/>
  <c r="F35" i="103"/>
  <c r="P35" i="103" s="1"/>
  <c r="F98" i="103"/>
  <c r="P98" i="103" s="1"/>
  <c r="F204" i="103"/>
  <c r="P204" i="103" s="1"/>
  <c r="F218" i="103"/>
  <c r="P218" i="103" s="1"/>
  <c r="F221" i="103"/>
  <c r="P221" i="103" s="1"/>
  <c r="F236" i="103"/>
  <c r="P236" i="103" s="1"/>
  <c r="F239" i="103"/>
  <c r="P239" i="103" s="1"/>
  <c r="F257" i="103"/>
  <c r="P257" i="103" s="1"/>
  <c r="F32" i="103"/>
  <c r="P32" i="103" s="1"/>
  <c r="F86" i="103"/>
  <c r="P86" i="103" s="1"/>
  <c r="F23" i="103"/>
  <c r="P23" i="103" s="1"/>
  <c r="F201" i="103"/>
  <c r="P201" i="103" s="1"/>
  <c r="F217" i="103"/>
  <c r="P217" i="103" s="1"/>
  <c r="F220" i="103"/>
  <c r="P220" i="103" s="1"/>
  <c r="F235" i="103"/>
  <c r="P235" i="103" s="1"/>
  <c r="F238" i="103"/>
  <c r="P238" i="103" s="1"/>
  <c r="F256" i="103"/>
  <c r="P256" i="103" s="1"/>
  <c r="F259" i="103"/>
  <c r="P259" i="103" s="1"/>
  <c r="F274" i="103"/>
  <c r="P274" i="103" s="1"/>
  <c r="F68" i="103"/>
  <c r="P68" i="103" s="1"/>
  <c r="F136" i="103"/>
  <c r="P136" i="103" s="1"/>
  <c r="F154" i="103"/>
  <c r="P154" i="103" s="1"/>
  <c r="F151" i="103"/>
  <c r="P151" i="103" s="1"/>
  <c r="F222" i="103"/>
  <c r="P222" i="103" s="1"/>
  <c r="F273" i="103"/>
  <c r="P273" i="103" s="1"/>
  <c r="F50" i="103"/>
  <c r="P50" i="103" s="1"/>
  <c r="F260" i="103"/>
  <c r="P260" i="103" s="1"/>
  <c r="F184" i="103"/>
  <c r="P184" i="103" s="1"/>
  <c r="F258" i="103"/>
  <c r="P258" i="103" s="1"/>
  <c r="F278" i="103"/>
  <c r="P278" i="103" s="1"/>
  <c r="F290" i="103"/>
  <c r="P290" i="103" s="1"/>
  <c r="F293" i="103"/>
  <c r="P293" i="103" s="1"/>
  <c r="F308" i="103"/>
  <c r="P308" i="103" s="1"/>
  <c r="F311" i="103"/>
  <c r="P311" i="103" s="1"/>
  <c r="F205" i="103"/>
  <c r="P205" i="103" s="1"/>
  <c r="F275" i="103"/>
  <c r="P275" i="103" s="1"/>
  <c r="F133" i="103"/>
  <c r="P133" i="103" s="1"/>
  <c r="F219" i="103"/>
  <c r="P219" i="103" s="1"/>
  <c r="F237" i="103"/>
  <c r="P237" i="103" s="1"/>
  <c r="F169" i="103"/>
  <c r="P169" i="103" s="1"/>
  <c r="F234" i="103"/>
  <c r="P234" i="103" s="1"/>
  <c r="F261" i="103"/>
  <c r="P261" i="103" s="1"/>
  <c r="F166" i="103"/>
  <c r="P166" i="103" s="1"/>
  <c r="F187" i="103"/>
  <c r="P187" i="103" s="1"/>
  <c r="F277" i="103"/>
  <c r="P277" i="103" s="1"/>
  <c r="F292" i="103"/>
  <c r="P292" i="103" s="1"/>
  <c r="F295" i="103"/>
  <c r="P295" i="103" s="1"/>
  <c r="F307" i="103"/>
  <c r="P307" i="103" s="1"/>
  <c r="F310" i="103"/>
  <c r="P310" i="103" s="1"/>
  <c r="F276" i="103"/>
  <c r="P276" i="103" s="1"/>
  <c r="F294" i="103"/>
  <c r="P294" i="103" s="1"/>
  <c r="F312" i="103"/>
  <c r="P312" i="103" s="1"/>
  <c r="F113" i="103"/>
  <c r="P113" i="103" s="1"/>
  <c r="F202" i="103"/>
  <c r="P202" i="103" s="1"/>
  <c r="F291" i="103"/>
  <c r="P291" i="103" s="1"/>
  <c r="F309" i="103"/>
  <c r="P309" i="103" s="1"/>
  <c r="H20" i="103"/>
  <c r="R20" i="103" s="1"/>
  <c r="H23" i="103"/>
  <c r="R23" i="103" s="1"/>
  <c r="H32" i="103"/>
  <c r="R32" i="103" s="1"/>
  <c r="H35" i="103"/>
  <c r="R35" i="103" s="1"/>
  <c r="H47" i="103"/>
  <c r="R47" i="103" s="1"/>
  <c r="H50" i="103"/>
  <c r="R50" i="103" s="1"/>
  <c r="H65" i="103"/>
  <c r="R65" i="103" s="1"/>
  <c r="H68" i="103"/>
  <c r="R68" i="103" s="1"/>
  <c r="H83" i="103"/>
  <c r="R83" i="103" s="1"/>
  <c r="H86" i="103"/>
  <c r="R86" i="103" s="1"/>
  <c r="H98" i="103"/>
  <c r="R98" i="103" s="1"/>
  <c r="H101" i="103"/>
  <c r="R101" i="103" s="1"/>
  <c r="H110" i="103"/>
  <c r="R110" i="103" s="1"/>
  <c r="H113" i="103"/>
  <c r="R113" i="103" s="1"/>
  <c r="H19" i="103"/>
  <c r="R19" i="103" s="1"/>
  <c r="H22" i="103"/>
  <c r="R22" i="103" s="1"/>
  <c r="H31" i="103"/>
  <c r="R31" i="103" s="1"/>
  <c r="H34" i="103"/>
  <c r="R34" i="103" s="1"/>
  <c r="H49" i="103"/>
  <c r="R49" i="103" s="1"/>
  <c r="H52" i="103"/>
  <c r="R52" i="103" s="1"/>
  <c r="H64" i="103"/>
  <c r="R64" i="103" s="1"/>
  <c r="H67" i="103"/>
  <c r="R67" i="103" s="1"/>
  <c r="H82" i="103"/>
  <c r="R82" i="103" s="1"/>
  <c r="H85" i="103"/>
  <c r="R85" i="103" s="1"/>
  <c r="H100" i="103"/>
  <c r="R100" i="103" s="1"/>
  <c r="H103" i="103"/>
  <c r="R103" i="103" s="1"/>
  <c r="H112" i="103"/>
  <c r="R112" i="103" s="1"/>
  <c r="H115" i="103"/>
  <c r="R115" i="103" s="1"/>
  <c r="H132" i="103"/>
  <c r="R132" i="103" s="1"/>
  <c r="H135" i="103"/>
  <c r="R135" i="103" s="1"/>
  <c r="H150" i="103"/>
  <c r="R150" i="103" s="1"/>
  <c r="H153" i="103"/>
  <c r="R153" i="103" s="1"/>
  <c r="H168" i="103"/>
  <c r="R168" i="103" s="1"/>
  <c r="H171" i="103"/>
  <c r="R171" i="103" s="1"/>
  <c r="H183" i="103"/>
  <c r="R183" i="103" s="1"/>
  <c r="H186" i="103"/>
  <c r="R186" i="103" s="1"/>
  <c r="H134" i="103"/>
  <c r="R134" i="103" s="1"/>
  <c r="H137" i="103"/>
  <c r="R137" i="103" s="1"/>
  <c r="H149" i="103"/>
  <c r="R149" i="103" s="1"/>
  <c r="H152" i="103"/>
  <c r="R152" i="103" s="1"/>
  <c r="H167" i="103"/>
  <c r="R167" i="103" s="1"/>
  <c r="H170" i="103"/>
  <c r="R170" i="103" s="1"/>
  <c r="H185" i="103"/>
  <c r="R185" i="103" s="1"/>
  <c r="H188" i="103"/>
  <c r="R188" i="103" s="1"/>
  <c r="H200" i="103"/>
  <c r="R200" i="103" s="1"/>
  <c r="H18" i="103"/>
  <c r="R18" i="103" s="1"/>
  <c r="H81" i="103"/>
  <c r="R81" i="103" s="1"/>
  <c r="H99" i="103"/>
  <c r="R99" i="103" s="1"/>
  <c r="H30" i="103"/>
  <c r="R30" i="103" s="1"/>
  <c r="H51" i="103"/>
  <c r="R51" i="103" s="1"/>
  <c r="H84" i="103"/>
  <c r="R84" i="103" s="1"/>
  <c r="H202" i="103"/>
  <c r="R202" i="103" s="1"/>
  <c r="H166" i="103"/>
  <c r="R166" i="103" s="1"/>
  <c r="H184" i="103"/>
  <c r="R184" i="103" s="1"/>
  <c r="H187" i="103"/>
  <c r="R187" i="103" s="1"/>
  <c r="H21" i="103"/>
  <c r="R21" i="103" s="1"/>
  <c r="H204" i="103"/>
  <c r="R204" i="103" s="1"/>
  <c r="H218" i="103"/>
  <c r="R218" i="103" s="1"/>
  <c r="H221" i="103"/>
  <c r="R221" i="103" s="1"/>
  <c r="H236" i="103"/>
  <c r="R236" i="103" s="1"/>
  <c r="H239" i="103"/>
  <c r="R239" i="103" s="1"/>
  <c r="H33" i="103"/>
  <c r="R33" i="103" s="1"/>
  <c r="H66" i="103"/>
  <c r="R66" i="103" s="1"/>
  <c r="H111" i="103"/>
  <c r="R111" i="103" s="1"/>
  <c r="H201" i="103"/>
  <c r="R201" i="103" s="1"/>
  <c r="H203" i="103"/>
  <c r="R203" i="103" s="1"/>
  <c r="H217" i="103"/>
  <c r="R217" i="103" s="1"/>
  <c r="H220" i="103"/>
  <c r="R220" i="103" s="1"/>
  <c r="H235" i="103"/>
  <c r="R235" i="103" s="1"/>
  <c r="H238" i="103"/>
  <c r="R238" i="103" s="1"/>
  <c r="H256" i="103"/>
  <c r="R256" i="103" s="1"/>
  <c r="H276" i="103"/>
  <c r="R276" i="103" s="1"/>
  <c r="H291" i="103"/>
  <c r="R291" i="103" s="1"/>
  <c r="H294" i="103"/>
  <c r="R294" i="103" s="1"/>
  <c r="H309" i="103"/>
  <c r="R309" i="103" s="1"/>
  <c r="H312" i="103"/>
  <c r="R312" i="103" s="1"/>
  <c r="H114" i="103"/>
  <c r="R114" i="103" s="1"/>
  <c r="H151" i="103"/>
  <c r="R151" i="103" s="1"/>
  <c r="H222" i="103"/>
  <c r="R222" i="103" s="1"/>
  <c r="H273" i="103"/>
  <c r="R273" i="103" s="1"/>
  <c r="H260" i="103"/>
  <c r="R260" i="103" s="1"/>
  <c r="H154" i="103"/>
  <c r="R154" i="103" s="1"/>
  <c r="H258" i="103"/>
  <c r="R258" i="103" s="1"/>
  <c r="H278" i="103"/>
  <c r="R278" i="103" s="1"/>
  <c r="H290" i="103"/>
  <c r="R290" i="103" s="1"/>
  <c r="H293" i="103"/>
  <c r="R293" i="103" s="1"/>
  <c r="H308" i="103"/>
  <c r="R308" i="103" s="1"/>
  <c r="H311" i="103"/>
  <c r="R311" i="103" s="1"/>
  <c r="H295" i="103"/>
  <c r="R295" i="103" s="1"/>
  <c r="H307" i="103"/>
  <c r="R307" i="103" s="1"/>
  <c r="H205" i="103"/>
  <c r="R205" i="103" s="1"/>
  <c r="H275" i="103"/>
  <c r="R275" i="103" s="1"/>
  <c r="H136" i="103"/>
  <c r="R136" i="103" s="1"/>
  <c r="H292" i="103"/>
  <c r="R292" i="103" s="1"/>
  <c r="H310" i="103"/>
  <c r="R310" i="103" s="1"/>
  <c r="H133" i="103"/>
  <c r="R133" i="103" s="1"/>
  <c r="H219" i="103"/>
  <c r="R219" i="103" s="1"/>
  <c r="H237" i="103"/>
  <c r="R237" i="103" s="1"/>
  <c r="H277" i="103"/>
  <c r="R277" i="103" s="1"/>
  <c r="H69" i="103"/>
  <c r="R69" i="103" s="1"/>
  <c r="H102" i="103"/>
  <c r="R102" i="103" s="1"/>
  <c r="H259" i="103"/>
  <c r="R259" i="103" s="1"/>
  <c r="H234" i="103"/>
  <c r="R234" i="103" s="1"/>
  <c r="H274" i="103"/>
  <c r="R274" i="103" s="1"/>
  <c r="H261" i="103"/>
  <c r="R261" i="103" s="1"/>
  <c r="H169" i="103"/>
  <c r="R169" i="103" s="1"/>
  <c r="H257" i="103"/>
  <c r="R257" i="103" s="1"/>
  <c r="H48" i="103"/>
  <c r="R48" i="103" s="1"/>
  <c r="E19" i="103"/>
  <c r="O19" i="103" s="1"/>
  <c r="E22" i="103"/>
  <c r="O22" i="103" s="1"/>
  <c r="E31" i="103"/>
  <c r="O31" i="103" s="1"/>
  <c r="E34" i="103"/>
  <c r="O34" i="103" s="1"/>
  <c r="E49" i="103"/>
  <c r="O49" i="103" s="1"/>
  <c r="W49" i="103" s="1"/>
  <c r="E52" i="103"/>
  <c r="O52" i="103" s="1"/>
  <c r="E64" i="103"/>
  <c r="O64" i="103" s="1"/>
  <c r="W64" i="103" s="1"/>
  <c r="E67" i="103"/>
  <c r="O67" i="103" s="1"/>
  <c r="E82" i="103"/>
  <c r="O82" i="103" s="1"/>
  <c r="E85" i="103"/>
  <c r="O85" i="103" s="1"/>
  <c r="E100" i="103"/>
  <c r="O100" i="103" s="1"/>
  <c r="E103" i="103"/>
  <c r="O103" i="103" s="1"/>
  <c r="E112" i="103"/>
  <c r="O112" i="103" s="1"/>
  <c r="E115" i="103"/>
  <c r="O115" i="103" s="1"/>
  <c r="E18" i="103"/>
  <c r="O18" i="103" s="1"/>
  <c r="E21" i="103"/>
  <c r="O21" i="103" s="1"/>
  <c r="E30" i="103"/>
  <c r="O30" i="103" s="1"/>
  <c r="E33" i="103"/>
  <c r="O33" i="103" s="1"/>
  <c r="E48" i="103"/>
  <c r="O48" i="103" s="1"/>
  <c r="E51" i="103"/>
  <c r="O51" i="103" s="1"/>
  <c r="E66" i="103"/>
  <c r="O66" i="103" s="1"/>
  <c r="E69" i="103"/>
  <c r="O69" i="103" s="1"/>
  <c r="E81" i="103"/>
  <c r="O81" i="103" s="1"/>
  <c r="E84" i="103"/>
  <c r="O84" i="103" s="1"/>
  <c r="E99" i="103"/>
  <c r="O99" i="103" s="1"/>
  <c r="E102" i="103"/>
  <c r="O102" i="103" s="1"/>
  <c r="E111" i="103"/>
  <c r="O111" i="103" s="1"/>
  <c r="E114" i="103"/>
  <c r="O114" i="103" s="1"/>
  <c r="E20" i="103"/>
  <c r="O20" i="103" s="1"/>
  <c r="E47" i="103"/>
  <c r="O47" i="103" s="1"/>
  <c r="E65" i="103"/>
  <c r="O65" i="103" s="1"/>
  <c r="E83" i="103"/>
  <c r="O83" i="103" s="1"/>
  <c r="E101" i="103"/>
  <c r="O101" i="103" s="1"/>
  <c r="E110" i="103"/>
  <c r="O110" i="103" s="1"/>
  <c r="E35" i="103"/>
  <c r="O35" i="103" s="1"/>
  <c r="E98" i="103"/>
  <c r="O98" i="103" s="1"/>
  <c r="E133" i="103"/>
  <c r="O133" i="103" s="1"/>
  <c r="E136" i="103"/>
  <c r="O136" i="103" s="1"/>
  <c r="E151" i="103"/>
  <c r="O151" i="103" s="1"/>
  <c r="E154" i="103"/>
  <c r="O154" i="103" s="1"/>
  <c r="E166" i="103"/>
  <c r="O166" i="103" s="1"/>
  <c r="E169" i="103"/>
  <c r="O169" i="103" s="1"/>
  <c r="E184" i="103"/>
  <c r="O184" i="103" s="1"/>
  <c r="E204" i="103"/>
  <c r="O204" i="103" s="1"/>
  <c r="E218" i="103"/>
  <c r="O218" i="103" s="1"/>
  <c r="E221" i="103"/>
  <c r="O221" i="103" s="1"/>
  <c r="E236" i="103"/>
  <c r="O236" i="103" s="1"/>
  <c r="E239" i="103"/>
  <c r="O239" i="103" s="1"/>
  <c r="E257" i="103"/>
  <c r="O257" i="103" s="1"/>
  <c r="E32" i="103"/>
  <c r="O32" i="103" s="1"/>
  <c r="E86" i="103"/>
  <c r="O86" i="103" s="1"/>
  <c r="E134" i="103"/>
  <c r="O134" i="103" s="1"/>
  <c r="E152" i="103"/>
  <c r="O152" i="103" s="1"/>
  <c r="E170" i="103"/>
  <c r="O170" i="103" s="1"/>
  <c r="E23" i="103"/>
  <c r="O23" i="103" s="1"/>
  <c r="E149" i="103"/>
  <c r="O149" i="103" s="1"/>
  <c r="E167" i="103"/>
  <c r="O167" i="103" s="1"/>
  <c r="E185" i="103"/>
  <c r="O185" i="103" s="1"/>
  <c r="E188" i="103"/>
  <c r="O188" i="103" s="1"/>
  <c r="E201" i="103"/>
  <c r="O201" i="103" s="1"/>
  <c r="E217" i="103"/>
  <c r="O217" i="103" s="1"/>
  <c r="E220" i="103"/>
  <c r="O220" i="103" s="1"/>
  <c r="E235" i="103"/>
  <c r="O235" i="103" s="1"/>
  <c r="E238" i="103"/>
  <c r="O238" i="103" s="1"/>
  <c r="E256" i="103"/>
  <c r="O256" i="103" s="1"/>
  <c r="E259" i="103"/>
  <c r="O259" i="103" s="1"/>
  <c r="E68" i="103"/>
  <c r="O68" i="103" s="1"/>
  <c r="E135" i="103"/>
  <c r="O135" i="103" s="1"/>
  <c r="E153" i="103"/>
  <c r="O153" i="103" s="1"/>
  <c r="E171" i="103"/>
  <c r="O171" i="103" s="1"/>
  <c r="E203" i="103"/>
  <c r="O203" i="103" s="1"/>
  <c r="E113" i="103"/>
  <c r="O113" i="103" s="1"/>
  <c r="E132" i="103"/>
  <c r="O132" i="103" s="1"/>
  <c r="E150" i="103"/>
  <c r="O150" i="103" s="1"/>
  <c r="E168" i="103"/>
  <c r="O168" i="103" s="1"/>
  <c r="E205" i="103"/>
  <c r="O205" i="103" s="1"/>
  <c r="E50" i="103"/>
  <c r="O50" i="103" s="1"/>
  <c r="E183" i="103"/>
  <c r="O183" i="103" s="1"/>
  <c r="E260" i="103"/>
  <c r="O260" i="103" s="1"/>
  <c r="E258" i="103"/>
  <c r="O258" i="103" s="1"/>
  <c r="E278" i="103"/>
  <c r="O278" i="103" s="1"/>
  <c r="E290" i="103"/>
  <c r="O290" i="103" s="1"/>
  <c r="E293" i="103"/>
  <c r="O293" i="103" s="1"/>
  <c r="E308" i="103"/>
  <c r="O308" i="103" s="1"/>
  <c r="E311" i="103"/>
  <c r="O311" i="103" s="1"/>
  <c r="E275" i="103"/>
  <c r="O275" i="103" s="1"/>
  <c r="E186" i="103"/>
  <c r="O186" i="103" s="1"/>
  <c r="E219" i="103"/>
  <c r="O219" i="103" s="1"/>
  <c r="E237" i="103"/>
  <c r="O237" i="103" s="1"/>
  <c r="E187" i="103"/>
  <c r="O187" i="103" s="1"/>
  <c r="E200" i="103"/>
  <c r="O200" i="103" s="1"/>
  <c r="E277" i="103"/>
  <c r="O277" i="103" s="1"/>
  <c r="E292" i="103"/>
  <c r="O292" i="103" s="1"/>
  <c r="E295" i="103"/>
  <c r="O295" i="103" s="1"/>
  <c r="E307" i="103"/>
  <c r="O307" i="103" s="1"/>
  <c r="E310" i="103"/>
  <c r="O310" i="103" s="1"/>
  <c r="E234" i="103"/>
  <c r="O234" i="103" s="1"/>
  <c r="E261" i="103"/>
  <c r="O261" i="103" s="1"/>
  <c r="E274" i="103"/>
  <c r="O274" i="103" s="1"/>
  <c r="E202" i="103"/>
  <c r="O202" i="103" s="1"/>
  <c r="E276" i="103"/>
  <c r="O276" i="103" s="1"/>
  <c r="E294" i="103"/>
  <c r="O294" i="103" s="1"/>
  <c r="E312" i="103"/>
  <c r="O312" i="103" s="1"/>
  <c r="E137" i="103"/>
  <c r="O137" i="103" s="1"/>
  <c r="E222" i="103"/>
  <c r="O222" i="103" s="1"/>
  <c r="E273" i="103"/>
  <c r="O273" i="103" s="1"/>
  <c r="E291" i="103"/>
  <c r="O291" i="103" s="1"/>
  <c r="E309" i="103"/>
  <c r="O309" i="103" s="1"/>
  <c r="A83" i="90"/>
  <c r="A82" i="90"/>
  <c r="A81" i="90"/>
  <c r="A80" i="90"/>
  <c r="A79" i="90"/>
  <c r="A78" i="90"/>
  <c r="A77" i="90"/>
  <c r="A76" i="90"/>
  <c r="A75" i="90"/>
  <c r="A74" i="90"/>
  <c r="A73" i="90"/>
  <c r="A72" i="90"/>
  <c r="A71" i="90"/>
  <c r="A70" i="90"/>
  <c r="A69" i="90"/>
  <c r="A68" i="90"/>
  <c r="A67" i="90"/>
  <c r="A66" i="90"/>
  <c r="A65" i="90"/>
  <c r="A64" i="90"/>
  <c r="A63" i="90"/>
  <c r="A62" i="90"/>
  <c r="A61" i="90"/>
  <c r="A60" i="90"/>
  <c r="A59" i="90"/>
  <c r="A58" i="90"/>
  <c r="A57" i="90"/>
  <c r="A56" i="90"/>
  <c r="A55" i="90"/>
  <c r="A54" i="90"/>
  <c r="A53" i="90"/>
  <c r="A52" i="90"/>
  <c r="A51" i="90"/>
  <c r="A50" i="90"/>
  <c r="A49" i="90"/>
  <c r="A48" i="90"/>
  <c r="A47" i="90"/>
  <c r="A46" i="90"/>
  <c r="A45" i="90"/>
  <c r="A44" i="90"/>
  <c r="A43" i="90"/>
  <c r="A42" i="90"/>
  <c r="A41" i="90"/>
  <c r="A40" i="90"/>
  <c r="A39" i="90"/>
  <c r="A38" i="90"/>
  <c r="A37" i="90"/>
  <c r="A36" i="90"/>
  <c r="A35" i="90"/>
  <c r="A34" i="90"/>
  <c r="A33" i="90"/>
  <c r="A32" i="90"/>
  <c r="A31" i="90"/>
  <c r="A30" i="90"/>
  <c r="A29" i="90"/>
  <c r="A28" i="90"/>
  <c r="A27" i="90"/>
  <c r="A26" i="90"/>
  <c r="A25" i="90"/>
  <c r="A24" i="90"/>
  <c r="A23" i="90"/>
  <c r="A22" i="90"/>
  <c r="A21" i="90"/>
  <c r="A20" i="90"/>
  <c r="A19" i="90"/>
  <c r="A18" i="90"/>
  <c r="A17" i="90"/>
  <c r="A16" i="90"/>
  <c r="A15" i="90"/>
  <c r="A14" i="90"/>
  <c r="A13" i="90"/>
  <c r="A12" i="90"/>
  <c r="A11" i="90"/>
  <c r="A10" i="90"/>
  <c r="A9" i="90"/>
  <c r="A8" i="90"/>
  <c r="A7" i="90"/>
  <c r="A6" i="90"/>
  <c r="A5" i="90"/>
  <c r="A4" i="90"/>
  <c r="W34" i="103" l="1"/>
  <c r="H274" i="102"/>
  <c r="D272" i="103" s="1"/>
  <c r="L272" i="103"/>
  <c r="L80" i="103"/>
  <c r="H82" i="102"/>
  <c r="F80" i="103" s="1"/>
  <c r="L289" i="103"/>
  <c r="H291" i="102"/>
  <c r="F289" i="103" s="1"/>
  <c r="L46" i="103"/>
  <c r="H48" i="102"/>
  <c r="G46" i="103" s="1"/>
  <c r="L255" i="103"/>
  <c r="H257" i="102"/>
  <c r="G255" i="103" s="1"/>
  <c r="H133" i="102"/>
  <c r="F131" i="103" s="1"/>
  <c r="L131" i="103"/>
  <c r="H167" i="102"/>
  <c r="G165" i="103" s="1"/>
  <c r="L165" i="103"/>
  <c r="H99" i="102"/>
  <c r="K97" i="103" s="1"/>
  <c r="L97" i="103"/>
  <c r="L29" i="103"/>
  <c r="H31" i="102"/>
  <c r="D29" i="103" s="1"/>
  <c r="L199" i="103"/>
  <c r="H201" i="102"/>
  <c r="J199" i="103" s="1"/>
  <c r="L233" i="103"/>
  <c r="H235" i="102"/>
  <c r="F233" i="103" s="1"/>
  <c r="H111" i="102"/>
  <c r="I109" i="103" s="1"/>
  <c r="L109" i="103"/>
  <c r="L216" i="103"/>
  <c r="H218" i="102"/>
  <c r="D216" i="103" s="1"/>
  <c r="L148" i="103"/>
  <c r="H150" i="102"/>
  <c r="H148" i="103" s="1"/>
  <c r="H65" i="102"/>
  <c r="I63" i="103" s="1"/>
  <c r="L63" i="103"/>
  <c r="H184" i="102"/>
  <c r="J182" i="103" s="1"/>
  <c r="L182" i="103"/>
  <c r="H308" i="102"/>
  <c r="I306" i="103" s="1"/>
  <c r="L306" i="103"/>
  <c r="H19" i="102"/>
  <c r="G17" i="103" s="1"/>
  <c r="L17" i="103"/>
  <c r="L262" i="103"/>
  <c r="H264" i="102"/>
  <c r="G262" i="103" s="1"/>
  <c r="H93" i="102"/>
  <c r="J91" i="103" s="1"/>
  <c r="L91" i="103"/>
  <c r="H178" i="102"/>
  <c r="J176" i="103" s="1"/>
  <c r="L176" i="103"/>
  <c r="L56" i="103"/>
  <c r="H58" i="102"/>
  <c r="H56" i="103" s="1"/>
  <c r="L224" i="103"/>
  <c r="H226" i="102"/>
  <c r="J224" i="103" s="1"/>
  <c r="L173" i="103"/>
  <c r="H175" i="102"/>
  <c r="F173" i="103" s="1"/>
  <c r="L300" i="103"/>
  <c r="H302" i="102"/>
  <c r="G300" i="103" s="1"/>
  <c r="L44" i="103"/>
  <c r="H46" i="102"/>
  <c r="E44" i="103" s="1"/>
  <c r="L254" i="103"/>
  <c r="H256" i="102"/>
  <c r="I254" i="103" s="1"/>
  <c r="L45" i="103"/>
  <c r="H47" i="102"/>
  <c r="G45" i="103" s="1"/>
  <c r="L179" i="103"/>
  <c r="H181" i="102"/>
  <c r="L180" i="103"/>
  <c r="H182" i="102"/>
  <c r="I180" i="103" s="1"/>
  <c r="L127" i="103"/>
  <c r="H129" i="102"/>
  <c r="H176" i="102"/>
  <c r="H174" i="103" s="1"/>
  <c r="L174" i="103"/>
  <c r="L163" i="103"/>
  <c r="H165" i="102"/>
  <c r="D163" i="103" s="1"/>
  <c r="L264" i="103"/>
  <c r="H266" i="102"/>
  <c r="H234" i="102"/>
  <c r="I232" i="103" s="1"/>
  <c r="L232" i="103"/>
  <c r="L209" i="103"/>
  <c r="H211" i="102"/>
  <c r="F209" i="103" s="1"/>
  <c r="H147" i="102"/>
  <c r="I145" i="103" s="1"/>
  <c r="L145" i="103"/>
  <c r="H124" i="102"/>
  <c r="K122" i="103" s="1"/>
  <c r="L122" i="103"/>
  <c r="L158" i="103"/>
  <c r="H160" i="102"/>
  <c r="D158" i="103" s="1"/>
  <c r="H285" i="102"/>
  <c r="E283" i="103" s="1"/>
  <c r="L283" i="103"/>
  <c r="H91" i="102"/>
  <c r="H89" i="103" s="1"/>
  <c r="L89" i="103"/>
  <c r="H10" i="102"/>
  <c r="L8" i="103"/>
  <c r="H90" i="102"/>
  <c r="I88" i="103" s="1"/>
  <c r="L88" i="103"/>
  <c r="H199" i="102"/>
  <c r="E197" i="103" s="1"/>
  <c r="L197" i="103"/>
  <c r="L265" i="103"/>
  <c r="H267" i="102"/>
  <c r="H18" i="102"/>
  <c r="G16" i="103" s="1"/>
  <c r="L16" i="103"/>
  <c r="L38" i="103"/>
  <c r="H40" i="102"/>
  <c r="E38" i="103" s="1"/>
  <c r="L70" i="103"/>
  <c r="H72" i="102"/>
  <c r="E70" i="103" s="1"/>
  <c r="H107" i="102"/>
  <c r="J105" i="103" s="1"/>
  <c r="L105" i="103"/>
  <c r="H246" i="102"/>
  <c r="G244" i="103" s="1"/>
  <c r="L244" i="103"/>
  <c r="H140" i="102"/>
  <c r="L138" i="103"/>
  <c r="L229" i="103"/>
  <c r="H231" i="102"/>
  <c r="K229" i="103" s="1"/>
  <c r="L230" i="103"/>
  <c r="H232" i="102"/>
  <c r="I230" i="103" s="1"/>
  <c r="L298" i="103"/>
  <c r="H300" i="102"/>
  <c r="G298" i="103" s="1"/>
  <c r="L57" i="103"/>
  <c r="H59" i="102"/>
  <c r="J57" i="103" s="1"/>
  <c r="L142" i="103"/>
  <c r="H144" i="102"/>
  <c r="G142" i="103" s="1"/>
  <c r="H30" i="102"/>
  <c r="L28" i="103"/>
  <c r="H56" i="102"/>
  <c r="F54" i="103" s="1"/>
  <c r="L54" i="103"/>
  <c r="H242" i="102"/>
  <c r="E240" i="103" s="1"/>
  <c r="L240" i="103"/>
  <c r="H174" i="102"/>
  <c r="J172" i="103" s="1"/>
  <c r="L172" i="103"/>
  <c r="L198" i="103"/>
  <c r="H200" i="102"/>
  <c r="L130" i="103"/>
  <c r="H132" i="102"/>
  <c r="G130" i="103" s="1"/>
  <c r="L249" i="103"/>
  <c r="H251" i="102"/>
  <c r="I249" i="103" s="1"/>
  <c r="H210" i="102"/>
  <c r="H208" i="103" s="1"/>
  <c r="L208" i="103"/>
  <c r="H128" i="102"/>
  <c r="K126" i="103" s="1"/>
  <c r="L126" i="103"/>
  <c r="H80" i="102"/>
  <c r="J78" i="103" s="1"/>
  <c r="L78" i="103"/>
  <c r="L104" i="103"/>
  <c r="H106" i="102"/>
  <c r="L301" i="103"/>
  <c r="H303" i="102"/>
  <c r="E301" i="103" s="1"/>
  <c r="L139" i="103"/>
  <c r="H141" i="102"/>
  <c r="F139" i="103" s="1"/>
  <c r="L227" i="103"/>
  <c r="H229" i="102"/>
  <c r="H227" i="103" s="1"/>
  <c r="L193" i="103"/>
  <c r="H195" i="102"/>
  <c r="D193" i="103" s="1"/>
  <c r="H92" i="102"/>
  <c r="E90" i="103" s="1"/>
  <c r="L90" i="103"/>
  <c r="L93" i="103"/>
  <c r="H95" i="102"/>
  <c r="I93" i="103" s="1"/>
  <c r="H118" i="102"/>
  <c r="J116" i="103" s="1"/>
  <c r="L116" i="103"/>
  <c r="L284" i="103"/>
  <c r="H286" i="102"/>
  <c r="J284" i="103" s="1"/>
  <c r="H43" i="102"/>
  <c r="H41" i="103" s="1"/>
  <c r="L41" i="103"/>
  <c r="L285" i="103"/>
  <c r="H287" i="102"/>
  <c r="G285" i="103" s="1"/>
  <c r="H196" i="102"/>
  <c r="I194" i="103" s="1"/>
  <c r="L194" i="103"/>
  <c r="H282" i="102"/>
  <c r="L280" i="103"/>
  <c r="H305" i="102"/>
  <c r="D303" i="103" s="1"/>
  <c r="L303" i="103"/>
  <c r="L248" i="103"/>
  <c r="H250" i="102"/>
  <c r="D248" i="103" s="1"/>
  <c r="L141" i="103"/>
  <c r="H143" i="102"/>
  <c r="D141" i="103" s="1"/>
  <c r="L215" i="103"/>
  <c r="H217" i="102"/>
  <c r="H215" i="103" s="1"/>
  <c r="L181" i="103"/>
  <c r="H183" i="102"/>
  <c r="F181" i="103" s="1"/>
  <c r="H233" i="102"/>
  <c r="D231" i="103" s="1"/>
  <c r="L231" i="103"/>
  <c r="H247" i="102"/>
  <c r="F245" i="103" s="1"/>
  <c r="L245" i="103"/>
  <c r="L252" i="103"/>
  <c r="H254" i="102"/>
  <c r="L228" i="103"/>
  <c r="H230" i="102"/>
  <c r="I228" i="103" s="1"/>
  <c r="L120" i="103"/>
  <c r="H122" i="102"/>
  <c r="E120" i="103" s="1"/>
  <c r="H197" i="102"/>
  <c r="I195" i="103" s="1"/>
  <c r="L195" i="103"/>
  <c r="L160" i="103"/>
  <c r="H162" i="102"/>
  <c r="D160" i="103" s="1"/>
  <c r="H55" i="102"/>
  <c r="L53" i="103"/>
  <c r="Y110" i="103"/>
  <c r="AB110" i="103" s="1"/>
  <c r="H96" i="102"/>
  <c r="H94" i="103" s="1"/>
  <c r="L94" i="103"/>
  <c r="L266" i="103"/>
  <c r="H268" i="102"/>
  <c r="Y113" i="103"/>
  <c r="AB113" i="103" s="1"/>
  <c r="Y112" i="103"/>
  <c r="AB112" i="103" s="1"/>
  <c r="L214" i="103"/>
  <c r="H216" i="102"/>
  <c r="F214" i="103" s="1"/>
  <c r="L77" i="103"/>
  <c r="H79" i="102"/>
  <c r="H271" i="102"/>
  <c r="D269" i="103" s="1"/>
  <c r="L269" i="103"/>
  <c r="H198" i="102"/>
  <c r="L196" i="103"/>
  <c r="H272" i="102"/>
  <c r="F270" i="103" s="1"/>
  <c r="L270" i="103"/>
  <c r="H163" i="102"/>
  <c r="D161" i="103" s="1"/>
  <c r="L161" i="103"/>
  <c r="W20" i="103"/>
  <c r="L286" i="103"/>
  <c r="H288" i="102"/>
  <c r="H306" i="102"/>
  <c r="E304" i="103" s="1"/>
  <c r="L304" i="103"/>
  <c r="H283" i="102"/>
  <c r="I281" i="103" s="1"/>
  <c r="L281" i="103"/>
  <c r="H243" i="102"/>
  <c r="E241" i="103" s="1"/>
  <c r="L241" i="103"/>
  <c r="L125" i="103"/>
  <c r="H127" i="102"/>
  <c r="J125" i="103" s="1"/>
  <c r="H78" i="102"/>
  <c r="D76" i="103" s="1"/>
  <c r="L76" i="103"/>
  <c r="L211" i="103"/>
  <c r="H213" i="102"/>
  <c r="H208" i="102"/>
  <c r="F206" i="103" s="1"/>
  <c r="L206" i="103"/>
  <c r="L118" i="103"/>
  <c r="H120" i="102"/>
  <c r="K118" i="103" s="1"/>
  <c r="L58" i="103"/>
  <c r="H60" i="102"/>
  <c r="E58" i="103" s="1"/>
  <c r="L189" i="103"/>
  <c r="H191" i="102"/>
  <c r="H265" i="102"/>
  <c r="I263" i="103" s="1"/>
  <c r="L263" i="103"/>
  <c r="L71" i="103"/>
  <c r="H73" i="102"/>
  <c r="L37" i="103"/>
  <c r="H39" i="102"/>
  <c r="F37" i="103" s="1"/>
  <c r="L279" i="103"/>
  <c r="H281" i="102"/>
  <c r="K279" i="103" s="1"/>
  <c r="L106" i="103"/>
  <c r="H108" i="102"/>
  <c r="L212" i="103"/>
  <c r="H214" i="102"/>
  <c r="J212" i="103" s="1"/>
  <c r="H64" i="102"/>
  <c r="E62" i="103" s="1"/>
  <c r="L62" i="103"/>
  <c r="L12" i="103"/>
  <c r="H14" i="102"/>
  <c r="H164" i="102"/>
  <c r="G162" i="103" s="1"/>
  <c r="L162" i="103"/>
  <c r="L268" i="103"/>
  <c r="H270" i="102"/>
  <c r="I268" i="103" s="1"/>
  <c r="H298" i="102"/>
  <c r="J296" i="103" s="1"/>
  <c r="L296" i="103"/>
  <c r="L267" i="103"/>
  <c r="H269" i="102"/>
  <c r="H212" i="102"/>
  <c r="G210" i="103" s="1"/>
  <c r="L210" i="103"/>
  <c r="L75" i="103"/>
  <c r="H77" i="102"/>
  <c r="H57" i="102"/>
  <c r="D55" i="103" s="1"/>
  <c r="L55" i="103"/>
  <c r="L129" i="103"/>
  <c r="H131" i="102"/>
  <c r="F129" i="103" s="1"/>
  <c r="L119" i="103"/>
  <c r="H121" i="102"/>
  <c r="H13" i="102"/>
  <c r="L11" i="103"/>
  <c r="L271" i="103"/>
  <c r="H273" i="102"/>
  <c r="H271" i="103" s="1"/>
  <c r="L87" i="103"/>
  <c r="H89" i="102"/>
  <c r="D87" i="103" s="1"/>
  <c r="L192" i="103"/>
  <c r="H194" i="102"/>
  <c r="H192" i="103" s="1"/>
  <c r="H17" i="102"/>
  <c r="L15" i="103"/>
  <c r="H41" i="102"/>
  <c r="J39" i="103" s="1"/>
  <c r="L39" i="103"/>
  <c r="L72" i="103"/>
  <c r="H74" i="102"/>
  <c r="L288" i="103"/>
  <c r="H290" i="102"/>
  <c r="I288" i="103" s="1"/>
  <c r="L225" i="103"/>
  <c r="H227" i="102"/>
  <c r="L177" i="103"/>
  <c r="H179" i="102"/>
  <c r="I177" i="103" s="1"/>
  <c r="L251" i="103"/>
  <c r="H253" i="102"/>
  <c r="K251" i="103" s="1"/>
  <c r="L59" i="103"/>
  <c r="H61" i="102"/>
  <c r="G59" i="103" s="1"/>
  <c r="L25" i="103"/>
  <c r="H27" i="102"/>
  <c r="J25" i="103" s="1"/>
  <c r="L146" i="103"/>
  <c r="H148" i="102"/>
  <c r="G146" i="103" s="1"/>
  <c r="L79" i="103"/>
  <c r="H81" i="102"/>
  <c r="L297" i="103"/>
  <c r="H299" i="102"/>
  <c r="K297" i="103" s="1"/>
  <c r="H16" i="102"/>
  <c r="I14" i="103" s="1"/>
  <c r="L14" i="103"/>
  <c r="L253" i="103"/>
  <c r="H255" i="102"/>
  <c r="E253" i="103" s="1"/>
  <c r="H284" i="102"/>
  <c r="L282" i="103"/>
  <c r="H29" i="102"/>
  <c r="G27" i="103" s="1"/>
  <c r="L27" i="103"/>
  <c r="H248" i="102"/>
  <c r="K246" i="103" s="1"/>
  <c r="L246" i="103"/>
  <c r="L74" i="103"/>
  <c r="H76" i="102"/>
  <c r="F74" i="103" s="1"/>
  <c r="H301" i="102"/>
  <c r="H299" i="103" s="1"/>
  <c r="L299" i="103"/>
  <c r="L107" i="103"/>
  <c r="H109" i="102"/>
  <c r="E107" i="103" s="1"/>
  <c r="H75" i="102"/>
  <c r="L73" i="103"/>
  <c r="L26" i="103"/>
  <c r="H28" i="102"/>
  <c r="G26" i="103" s="1"/>
  <c r="L60" i="103"/>
  <c r="H62" i="102"/>
  <c r="K60" i="103" s="1"/>
  <c r="H126" i="102"/>
  <c r="I124" i="103" s="1"/>
  <c r="L124" i="103"/>
  <c r="L164" i="103"/>
  <c r="H166" i="102"/>
  <c r="H164" i="103" s="1"/>
  <c r="L36" i="103"/>
  <c r="H38" i="102"/>
  <c r="F36" i="103" s="1"/>
  <c r="H44" i="102"/>
  <c r="L42" i="103"/>
  <c r="L128" i="103"/>
  <c r="H130" i="102"/>
  <c r="D128" i="103" s="1"/>
  <c r="H125" i="102"/>
  <c r="L123" i="103"/>
  <c r="L108" i="103"/>
  <c r="H110" i="102"/>
  <c r="F108" i="103" s="1"/>
  <c r="L155" i="103"/>
  <c r="H157" i="102"/>
  <c r="F155" i="103" s="1"/>
  <c r="H123" i="102"/>
  <c r="E121" i="103" s="1"/>
  <c r="L121" i="103"/>
  <c r="H15" i="102"/>
  <c r="J13" i="103" s="1"/>
  <c r="L13" i="103"/>
  <c r="L140" i="103"/>
  <c r="H142" i="102"/>
  <c r="L43" i="103"/>
  <c r="H45" i="102"/>
  <c r="L226" i="103"/>
  <c r="H228" i="102"/>
  <c r="L7" i="103"/>
  <c r="H9" i="102"/>
  <c r="D7" i="103" s="1"/>
  <c r="L243" i="103"/>
  <c r="H245" i="102"/>
  <c r="H149" i="102"/>
  <c r="L147" i="103"/>
  <c r="H307" i="102"/>
  <c r="K305" i="103" s="1"/>
  <c r="L305" i="103"/>
  <c r="L247" i="103"/>
  <c r="H249" i="102"/>
  <c r="E247" i="103" s="1"/>
  <c r="L250" i="103"/>
  <c r="H252" i="102"/>
  <c r="F250" i="103" s="1"/>
  <c r="L190" i="103"/>
  <c r="H192" i="102"/>
  <c r="K190" i="103" s="1"/>
  <c r="L159" i="103"/>
  <c r="H161" i="102"/>
  <c r="H215" i="102"/>
  <c r="L213" i="103"/>
  <c r="H289" i="102"/>
  <c r="D287" i="103" s="1"/>
  <c r="L287" i="103"/>
  <c r="L95" i="103"/>
  <c r="H97" i="102"/>
  <c r="H95" i="103" s="1"/>
  <c r="L61" i="103"/>
  <c r="H63" i="102"/>
  <c r="D61" i="103" s="1"/>
  <c r="H225" i="102"/>
  <c r="E223" i="103" s="1"/>
  <c r="L223" i="103"/>
  <c r="H12" i="102"/>
  <c r="F10" i="103" s="1"/>
  <c r="L10" i="103"/>
  <c r="H42" i="102"/>
  <c r="L40" i="103"/>
  <c r="H177" i="102"/>
  <c r="L175" i="103"/>
  <c r="H94" i="102"/>
  <c r="D92" i="103" s="1"/>
  <c r="L92" i="103"/>
  <c r="L144" i="103"/>
  <c r="H146" i="102"/>
  <c r="E144" i="103" s="1"/>
  <c r="L207" i="103"/>
  <c r="H209" i="102"/>
  <c r="L96" i="103"/>
  <c r="H98" i="102"/>
  <c r="L242" i="103"/>
  <c r="H244" i="102"/>
  <c r="K242" i="103" s="1"/>
  <c r="H304" i="102"/>
  <c r="D302" i="103" s="1"/>
  <c r="L302" i="103"/>
  <c r="L178" i="103"/>
  <c r="H180" i="102"/>
  <c r="E178" i="103" s="1"/>
  <c r="L156" i="103"/>
  <c r="H158" i="102"/>
  <c r="I156" i="103" s="1"/>
  <c r="L24" i="103"/>
  <c r="H26" i="102"/>
  <c r="G24" i="103" s="1"/>
  <c r="L117" i="103"/>
  <c r="H119" i="102"/>
  <c r="H11" i="102"/>
  <c r="L9" i="103"/>
  <c r="L191" i="103"/>
  <c r="H193" i="102"/>
  <c r="J191" i="103" s="1"/>
  <c r="H145" i="102"/>
  <c r="G143" i="103" s="1"/>
  <c r="L143" i="103"/>
  <c r="H159" i="102"/>
  <c r="G157" i="103" s="1"/>
  <c r="L157" i="103"/>
  <c r="W295" i="103"/>
  <c r="W101" i="103"/>
  <c r="W312" i="103"/>
  <c r="W86" i="103"/>
  <c r="Y309" i="103"/>
  <c r="AB309" i="103" s="1"/>
  <c r="W150" i="103"/>
  <c r="Y307" i="103"/>
  <c r="AB307" i="103" s="1"/>
  <c r="Y21" i="103"/>
  <c r="AB21" i="103" s="1"/>
  <c r="Y67" i="103"/>
  <c r="AB67" i="103" s="1"/>
  <c r="Y68" i="103"/>
  <c r="AB68" i="103" s="1"/>
  <c r="Y100" i="103"/>
  <c r="AB100" i="103" s="1"/>
  <c r="Y64" i="103"/>
  <c r="AB64" i="103" s="1"/>
  <c r="Y101" i="103"/>
  <c r="AB101" i="103" s="1"/>
  <c r="Y65" i="103"/>
  <c r="AB65" i="103" s="1"/>
  <c r="Y34" i="103"/>
  <c r="AB34" i="103" s="1"/>
  <c r="Y103" i="103"/>
  <c r="AB103" i="103" s="1"/>
  <c r="Y205" i="103"/>
  <c r="AB205" i="103" s="1"/>
  <c r="W310" i="103"/>
  <c r="Y219" i="103"/>
  <c r="AB219" i="103" s="1"/>
  <c r="Y185" i="103"/>
  <c r="AB185" i="103" s="1"/>
  <c r="Y293" i="103"/>
  <c r="AB293" i="103" s="1"/>
  <c r="Y31" i="103"/>
  <c r="AB31" i="103" s="1"/>
  <c r="W292" i="103"/>
  <c r="W218" i="103"/>
  <c r="Y274" i="103"/>
  <c r="AB274" i="103" s="1"/>
  <c r="Y66" i="103"/>
  <c r="AB66" i="103" s="1"/>
  <c r="W291" i="103"/>
  <c r="W217" i="103"/>
  <c r="Y273" i="103"/>
  <c r="AB273" i="103" s="1"/>
  <c r="Y256" i="103"/>
  <c r="AB256" i="103" s="1"/>
  <c r="Y220" i="103"/>
  <c r="AB220" i="103" s="1"/>
  <c r="Y33" i="103"/>
  <c r="AB33" i="103" s="1"/>
  <c r="W273" i="103"/>
  <c r="W221" i="103"/>
  <c r="W202" i="103"/>
  <c r="W277" i="103"/>
  <c r="W132" i="103"/>
  <c r="W274" i="103"/>
  <c r="Y261" i="103"/>
  <c r="AB261" i="103" s="1"/>
  <c r="Y149" i="103"/>
  <c r="AB149" i="103" s="1"/>
  <c r="W200" i="103"/>
  <c r="Y295" i="103"/>
  <c r="AB295" i="103" s="1"/>
  <c r="Y98" i="103"/>
  <c r="AB98" i="103" s="1"/>
  <c r="Y111" i="103"/>
  <c r="AB111" i="103" s="1"/>
  <c r="W154" i="103"/>
  <c r="Y260" i="103"/>
  <c r="AB260" i="103" s="1"/>
  <c r="Y183" i="103"/>
  <c r="AB183" i="103" s="1"/>
  <c r="Y290" i="103"/>
  <c r="AB290" i="103" s="1"/>
  <c r="W188" i="103"/>
  <c r="Y169" i="103"/>
  <c r="AB169" i="103" s="1"/>
  <c r="Y133" i="103"/>
  <c r="AB133" i="103" s="1"/>
  <c r="Y217" i="103"/>
  <c r="AB217" i="103" s="1"/>
  <c r="W290" i="103"/>
  <c r="W153" i="103"/>
  <c r="Y151" i="103"/>
  <c r="AB151" i="103" s="1"/>
  <c r="Y184" i="103"/>
  <c r="AB184" i="103" s="1"/>
  <c r="Y134" i="103"/>
  <c r="AB134" i="103" s="1"/>
  <c r="Y187" i="103"/>
  <c r="AB187" i="103" s="1"/>
  <c r="Y308" i="103"/>
  <c r="AB308" i="103" s="1"/>
  <c r="Y236" i="103"/>
  <c r="AB236" i="103" s="1"/>
  <c r="Y275" i="103"/>
  <c r="AB275" i="103" s="1"/>
  <c r="Y154" i="103"/>
  <c r="AB154" i="103" s="1"/>
  <c r="Y114" i="103"/>
  <c r="AB114" i="103" s="1"/>
  <c r="Y81" i="103"/>
  <c r="AB81" i="103" s="1"/>
  <c r="Y82" i="103"/>
  <c r="AB82" i="103" s="1"/>
  <c r="Y83" i="103"/>
  <c r="AB83" i="103" s="1"/>
  <c r="Y47" i="103"/>
  <c r="AB47" i="103" s="1"/>
  <c r="Y311" i="103"/>
  <c r="AB311" i="103" s="1"/>
  <c r="Y239" i="103"/>
  <c r="AB239" i="103" s="1"/>
  <c r="W47" i="103"/>
  <c r="Y188" i="103"/>
  <c r="AB188" i="103" s="1"/>
  <c r="Y152" i="103"/>
  <c r="AB152" i="103" s="1"/>
  <c r="Y186" i="103"/>
  <c r="AB186" i="103" s="1"/>
  <c r="Y150" i="103"/>
  <c r="AB150" i="103" s="1"/>
  <c r="Y115" i="103"/>
  <c r="AB115" i="103" s="1"/>
  <c r="W293" i="103"/>
  <c r="Y69" i="103"/>
  <c r="AB69" i="103" s="1"/>
  <c r="W152" i="103"/>
  <c r="W51" i="103"/>
  <c r="W52" i="103"/>
  <c r="Y51" i="103"/>
  <c r="AB51" i="103" s="1"/>
  <c r="Y137" i="103"/>
  <c r="AB137" i="103" s="1"/>
  <c r="Y171" i="103"/>
  <c r="AB171" i="103" s="1"/>
  <c r="Y135" i="103"/>
  <c r="AB135" i="103" s="1"/>
  <c r="W294" i="103"/>
  <c r="W187" i="103"/>
  <c r="W151" i="103"/>
  <c r="W185" i="103"/>
  <c r="W149" i="103"/>
  <c r="W84" i="103"/>
  <c r="W48" i="103"/>
  <c r="W85" i="103"/>
  <c r="W183" i="103"/>
  <c r="W21" i="103"/>
  <c r="Y35" i="103"/>
  <c r="AB35" i="103" s="1"/>
  <c r="W18" i="103"/>
  <c r="Y310" i="103"/>
  <c r="AB310" i="103" s="1"/>
  <c r="Y222" i="103"/>
  <c r="AB222" i="103" s="1"/>
  <c r="Y294" i="103"/>
  <c r="AB294" i="103" s="1"/>
  <c r="Y203" i="103"/>
  <c r="AB203" i="103" s="1"/>
  <c r="Y30" i="103"/>
  <c r="AB30" i="103" s="1"/>
  <c r="Y18" i="103"/>
  <c r="AB18" i="103" s="1"/>
  <c r="Y170" i="103"/>
  <c r="AB170" i="103" s="1"/>
  <c r="Y168" i="103"/>
  <c r="AB168" i="103" s="1"/>
  <c r="Y132" i="103"/>
  <c r="AB132" i="103" s="1"/>
  <c r="W83" i="103"/>
  <c r="W186" i="103"/>
  <c r="W35" i="103"/>
  <c r="W238" i="103"/>
  <c r="W68" i="103"/>
  <c r="W184" i="103"/>
  <c r="W81" i="103"/>
  <c r="W82" i="103"/>
  <c r="Y153" i="103"/>
  <c r="AB153" i="103" s="1"/>
  <c r="W22" i="103"/>
  <c r="Y102" i="103"/>
  <c r="AB102" i="103" s="1"/>
  <c r="Y32" i="103"/>
  <c r="AB32" i="103" s="1"/>
  <c r="Y234" i="103"/>
  <c r="AB234" i="103" s="1"/>
  <c r="Y277" i="103"/>
  <c r="AB277" i="103" s="1"/>
  <c r="Y292" i="103"/>
  <c r="AB292" i="103" s="1"/>
  <c r="Y291" i="103"/>
  <c r="AB291" i="103" s="1"/>
  <c r="Y167" i="103"/>
  <c r="AB167" i="103" s="1"/>
  <c r="Y22" i="103"/>
  <c r="AB22" i="103" s="1"/>
  <c r="Y23" i="103"/>
  <c r="AB23" i="103" s="1"/>
  <c r="W309" i="103"/>
  <c r="W275" i="103"/>
  <c r="W237" i="103"/>
  <c r="W235" i="103"/>
  <c r="W98" i="103"/>
  <c r="W114" i="103"/>
  <c r="W115" i="103"/>
  <c r="W113" i="103"/>
  <c r="Y218" i="103"/>
  <c r="AB218" i="103" s="1"/>
  <c r="Y278" i="103"/>
  <c r="AB278" i="103" s="1"/>
  <c r="Y238" i="103"/>
  <c r="AB238" i="103" s="1"/>
  <c r="Y204" i="103"/>
  <c r="AB204" i="103" s="1"/>
  <c r="Y200" i="103"/>
  <c r="AB200" i="103" s="1"/>
  <c r="Y19" i="103"/>
  <c r="AB19" i="103" s="1"/>
  <c r="Y20" i="103"/>
  <c r="AB20" i="103" s="1"/>
  <c r="W278" i="103"/>
  <c r="W234" i="103"/>
  <c r="W203" i="103"/>
  <c r="W65" i="103"/>
  <c r="W50" i="103"/>
  <c r="W111" i="103"/>
  <c r="W112" i="103"/>
  <c r="W219" i="103"/>
  <c r="Y221" i="103"/>
  <c r="AB221" i="103" s="1"/>
  <c r="W110" i="103"/>
  <c r="Y84" i="103"/>
  <c r="AB84" i="103" s="1"/>
  <c r="W204" i="103"/>
  <c r="Y48" i="103"/>
  <c r="AB48" i="103" s="1"/>
  <c r="Y235" i="103"/>
  <c r="AB235" i="103" s="1"/>
  <c r="Y166" i="103"/>
  <c r="AB166" i="103" s="1"/>
  <c r="Y99" i="103"/>
  <c r="AB99" i="103" s="1"/>
  <c r="Y52" i="103"/>
  <c r="AB52" i="103" s="1"/>
  <c r="W311" i="103"/>
  <c r="W171" i="103"/>
  <c r="W137" i="103"/>
  <c r="Y136" i="103"/>
  <c r="AB136" i="103" s="1"/>
  <c r="Y258" i="103"/>
  <c r="AB258" i="103" s="1"/>
  <c r="Y201" i="103"/>
  <c r="AB201" i="103" s="1"/>
  <c r="Y85" i="103"/>
  <c r="AB85" i="103" s="1"/>
  <c r="Y49" i="103"/>
  <c r="AB49" i="103" s="1"/>
  <c r="Y86" i="103"/>
  <c r="AB86" i="103" s="1"/>
  <c r="Y50" i="103"/>
  <c r="AB50" i="103" s="1"/>
  <c r="W308" i="103"/>
  <c r="W32" i="103"/>
  <c r="W136" i="103"/>
  <c r="W170" i="103"/>
  <c r="W134" i="103"/>
  <c r="W69" i="103"/>
  <c r="W33" i="103"/>
  <c r="W19" i="103"/>
  <c r="Y237" i="103"/>
  <c r="AB237" i="103" s="1"/>
  <c r="W260" i="103"/>
  <c r="W261" i="103"/>
  <c r="W259" i="103"/>
  <c r="W258" i="103"/>
  <c r="W205" i="103"/>
  <c r="W135" i="103"/>
  <c r="W23" i="103"/>
  <c r="W169" i="103"/>
  <c r="W133" i="103"/>
  <c r="W167" i="103"/>
  <c r="W102" i="103"/>
  <c r="W66" i="103"/>
  <c r="W30" i="103"/>
  <c r="W103" i="103"/>
  <c r="W67" i="103"/>
  <c r="W31" i="103"/>
  <c r="Y259" i="103"/>
  <c r="AB259" i="103" s="1"/>
  <c r="W276" i="103"/>
  <c r="W307" i="103"/>
  <c r="Y257" i="103"/>
  <c r="AB257" i="103" s="1"/>
  <c r="Y312" i="103"/>
  <c r="AB312" i="103" s="1"/>
  <c r="Y276" i="103"/>
  <c r="AB276" i="103" s="1"/>
  <c r="Y202" i="103"/>
  <c r="AB202" i="103" s="1"/>
  <c r="W257" i="103"/>
  <c r="W222" i="103"/>
  <c r="W168" i="103"/>
  <c r="W256" i="103"/>
  <c r="W220" i="103"/>
  <c r="W201" i="103"/>
  <c r="W166" i="103"/>
  <c r="W99" i="103"/>
  <c r="W100" i="103"/>
  <c r="E97" i="103" l="1"/>
  <c r="O97" i="103" s="1"/>
  <c r="Q46" i="103"/>
  <c r="T199" i="103"/>
  <c r="S254" i="103"/>
  <c r="P80" i="103"/>
  <c r="Q255" i="103"/>
  <c r="F97" i="103"/>
  <c r="P97" i="103" s="1"/>
  <c r="N216" i="103"/>
  <c r="G80" i="103"/>
  <c r="Q80" i="103" s="1"/>
  <c r="P233" i="103"/>
  <c r="P139" i="103"/>
  <c r="N163" i="103"/>
  <c r="H97" i="103"/>
  <c r="R97" i="103" s="1"/>
  <c r="G131" i="103"/>
  <c r="Q131" i="103" s="1"/>
  <c r="I97" i="103"/>
  <c r="S97" i="103" s="1"/>
  <c r="J97" i="103"/>
  <c r="T97" i="103" s="1"/>
  <c r="I80" i="103"/>
  <c r="S80" i="103" s="1"/>
  <c r="O144" i="103"/>
  <c r="P250" i="103"/>
  <c r="Q142" i="103"/>
  <c r="R148" i="103"/>
  <c r="K233" i="103"/>
  <c r="U233" i="103" s="1"/>
  <c r="D233" i="103"/>
  <c r="N233" i="103" s="1"/>
  <c r="D109" i="103"/>
  <c r="N109" i="103" s="1"/>
  <c r="S306" i="103"/>
  <c r="H109" i="103"/>
  <c r="R109" i="103" s="1"/>
  <c r="T182" i="103"/>
  <c r="H233" i="103"/>
  <c r="R233" i="103" s="1"/>
  <c r="F109" i="103"/>
  <c r="P109" i="103" s="1"/>
  <c r="J233" i="103"/>
  <c r="T233" i="103" s="1"/>
  <c r="E233" i="103"/>
  <c r="O233" i="103" s="1"/>
  <c r="E17" i="103"/>
  <c r="O17" i="103" s="1"/>
  <c r="F17" i="103"/>
  <c r="P17" i="103" s="1"/>
  <c r="E109" i="103"/>
  <c r="O109" i="103" s="1"/>
  <c r="G109" i="103"/>
  <c r="Q109" i="103" s="1"/>
  <c r="J109" i="103"/>
  <c r="T109" i="103" s="1"/>
  <c r="J306" i="103"/>
  <c r="T306" i="103" s="1"/>
  <c r="P173" i="103"/>
  <c r="N29" i="103"/>
  <c r="P289" i="103"/>
  <c r="D306" i="103"/>
  <c r="N306" i="103" s="1"/>
  <c r="I182" i="103"/>
  <c r="S182" i="103" s="1"/>
  <c r="K182" i="103"/>
  <c r="U182" i="103" s="1"/>
  <c r="F182" i="103"/>
  <c r="P182" i="103" s="1"/>
  <c r="D46" i="103"/>
  <c r="N46" i="103" s="1"/>
  <c r="E131" i="103"/>
  <c r="O131" i="103" s="1"/>
  <c r="D289" i="103"/>
  <c r="N289" i="103" s="1"/>
  <c r="K165" i="103"/>
  <c r="U165" i="103" s="1"/>
  <c r="Q17" i="103"/>
  <c r="S109" i="103"/>
  <c r="H272" i="103"/>
  <c r="R272" i="103" s="1"/>
  <c r="E216" i="103"/>
  <c r="O216" i="103" s="1"/>
  <c r="F46" i="103"/>
  <c r="P46" i="103" s="1"/>
  <c r="H165" i="103"/>
  <c r="R165" i="103" s="1"/>
  <c r="G272" i="103"/>
  <c r="Q272" i="103" s="1"/>
  <c r="S63" i="103"/>
  <c r="D182" i="103"/>
  <c r="N182" i="103" s="1"/>
  <c r="K131" i="103"/>
  <c r="U131" i="103" s="1"/>
  <c r="E182" i="103"/>
  <c r="O182" i="103" s="1"/>
  <c r="G289" i="103"/>
  <c r="Q289" i="103" s="1"/>
  <c r="I46" i="103"/>
  <c r="S46" i="103" s="1"/>
  <c r="G182" i="103"/>
  <c r="Q182" i="103" s="1"/>
  <c r="G233" i="103"/>
  <c r="Q233" i="103" s="1"/>
  <c r="H63" i="103"/>
  <c r="R63" i="103" s="1"/>
  <c r="I165" i="103"/>
  <c r="S165" i="103" s="1"/>
  <c r="D17" i="103"/>
  <c r="N17" i="103" s="1"/>
  <c r="J46" i="103"/>
  <c r="T46" i="103" s="1"/>
  <c r="I131" i="103"/>
  <c r="S131" i="103" s="1"/>
  <c r="I17" i="103"/>
  <c r="S17" i="103" s="1"/>
  <c r="D131" i="103"/>
  <c r="N131" i="103" s="1"/>
  <c r="U97" i="103"/>
  <c r="E46" i="103"/>
  <c r="O46" i="103" s="1"/>
  <c r="E165" i="103"/>
  <c r="O165" i="103" s="1"/>
  <c r="I233" i="103"/>
  <c r="S233" i="103" s="1"/>
  <c r="H131" i="103"/>
  <c r="R131" i="103" s="1"/>
  <c r="P131" i="103"/>
  <c r="K46" i="103"/>
  <c r="U46" i="103" s="1"/>
  <c r="H46" i="103"/>
  <c r="R46" i="103" s="1"/>
  <c r="P36" i="103"/>
  <c r="O107" i="103"/>
  <c r="O253" i="103"/>
  <c r="Q59" i="103"/>
  <c r="O58" i="103"/>
  <c r="Q45" i="103"/>
  <c r="K17" i="103"/>
  <c r="U17" i="103" s="1"/>
  <c r="J131" i="103"/>
  <c r="T131" i="103" s="1"/>
  <c r="J216" i="103"/>
  <c r="T216" i="103" s="1"/>
  <c r="E80" i="103"/>
  <c r="O80" i="103" s="1"/>
  <c r="J17" i="103"/>
  <c r="T17" i="103" s="1"/>
  <c r="J255" i="103"/>
  <c r="T255" i="103" s="1"/>
  <c r="D255" i="103"/>
  <c r="N255" i="103" s="1"/>
  <c r="H255" i="103"/>
  <c r="R255" i="103" s="1"/>
  <c r="J148" i="103"/>
  <c r="T148" i="103" s="1"/>
  <c r="F148" i="103"/>
  <c r="P148" i="103" s="1"/>
  <c r="I148" i="103"/>
  <c r="S148" i="103" s="1"/>
  <c r="K289" i="103"/>
  <c r="U289" i="103" s="1"/>
  <c r="J29" i="103"/>
  <c r="T29" i="103" s="1"/>
  <c r="I29" i="103"/>
  <c r="S29" i="103" s="1"/>
  <c r="I272" i="103"/>
  <c r="S272" i="103" s="1"/>
  <c r="G148" i="103"/>
  <c r="Q148" i="103" s="1"/>
  <c r="K29" i="103"/>
  <c r="U29" i="103" s="1"/>
  <c r="J272" i="103"/>
  <c r="T272" i="103" s="1"/>
  <c r="F306" i="103"/>
  <c r="P306" i="103" s="1"/>
  <c r="K272" i="103"/>
  <c r="U272" i="103" s="1"/>
  <c r="K63" i="103"/>
  <c r="U63" i="103" s="1"/>
  <c r="E148" i="103"/>
  <c r="O148" i="103" s="1"/>
  <c r="D148" i="103"/>
  <c r="N148" i="103" s="1"/>
  <c r="F29" i="103"/>
  <c r="P29" i="103" s="1"/>
  <c r="E272" i="103"/>
  <c r="O272" i="103" s="1"/>
  <c r="H182" i="103"/>
  <c r="R182" i="103" s="1"/>
  <c r="D165" i="103"/>
  <c r="N165" i="103" s="1"/>
  <c r="J165" i="103"/>
  <c r="T165" i="103" s="1"/>
  <c r="F165" i="103"/>
  <c r="P165" i="103" s="1"/>
  <c r="H306" i="103"/>
  <c r="R306" i="103" s="1"/>
  <c r="D97" i="103"/>
  <c r="N97" i="103" s="1"/>
  <c r="H199" i="103"/>
  <c r="R199" i="103" s="1"/>
  <c r="H289" i="103"/>
  <c r="R289" i="103" s="1"/>
  <c r="J289" i="103"/>
  <c r="T289" i="103" s="1"/>
  <c r="K148" i="103"/>
  <c r="U148" i="103" s="1"/>
  <c r="N272" i="103"/>
  <c r="E255" i="103"/>
  <c r="O255" i="103" s="1"/>
  <c r="F272" i="103"/>
  <c r="P272" i="103" s="1"/>
  <c r="I289" i="103"/>
  <c r="S289" i="103" s="1"/>
  <c r="F255" i="103"/>
  <c r="P255" i="103" s="1"/>
  <c r="E289" i="103"/>
  <c r="O289" i="103" s="1"/>
  <c r="E29" i="103"/>
  <c r="O29" i="103" s="1"/>
  <c r="H80" i="103"/>
  <c r="R80" i="103" s="1"/>
  <c r="F216" i="103"/>
  <c r="P216" i="103" s="1"/>
  <c r="K109" i="103"/>
  <c r="U109" i="103" s="1"/>
  <c r="Q165" i="103"/>
  <c r="G97" i="103"/>
  <c r="Q97" i="103" s="1"/>
  <c r="G29" i="103"/>
  <c r="Q29" i="103" s="1"/>
  <c r="D199" i="103"/>
  <c r="N199" i="103" s="1"/>
  <c r="K199" i="103"/>
  <c r="U199" i="103" s="1"/>
  <c r="G199" i="103"/>
  <c r="Q199" i="103" s="1"/>
  <c r="F199" i="103"/>
  <c r="P199" i="103" s="1"/>
  <c r="E199" i="103"/>
  <c r="O199" i="103" s="1"/>
  <c r="G63" i="103"/>
  <c r="Q63" i="103" s="1"/>
  <c r="D63" i="103"/>
  <c r="N63" i="103" s="1"/>
  <c r="F63" i="103"/>
  <c r="P63" i="103" s="1"/>
  <c r="E63" i="103"/>
  <c r="O63" i="103" s="1"/>
  <c r="I216" i="103"/>
  <c r="S216" i="103" s="1"/>
  <c r="I255" i="103"/>
  <c r="S255" i="103" s="1"/>
  <c r="I199" i="103"/>
  <c r="S199" i="103" s="1"/>
  <c r="D80" i="103"/>
  <c r="N80" i="103" s="1"/>
  <c r="G216" i="103"/>
  <c r="Q216" i="103" s="1"/>
  <c r="G306" i="103"/>
  <c r="Q306" i="103" s="1"/>
  <c r="K80" i="103"/>
  <c r="U80" i="103" s="1"/>
  <c r="K255" i="103"/>
  <c r="U255" i="103" s="1"/>
  <c r="E306" i="103"/>
  <c r="O306" i="103" s="1"/>
  <c r="H216" i="103"/>
  <c r="R216" i="103" s="1"/>
  <c r="J80" i="103"/>
  <c r="T80" i="103" s="1"/>
  <c r="K216" i="103"/>
  <c r="U216" i="103" s="1"/>
  <c r="R215" i="103"/>
  <c r="K306" i="103"/>
  <c r="U306" i="103" s="1"/>
  <c r="H17" i="103"/>
  <c r="R17" i="103" s="1"/>
  <c r="H29" i="103"/>
  <c r="R29" i="103" s="1"/>
  <c r="J63" i="103"/>
  <c r="T63" i="103" s="1"/>
  <c r="Q24" i="103"/>
  <c r="U190" i="103"/>
  <c r="N7" i="103"/>
  <c r="P155" i="103"/>
  <c r="R164" i="103"/>
  <c r="U251" i="103"/>
  <c r="P129" i="103"/>
  <c r="S268" i="103"/>
  <c r="U279" i="103"/>
  <c r="U118" i="103"/>
  <c r="J228" i="103"/>
  <c r="T228" i="103" s="1"/>
  <c r="J130" i="103"/>
  <c r="T130" i="103" s="1"/>
  <c r="R174" i="103"/>
  <c r="O38" i="103"/>
  <c r="N160" i="103"/>
  <c r="O44" i="103"/>
  <c r="K174" i="103"/>
  <c r="U174" i="103" s="1"/>
  <c r="H298" i="103"/>
  <c r="R298" i="103" s="1"/>
  <c r="P214" i="103"/>
  <c r="S93" i="103"/>
  <c r="Q16" i="103"/>
  <c r="O70" i="103"/>
  <c r="G180" i="103"/>
  <c r="Q180" i="103" s="1"/>
  <c r="D122" i="103"/>
  <c r="N122" i="103" s="1"/>
  <c r="D191" i="103"/>
  <c r="N191" i="103" s="1"/>
  <c r="J192" i="103"/>
  <c r="T192" i="103" s="1"/>
  <c r="N302" i="103"/>
  <c r="D145" i="103"/>
  <c r="N145" i="103" s="1"/>
  <c r="I244" i="103"/>
  <c r="S244" i="103" s="1"/>
  <c r="T105" i="103"/>
  <c r="O197" i="103"/>
  <c r="I163" i="103"/>
  <c r="S163" i="103" s="1"/>
  <c r="G173" i="103"/>
  <c r="Q173" i="103" s="1"/>
  <c r="F55" i="103"/>
  <c r="P55" i="103" s="1"/>
  <c r="J143" i="103"/>
  <c r="T143" i="103" s="1"/>
  <c r="K92" i="103"/>
  <c r="U92" i="103" s="1"/>
  <c r="Q285" i="103"/>
  <c r="J298" i="103"/>
  <c r="T298" i="103" s="1"/>
  <c r="P209" i="103"/>
  <c r="K54" i="103"/>
  <c r="U54" i="103" s="1"/>
  <c r="E180" i="103"/>
  <c r="O180" i="103" s="1"/>
  <c r="K232" i="103"/>
  <c r="U232" i="103" s="1"/>
  <c r="F180" i="103"/>
  <c r="P180" i="103" s="1"/>
  <c r="E163" i="103"/>
  <c r="O163" i="103" s="1"/>
  <c r="F232" i="103"/>
  <c r="P232" i="103" s="1"/>
  <c r="G232" i="103"/>
  <c r="Q232" i="103" s="1"/>
  <c r="K227" i="103"/>
  <c r="U227" i="103" s="1"/>
  <c r="I141" i="103"/>
  <c r="S141" i="103" s="1"/>
  <c r="O283" i="103"/>
  <c r="G54" i="103"/>
  <c r="Q54" i="103" s="1"/>
  <c r="H54" i="103"/>
  <c r="R54" i="103" s="1"/>
  <c r="U246" i="103"/>
  <c r="H228" i="103"/>
  <c r="R228" i="103" s="1"/>
  <c r="R89" i="103"/>
  <c r="G195" i="103"/>
  <c r="Q195" i="103" s="1"/>
  <c r="T78" i="103"/>
  <c r="J193" i="103"/>
  <c r="T193" i="103" s="1"/>
  <c r="T284" i="103"/>
  <c r="E74" i="103"/>
  <c r="O74" i="103" s="1"/>
  <c r="Q300" i="103"/>
  <c r="H251" i="103"/>
  <c r="R251" i="103" s="1"/>
  <c r="G299" i="103"/>
  <c r="Q299" i="103" s="1"/>
  <c r="H14" i="103"/>
  <c r="R14" i="103" s="1"/>
  <c r="F192" i="103"/>
  <c r="P192" i="103" s="1"/>
  <c r="T91" i="103"/>
  <c r="O178" i="103"/>
  <c r="F263" i="103"/>
  <c r="P263" i="103" s="1"/>
  <c r="I191" i="103"/>
  <c r="S191" i="103" s="1"/>
  <c r="Q298" i="103"/>
  <c r="Q244" i="103"/>
  <c r="H180" i="103"/>
  <c r="R180" i="103" s="1"/>
  <c r="N158" i="103"/>
  <c r="T116" i="103"/>
  <c r="G14" i="103"/>
  <c r="Q14" i="103" s="1"/>
  <c r="I245" i="103"/>
  <c r="S245" i="103" s="1"/>
  <c r="I214" i="103"/>
  <c r="S214" i="103" s="1"/>
  <c r="H197" i="103"/>
  <c r="R197" i="103" s="1"/>
  <c r="S232" i="103"/>
  <c r="I287" i="103"/>
  <c r="S287" i="103" s="1"/>
  <c r="H303" i="103"/>
  <c r="R303" i="103" s="1"/>
  <c r="G192" i="103"/>
  <c r="Q192" i="103" s="1"/>
  <c r="P206" i="103"/>
  <c r="O304" i="103"/>
  <c r="D14" i="103"/>
  <c r="N14" i="103" s="1"/>
  <c r="E190" i="103"/>
  <c r="O190" i="103" s="1"/>
  <c r="K164" i="103"/>
  <c r="U164" i="103" s="1"/>
  <c r="I303" i="103"/>
  <c r="S303" i="103" s="1"/>
  <c r="N128" i="103"/>
  <c r="Q26" i="103"/>
  <c r="Q146" i="103"/>
  <c r="S288" i="103"/>
  <c r="R271" i="103"/>
  <c r="D27" i="103"/>
  <c r="N27" i="103" s="1"/>
  <c r="N141" i="103"/>
  <c r="D143" i="103"/>
  <c r="N143" i="103" s="1"/>
  <c r="N193" i="103"/>
  <c r="D232" i="103"/>
  <c r="N232" i="103" s="1"/>
  <c r="S249" i="103"/>
  <c r="K281" i="103"/>
  <c r="U281" i="103" s="1"/>
  <c r="F303" i="103"/>
  <c r="P303" i="103" s="1"/>
  <c r="F56" i="103"/>
  <c r="P56" i="103" s="1"/>
  <c r="J190" i="103"/>
  <c r="T190" i="103" s="1"/>
  <c r="H281" i="103"/>
  <c r="R281" i="103" s="1"/>
  <c r="K303" i="103"/>
  <c r="U303" i="103" s="1"/>
  <c r="J299" i="103"/>
  <c r="T299" i="103" s="1"/>
  <c r="U242" i="103"/>
  <c r="E143" i="103"/>
  <c r="O143" i="103" s="1"/>
  <c r="E122" i="103"/>
  <c r="O122" i="103" s="1"/>
  <c r="E173" i="103"/>
  <c r="O173" i="103" s="1"/>
  <c r="J281" i="103"/>
  <c r="T281" i="103" s="1"/>
  <c r="T224" i="103"/>
  <c r="J251" i="103"/>
  <c r="T251" i="103" s="1"/>
  <c r="R227" i="103"/>
  <c r="E230" i="103"/>
  <c r="O230" i="103" s="1"/>
  <c r="F230" i="103"/>
  <c r="P230" i="103" s="1"/>
  <c r="G288" i="103"/>
  <c r="Q288" i="103" s="1"/>
  <c r="P245" i="103"/>
  <c r="G230" i="103"/>
  <c r="Q230" i="103" s="1"/>
  <c r="K161" i="103"/>
  <c r="U161" i="103" s="1"/>
  <c r="H163" i="103"/>
  <c r="R163" i="103" s="1"/>
  <c r="G88" i="103"/>
  <c r="Q88" i="103" s="1"/>
  <c r="G214" i="103"/>
  <c r="Q214" i="103" s="1"/>
  <c r="G90" i="103"/>
  <c r="Q90" i="103" s="1"/>
  <c r="J163" i="103"/>
  <c r="T163" i="103" s="1"/>
  <c r="E88" i="103"/>
  <c r="O88" i="103" s="1"/>
  <c r="H76" i="103"/>
  <c r="R76" i="103" s="1"/>
  <c r="H232" i="103"/>
  <c r="R232" i="103" s="1"/>
  <c r="D262" i="103"/>
  <c r="N262" i="103" s="1"/>
  <c r="H90" i="103"/>
  <c r="R90" i="103" s="1"/>
  <c r="G163" i="103"/>
  <c r="Q163" i="103" s="1"/>
  <c r="E162" i="103"/>
  <c r="O162" i="103" s="1"/>
  <c r="E232" i="103"/>
  <c r="O232" i="103" s="1"/>
  <c r="F142" i="103"/>
  <c r="P142" i="103" s="1"/>
  <c r="K180" i="103"/>
  <c r="U180" i="103" s="1"/>
  <c r="G268" i="103"/>
  <c r="Q268" i="103" s="1"/>
  <c r="K146" i="103"/>
  <c r="U146" i="103" s="1"/>
  <c r="I62" i="103"/>
  <c r="S62" i="103" s="1"/>
  <c r="K241" i="103"/>
  <c r="U241" i="103" s="1"/>
  <c r="N248" i="103"/>
  <c r="F172" i="103"/>
  <c r="P172" i="103" s="1"/>
  <c r="J269" i="103"/>
  <c r="T269" i="103" s="1"/>
  <c r="I164" i="103"/>
  <c r="S164" i="103" s="1"/>
  <c r="K163" i="103"/>
  <c r="U163" i="103" s="1"/>
  <c r="I122" i="103"/>
  <c r="S122" i="103" s="1"/>
  <c r="F88" i="103"/>
  <c r="P88" i="103" s="1"/>
  <c r="J54" i="103"/>
  <c r="T54" i="103" s="1"/>
  <c r="I231" i="103"/>
  <c r="S231" i="103" s="1"/>
  <c r="J232" i="103"/>
  <c r="T232" i="103" s="1"/>
  <c r="F299" i="103"/>
  <c r="P299" i="103" s="1"/>
  <c r="J180" i="103"/>
  <c r="T180" i="103" s="1"/>
  <c r="D263" i="103"/>
  <c r="N263" i="103" s="1"/>
  <c r="D180" i="103"/>
  <c r="N180" i="103" s="1"/>
  <c r="K142" i="103"/>
  <c r="U142" i="103" s="1"/>
  <c r="F268" i="103"/>
  <c r="P268" i="103" s="1"/>
  <c r="F298" i="103"/>
  <c r="P298" i="103" s="1"/>
  <c r="E146" i="103"/>
  <c r="O146" i="103" s="1"/>
  <c r="F210" i="103"/>
  <c r="P210" i="103" s="1"/>
  <c r="H38" i="103"/>
  <c r="R38" i="103" s="1"/>
  <c r="H62" i="103"/>
  <c r="R62" i="103" s="1"/>
  <c r="J208" i="103"/>
  <c r="T208" i="103" s="1"/>
  <c r="J142" i="103"/>
  <c r="T142" i="103" s="1"/>
  <c r="K26" i="103"/>
  <c r="U26" i="103" s="1"/>
  <c r="I142" i="103"/>
  <c r="S142" i="103" s="1"/>
  <c r="J76" i="103"/>
  <c r="T76" i="103" s="1"/>
  <c r="D296" i="103"/>
  <c r="N296" i="103" s="1"/>
  <c r="H249" i="103"/>
  <c r="R249" i="103" s="1"/>
  <c r="K70" i="103"/>
  <c r="U70" i="103" s="1"/>
  <c r="F76" i="103"/>
  <c r="P76" i="103" s="1"/>
  <c r="E195" i="103"/>
  <c r="O195" i="103" s="1"/>
  <c r="D210" i="103"/>
  <c r="N210" i="103" s="1"/>
  <c r="H206" i="103"/>
  <c r="R206" i="103" s="1"/>
  <c r="K139" i="103"/>
  <c r="U139" i="103" s="1"/>
  <c r="H305" i="103"/>
  <c r="R305" i="103" s="1"/>
  <c r="E164" i="103"/>
  <c r="O164" i="103" s="1"/>
  <c r="D88" i="103"/>
  <c r="N88" i="103" s="1"/>
  <c r="G263" i="103"/>
  <c r="Q263" i="103" s="1"/>
  <c r="E181" i="103"/>
  <c r="O181" i="103" s="1"/>
  <c r="H195" i="103"/>
  <c r="R195" i="103" s="1"/>
  <c r="I210" i="103"/>
  <c r="S210" i="103" s="1"/>
  <c r="N61" i="103"/>
  <c r="P108" i="103"/>
  <c r="P74" i="103"/>
  <c r="U297" i="103"/>
  <c r="S177" i="103"/>
  <c r="R192" i="103"/>
  <c r="P37" i="103"/>
  <c r="K193" i="103"/>
  <c r="U193" i="103" s="1"/>
  <c r="I76" i="103"/>
  <c r="S76" i="103" s="1"/>
  <c r="H126" i="103"/>
  <c r="R126" i="103" s="1"/>
  <c r="G269" i="103"/>
  <c r="Q269" i="103" s="1"/>
  <c r="H162" i="103"/>
  <c r="R162" i="103" s="1"/>
  <c r="O301" i="103"/>
  <c r="K88" i="103"/>
  <c r="U88" i="103" s="1"/>
  <c r="D190" i="103"/>
  <c r="N190" i="103" s="1"/>
  <c r="F300" i="103"/>
  <c r="P300" i="103" s="1"/>
  <c r="F231" i="103"/>
  <c r="P231" i="103" s="1"/>
  <c r="T57" i="103"/>
  <c r="U229" i="103"/>
  <c r="I305" i="103"/>
  <c r="S305" i="103" s="1"/>
  <c r="E228" i="103"/>
  <c r="O228" i="103" s="1"/>
  <c r="H142" i="103"/>
  <c r="R142" i="103" s="1"/>
  <c r="H268" i="103"/>
  <c r="R268" i="103" s="1"/>
  <c r="H181" i="103"/>
  <c r="R181" i="103" s="1"/>
  <c r="G38" i="103"/>
  <c r="Q38" i="103" s="1"/>
  <c r="Q27" i="103"/>
  <c r="D139" i="103"/>
  <c r="N139" i="103" s="1"/>
  <c r="G208" i="103"/>
  <c r="Q208" i="103" s="1"/>
  <c r="D142" i="103"/>
  <c r="N142" i="103" s="1"/>
  <c r="K230" i="103"/>
  <c r="U230" i="103" s="1"/>
  <c r="F161" i="103"/>
  <c r="P161" i="103" s="1"/>
  <c r="R94" i="103"/>
  <c r="J181" i="103"/>
  <c r="T181" i="103" s="1"/>
  <c r="G279" i="103"/>
  <c r="Q279" i="103" s="1"/>
  <c r="J44" i="103"/>
  <c r="T44" i="103" s="1"/>
  <c r="E56" i="103"/>
  <c r="O56" i="103" s="1"/>
  <c r="I269" i="103"/>
  <c r="S269" i="103" s="1"/>
  <c r="J297" i="103"/>
  <c r="T297" i="103" s="1"/>
  <c r="E124" i="103"/>
  <c r="O124" i="103" s="1"/>
  <c r="I251" i="103"/>
  <c r="S251" i="103" s="1"/>
  <c r="K298" i="103"/>
  <c r="U298" i="103" s="1"/>
  <c r="E126" i="103"/>
  <c r="O126" i="103" s="1"/>
  <c r="E55" i="103"/>
  <c r="O55" i="103" s="1"/>
  <c r="F141" i="103"/>
  <c r="P141" i="103" s="1"/>
  <c r="J230" i="103"/>
  <c r="T230" i="103" s="1"/>
  <c r="E161" i="103"/>
  <c r="O161" i="103" s="1"/>
  <c r="D120" i="103"/>
  <c r="N120" i="103" s="1"/>
  <c r="G181" i="103"/>
  <c r="Q181" i="103" s="1"/>
  <c r="D281" i="103"/>
  <c r="N281" i="103" s="1"/>
  <c r="F126" i="103"/>
  <c r="P126" i="103" s="1"/>
  <c r="K44" i="103"/>
  <c r="U44" i="103" s="1"/>
  <c r="I161" i="103"/>
  <c r="S161" i="103" s="1"/>
  <c r="H214" i="103"/>
  <c r="R214" i="103" s="1"/>
  <c r="E269" i="103"/>
  <c r="O269" i="103" s="1"/>
  <c r="K124" i="103"/>
  <c r="U124" i="103" s="1"/>
  <c r="D300" i="103"/>
  <c r="N300" i="103" s="1"/>
  <c r="K231" i="103"/>
  <c r="U231" i="103" s="1"/>
  <c r="J126" i="103"/>
  <c r="T126" i="103" s="1"/>
  <c r="E209" i="103"/>
  <c r="O209" i="103" s="1"/>
  <c r="H161" i="103"/>
  <c r="R161" i="103" s="1"/>
  <c r="E156" i="103"/>
  <c r="O156" i="103" s="1"/>
  <c r="G297" i="103"/>
  <c r="Q297" i="103" s="1"/>
  <c r="H245" i="103"/>
  <c r="R245" i="103" s="1"/>
  <c r="I241" i="103"/>
  <c r="S241" i="103" s="1"/>
  <c r="G251" i="103"/>
  <c r="Q251" i="103" s="1"/>
  <c r="I181" i="103"/>
  <c r="S181" i="103" s="1"/>
  <c r="E298" i="103"/>
  <c r="O298" i="103" s="1"/>
  <c r="D126" i="103"/>
  <c r="N126" i="103" s="1"/>
  <c r="D130" i="103"/>
  <c r="N130" i="103" s="1"/>
  <c r="H141" i="103"/>
  <c r="R141" i="103" s="1"/>
  <c r="H230" i="103"/>
  <c r="R230" i="103" s="1"/>
  <c r="F39" i="103"/>
  <c r="P39" i="103" s="1"/>
  <c r="K181" i="103"/>
  <c r="U181" i="103" s="1"/>
  <c r="K214" i="103"/>
  <c r="U214" i="103" s="1"/>
  <c r="J305" i="103"/>
  <c r="T305" i="103" s="1"/>
  <c r="I96" i="103"/>
  <c r="S96" i="103" s="1"/>
  <c r="F96" i="103"/>
  <c r="P96" i="103" s="1"/>
  <c r="I280" i="103"/>
  <c r="S280" i="103" s="1"/>
  <c r="E280" i="103"/>
  <c r="O280" i="103" s="1"/>
  <c r="K280" i="103"/>
  <c r="U280" i="103" s="1"/>
  <c r="D243" i="103"/>
  <c r="N243" i="103" s="1"/>
  <c r="I243" i="103"/>
  <c r="S243" i="103" s="1"/>
  <c r="H243" i="103"/>
  <c r="R243" i="103" s="1"/>
  <c r="H24" i="103"/>
  <c r="R24" i="103" s="1"/>
  <c r="E24" i="103"/>
  <c r="O24" i="103" s="1"/>
  <c r="K24" i="103"/>
  <c r="U24" i="103" s="1"/>
  <c r="S194" i="103"/>
  <c r="J107" i="103"/>
  <c r="T107" i="103" s="1"/>
  <c r="G116" i="103"/>
  <c r="Q116" i="103" s="1"/>
  <c r="K13" i="103"/>
  <c r="U13" i="103" s="1"/>
  <c r="I174" i="103"/>
  <c r="S174" i="103" s="1"/>
  <c r="J174" i="103"/>
  <c r="T174" i="103" s="1"/>
  <c r="E174" i="103"/>
  <c r="O174" i="103" s="1"/>
  <c r="F174" i="103"/>
  <c r="P174" i="103" s="1"/>
  <c r="G174" i="103"/>
  <c r="Q174" i="103" s="1"/>
  <c r="D174" i="103"/>
  <c r="N174" i="103" s="1"/>
  <c r="D117" i="103"/>
  <c r="N117" i="103" s="1"/>
  <c r="I117" i="103"/>
  <c r="S117" i="103" s="1"/>
  <c r="J117" i="103"/>
  <c r="T117" i="103" s="1"/>
  <c r="E282" i="103"/>
  <c r="O282" i="103" s="1"/>
  <c r="F282" i="103"/>
  <c r="P282" i="103" s="1"/>
  <c r="J10" i="103"/>
  <c r="T10" i="103" s="1"/>
  <c r="G10" i="103"/>
  <c r="Q10" i="103" s="1"/>
  <c r="I10" i="103"/>
  <c r="S10" i="103" s="1"/>
  <c r="D10" i="103"/>
  <c r="N10" i="103" s="1"/>
  <c r="I107" i="103"/>
  <c r="S107" i="103" s="1"/>
  <c r="H107" i="103"/>
  <c r="R107" i="103" s="1"/>
  <c r="T212" i="103"/>
  <c r="J24" i="103"/>
  <c r="T24" i="103" s="1"/>
  <c r="T125" i="103"/>
  <c r="K196" i="103"/>
  <c r="U196" i="103" s="1"/>
  <c r="J196" i="103"/>
  <c r="T196" i="103" s="1"/>
  <c r="K116" i="103"/>
  <c r="U116" i="103" s="1"/>
  <c r="D105" i="103"/>
  <c r="N105" i="103" s="1"/>
  <c r="H105" i="103"/>
  <c r="R105" i="103" s="1"/>
  <c r="F105" i="103"/>
  <c r="P105" i="103" s="1"/>
  <c r="I105" i="103"/>
  <c r="S105" i="103" s="1"/>
  <c r="G105" i="103"/>
  <c r="Q105" i="103" s="1"/>
  <c r="J213" i="103"/>
  <c r="T213" i="103" s="1"/>
  <c r="I213" i="103"/>
  <c r="S213" i="103" s="1"/>
  <c r="I147" i="103"/>
  <c r="S147" i="103" s="1"/>
  <c r="E147" i="103"/>
  <c r="O147" i="103" s="1"/>
  <c r="J42" i="103"/>
  <c r="T42" i="103" s="1"/>
  <c r="H42" i="103"/>
  <c r="R42" i="103" s="1"/>
  <c r="D42" i="103"/>
  <c r="N42" i="103" s="1"/>
  <c r="F42" i="103"/>
  <c r="P42" i="103" s="1"/>
  <c r="E42" i="103"/>
  <c r="O42" i="103" s="1"/>
  <c r="I11" i="103"/>
  <c r="S11" i="103" s="1"/>
  <c r="J11" i="103"/>
  <c r="T11" i="103" s="1"/>
  <c r="G11" i="103"/>
  <c r="Q11" i="103" s="1"/>
  <c r="E11" i="103"/>
  <c r="O11" i="103" s="1"/>
  <c r="K104" i="103"/>
  <c r="U104" i="103" s="1"/>
  <c r="H104" i="103"/>
  <c r="R104" i="103" s="1"/>
  <c r="I104" i="103"/>
  <c r="S104" i="103" s="1"/>
  <c r="P10" i="103"/>
  <c r="J106" i="103"/>
  <c r="T106" i="103" s="1"/>
  <c r="G106" i="103"/>
  <c r="Q106" i="103" s="1"/>
  <c r="K58" i="103"/>
  <c r="U58" i="103" s="1"/>
  <c r="I58" i="103"/>
  <c r="S58" i="103" s="1"/>
  <c r="D58" i="103"/>
  <c r="N58" i="103" s="1"/>
  <c r="F58" i="103"/>
  <c r="P58" i="103" s="1"/>
  <c r="P270" i="103"/>
  <c r="F107" i="103"/>
  <c r="P107" i="103" s="1"/>
  <c r="E207" i="103"/>
  <c r="O207" i="103" s="1"/>
  <c r="J207" i="103"/>
  <c r="T207" i="103" s="1"/>
  <c r="F207" i="103"/>
  <c r="P207" i="103" s="1"/>
  <c r="F24" i="103"/>
  <c r="P24" i="103" s="1"/>
  <c r="T25" i="103"/>
  <c r="G197" i="103"/>
  <c r="Q197" i="103" s="1"/>
  <c r="K197" i="103"/>
  <c r="U197" i="103" s="1"/>
  <c r="D197" i="103"/>
  <c r="N197" i="103" s="1"/>
  <c r="I197" i="103"/>
  <c r="S197" i="103" s="1"/>
  <c r="F197" i="103"/>
  <c r="P197" i="103" s="1"/>
  <c r="I8" i="103"/>
  <c r="S8" i="103" s="1"/>
  <c r="E8" i="103"/>
  <c r="O8" i="103" s="1"/>
  <c r="K8" i="103"/>
  <c r="U8" i="103" s="1"/>
  <c r="J8" i="103"/>
  <c r="T8" i="103" s="1"/>
  <c r="D8" i="103"/>
  <c r="N8" i="103" s="1"/>
  <c r="G8" i="103"/>
  <c r="Q8" i="103" s="1"/>
  <c r="F252" i="103"/>
  <c r="P252" i="103" s="1"/>
  <c r="K252" i="103"/>
  <c r="U252" i="103" s="1"/>
  <c r="G252" i="103"/>
  <c r="Q252" i="103" s="1"/>
  <c r="E252" i="103"/>
  <c r="O252" i="103" s="1"/>
  <c r="J252" i="103"/>
  <c r="T252" i="103" s="1"/>
  <c r="D252" i="103"/>
  <c r="N252" i="103" s="1"/>
  <c r="I252" i="103"/>
  <c r="S252" i="103" s="1"/>
  <c r="E198" i="103"/>
  <c r="O198" i="103" s="1"/>
  <c r="I198" i="103"/>
  <c r="S198" i="103" s="1"/>
  <c r="H198" i="103"/>
  <c r="R198" i="103" s="1"/>
  <c r="F198" i="103"/>
  <c r="P198" i="103" s="1"/>
  <c r="D198" i="103"/>
  <c r="N198" i="103" s="1"/>
  <c r="K198" i="103"/>
  <c r="U198" i="103" s="1"/>
  <c r="J198" i="103"/>
  <c r="T198" i="103" s="1"/>
  <c r="D73" i="103"/>
  <c r="N73" i="103" s="1"/>
  <c r="J73" i="103"/>
  <c r="T73" i="103" s="1"/>
  <c r="I73" i="103"/>
  <c r="S73" i="103" s="1"/>
  <c r="H73" i="103"/>
  <c r="R73" i="103" s="1"/>
  <c r="E73" i="103"/>
  <c r="O73" i="103" s="1"/>
  <c r="G73" i="103"/>
  <c r="Q73" i="103" s="1"/>
  <c r="H282" i="103"/>
  <c r="R282" i="103" s="1"/>
  <c r="I159" i="103"/>
  <c r="S159" i="103" s="1"/>
  <c r="D159" i="103"/>
  <c r="N159" i="103" s="1"/>
  <c r="G159" i="103"/>
  <c r="Q159" i="103" s="1"/>
  <c r="F159" i="103"/>
  <c r="P159" i="103" s="1"/>
  <c r="J159" i="103"/>
  <c r="T159" i="103" s="1"/>
  <c r="K159" i="103"/>
  <c r="U159" i="103" s="1"/>
  <c r="H159" i="103"/>
  <c r="R159" i="103" s="1"/>
  <c r="H116" i="103"/>
  <c r="R116" i="103" s="1"/>
  <c r="I116" i="103"/>
  <c r="S116" i="103" s="1"/>
  <c r="E116" i="103"/>
  <c r="O116" i="103" s="1"/>
  <c r="H78" i="103"/>
  <c r="R78" i="103" s="1"/>
  <c r="D78" i="103"/>
  <c r="N78" i="103" s="1"/>
  <c r="G78" i="103"/>
  <c r="Q78" i="103" s="1"/>
  <c r="E78" i="103"/>
  <c r="O78" i="103" s="1"/>
  <c r="K78" i="103"/>
  <c r="U78" i="103" s="1"/>
  <c r="F78" i="103"/>
  <c r="P78" i="103" s="1"/>
  <c r="K25" i="103"/>
  <c r="U25" i="103" s="1"/>
  <c r="D25" i="103"/>
  <c r="N25" i="103" s="1"/>
  <c r="E25" i="103"/>
  <c r="O25" i="103" s="1"/>
  <c r="G72" i="103"/>
  <c r="Q72" i="103" s="1"/>
  <c r="E72" i="103"/>
  <c r="O72" i="103" s="1"/>
  <c r="J72" i="103"/>
  <c r="T72" i="103" s="1"/>
  <c r="J267" i="103"/>
  <c r="T267" i="103" s="1"/>
  <c r="F267" i="103"/>
  <c r="P267" i="103" s="1"/>
  <c r="I267" i="103"/>
  <c r="S267" i="103" s="1"/>
  <c r="H267" i="103"/>
  <c r="R267" i="103" s="1"/>
  <c r="E267" i="103"/>
  <c r="O267" i="103" s="1"/>
  <c r="H212" i="103"/>
  <c r="R212" i="103" s="1"/>
  <c r="G212" i="103"/>
  <c r="Q212" i="103" s="1"/>
  <c r="I212" i="103"/>
  <c r="S212" i="103" s="1"/>
  <c r="J189" i="103"/>
  <c r="T189" i="103" s="1"/>
  <c r="G189" i="103"/>
  <c r="Q189" i="103" s="1"/>
  <c r="K125" i="103"/>
  <c r="U125" i="103" s="1"/>
  <c r="G125" i="103"/>
  <c r="Q125" i="103" s="1"/>
  <c r="I125" i="103"/>
  <c r="S125" i="103" s="1"/>
  <c r="F125" i="103"/>
  <c r="P125" i="103" s="1"/>
  <c r="H125" i="103"/>
  <c r="R125" i="103" s="1"/>
  <c r="E125" i="103"/>
  <c r="O125" i="103" s="1"/>
  <c r="G213" i="103"/>
  <c r="Q213" i="103" s="1"/>
  <c r="J197" i="103"/>
  <c r="T197" i="103" s="1"/>
  <c r="E10" i="103"/>
  <c r="O10" i="103" s="1"/>
  <c r="O223" i="103"/>
  <c r="T176" i="103"/>
  <c r="Q157" i="103"/>
  <c r="O240" i="103"/>
  <c r="N269" i="103"/>
  <c r="G241" i="103"/>
  <c r="Q241" i="103" s="1"/>
  <c r="G245" i="103"/>
  <c r="Q245" i="103" s="1"/>
  <c r="I301" i="103"/>
  <c r="S301" i="103" s="1"/>
  <c r="K56" i="103"/>
  <c r="U56" i="103" s="1"/>
  <c r="F254" i="103"/>
  <c r="P254" i="103" s="1"/>
  <c r="Q143" i="103"/>
  <c r="N92" i="103"/>
  <c r="N161" i="103"/>
  <c r="G209" i="103"/>
  <c r="Q209" i="103" s="1"/>
  <c r="H121" i="103"/>
  <c r="R121" i="103" s="1"/>
  <c r="F224" i="103"/>
  <c r="P224" i="103" s="1"/>
  <c r="H173" i="103"/>
  <c r="R173" i="103" s="1"/>
  <c r="H143" i="103"/>
  <c r="R143" i="103" s="1"/>
  <c r="G56" i="103"/>
  <c r="Q56" i="103" s="1"/>
  <c r="E299" i="103"/>
  <c r="O299" i="103" s="1"/>
  <c r="U126" i="103"/>
  <c r="H124" i="103"/>
  <c r="R124" i="103" s="1"/>
  <c r="E76" i="103"/>
  <c r="O76" i="103" s="1"/>
  <c r="K287" i="103"/>
  <c r="U287" i="103" s="1"/>
  <c r="E45" i="103"/>
  <c r="O45" i="103" s="1"/>
  <c r="E263" i="103"/>
  <c r="O263" i="103" s="1"/>
  <c r="D208" i="103"/>
  <c r="N208" i="103" s="1"/>
  <c r="G223" i="103"/>
  <c r="Q223" i="103" s="1"/>
  <c r="D284" i="103"/>
  <c r="N284" i="103" s="1"/>
  <c r="E254" i="103"/>
  <c r="O254" i="103" s="1"/>
  <c r="H120" i="103"/>
  <c r="R120" i="103" s="1"/>
  <c r="D214" i="103"/>
  <c r="N214" i="103" s="1"/>
  <c r="I285" i="103"/>
  <c r="S285" i="103" s="1"/>
  <c r="Q262" i="103"/>
  <c r="K245" i="103"/>
  <c r="U245" i="103" s="1"/>
  <c r="T296" i="103"/>
  <c r="O241" i="103"/>
  <c r="E296" i="103"/>
  <c r="O296" i="103" s="1"/>
  <c r="E251" i="103"/>
  <c r="O251" i="103" s="1"/>
  <c r="D285" i="103"/>
  <c r="N285" i="103" s="1"/>
  <c r="R299" i="103"/>
  <c r="S14" i="103"/>
  <c r="S195" i="103"/>
  <c r="H129" i="103"/>
  <c r="R129" i="103" s="1"/>
  <c r="D173" i="103"/>
  <c r="N173" i="103" s="1"/>
  <c r="H118" i="103"/>
  <c r="R118" i="103" s="1"/>
  <c r="F163" i="103"/>
  <c r="P163" i="103" s="1"/>
  <c r="I296" i="103"/>
  <c r="S296" i="103" s="1"/>
  <c r="J118" i="103"/>
  <c r="T118" i="103" s="1"/>
  <c r="F208" i="103"/>
  <c r="P208" i="103" s="1"/>
  <c r="S145" i="103"/>
  <c r="G224" i="103"/>
  <c r="Q224" i="103" s="1"/>
  <c r="R95" i="103"/>
  <c r="O247" i="103"/>
  <c r="U60" i="103"/>
  <c r="N87" i="103"/>
  <c r="G191" i="103"/>
  <c r="Q191" i="103" s="1"/>
  <c r="F191" i="103"/>
  <c r="P191" i="103" s="1"/>
  <c r="H254" i="103"/>
  <c r="R254" i="103" s="1"/>
  <c r="O90" i="103"/>
  <c r="I56" i="103"/>
  <c r="S56" i="103" s="1"/>
  <c r="D299" i="103"/>
  <c r="N299" i="103" s="1"/>
  <c r="F287" i="103"/>
  <c r="P287" i="103" s="1"/>
  <c r="H45" i="103"/>
  <c r="R45" i="103" s="1"/>
  <c r="H263" i="103"/>
  <c r="R263" i="103" s="1"/>
  <c r="D129" i="103"/>
  <c r="N129" i="103" s="1"/>
  <c r="F223" i="103"/>
  <c r="P223" i="103" s="1"/>
  <c r="H158" i="103"/>
  <c r="R158" i="103" s="1"/>
  <c r="J173" i="103"/>
  <c r="T173" i="103" s="1"/>
  <c r="D254" i="103"/>
  <c r="N254" i="103" s="1"/>
  <c r="K120" i="103"/>
  <c r="U120" i="103" s="1"/>
  <c r="E61" i="103"/>
  <c r="O61" i="103" s="1"/>
  <c r="J288" i="103"/>
  <c r="T288" i="103" s="1"/>
  <c r="F285" i="103"/>
  <c r="P285" i="103" s="1"/>
  <c r="G108" i="103"/>
  <c r="Q108" i="103" s="1"/>
  <c r="H296" i="103"/>
  <c r="R296" i="103" s="1"/>
  <c r="O121" i="103"/>
  <c r="G121" i="103"/>
  <c r="Q121" i="103" s="1"/>
  <c r="G176" i="103"/>
  <c r="Q176" i="103" s="1"/>
  <c r="H7" i="103"/>
  <c r="R7" i="103" s="1"/>
  <c r="D155" i="103"/>
  <c r="N155" i="103" s="1"/>
  <c r="K268" i="103"/>
  <c r="U268" i="103" s="1"/>
  <c r="F279" i="103"/>
  <c r="P279" i="103" s="1"/>
  <c r="T172" i="103"/>
  <c r="F251" i="103"/>
  <c r="P251" i="103" s="1"/>
  <c r="F121" i="103"/>
  <c r="P121" i="103" s="1"/>
  <c r="G281" i="103"/>
  <c r="Q281" i="103" s="1"/>
  <c r="F281" i="103"/>
  <c r="P281" i="103" s="1"/>
  <c r="I208" i="103"/>
  <c r="S208" i="103" s="1"/>
  <c r="K173" i="103"/>
  <c r="U173" i="103" s="1"/>
  <c r="J285" i="103"/>
  <c r="T285" i="103" s="1"/>
  <c r="J141" i="103"/>
  <c r="T141" i="103" s="1"/>
  <c r="H279" i="103"/>
  <c r="R279" i="103" s="1"/>
  <c r="H191" i="103"/>
  <c r="R191" i="103" s="1"/>
  <c r="O120" i="103"/>
  <c r="F296" i="103"/>
  <c r="P296" i="103" s="1"/>
  <c r="N303" i="103"/>
  <c r="R41" i="103"/>
  <c r="G141" i="103"/>
  <c r="Q141" i="103" s="1"/>
  <c r="E176" i="103"/>
  <c r="O176" i="103" s="1"/>
  <c r="J56" i="103"/>
  <c r="T56" i="103" s="1"/>
  <c r="I299" i="103"/>
  <c r="S299" i="103" s="1"/>
  <c r="G248" i="103"/>
  <c r="Q248" i="103" s="1"/>
  <c r="H287" i="103"/>
  <c r="R287" i="103" s="1"/>
  <c r="P54" i="103"/>
  <c r="J263" i="103"/>
  <c r="T263" i="103" s="1"/>
  <c r="G229" i="103"/>
  <c r="Q229" i="103" s="1"/>
  <c r="G178" i="103"/>
  <c r="Q178" i="103" s="1"/>
  <c r="G158" i="103"/>
  <c r="Q158" i="103" s="1"/>
  <c r="I176" i="103"/>
  <c r="S176" i="103" s="1"/>
  <c r="J120" i="103"/>
  <c r="T120" i="103" s="1"/>
  <c r="K288" i="103"/>
  <c r="U288" i="103" s="1"/>
  <c r="H285" i="103"/>
  <c r="R285" i="103" s="1"/>
  <c r="J26" i="103"/>
  <c r="T26" i="103" s="1"/>
  <c r="G39" i="103"/>
  <c r="Q39" i="103" s="1"/>
  <c r="F7" i="103"/>
  <c r="P7" i="103" s="1"/>
  <c r="E158" i="103"/>
  <c r="O158" i="103" s="1"/>
  <c r="K57" i="103"/>
  <c r="U57" i="103" s="1"/>
  <c r="J164" i="103"/>
  <c r="T164" i="103" s="1"/>
  <c r="K158" i="103"/>
  <c r="U158" i="103" s="1"/>
  <c r="E172" i="103"/>
  <c r="O172" i="103" s="1"/>
  <c r="J14" i="103"/>
  <c r="T14" i="103" s="1"/>
  <c r="H26" i="103"/>
  <c r="R26" i="103" s="1"/>
  <c r="N287" i="103"/>
  <c r="Q210" i="103"/>
  <c r="O62" i="103"/>
  <c r="S263" i="103"/>
  <c r="N76" i="103"/>
  <c r="S228" i="103"/>
  <c r="K62" i="103"/>
  <c r="U62" i="103" s="1"/>
  <c r="P181" i="103"/>
  <c r="E208" i="103"/>
  <c r="O208" i="103" s="1"/>
  <c r="F269" i="103"/>
  <c r="P269" i="103" s="1"/>
  <c r="F164" i="103"/>
  <c r="P164" i="103" s="1"/>
  <c r="J88" i="103"/>
  <c r="T88" i="103" s="1"/>
  <c r="Q130" i="103"/>
  <c r="D56" i="103"/>
  <c r="N56" i="103" s="1"/>
  <c r="S180" i="103"/>
  <c r="E231" i="103"/>
  <c r="O231" i="103" s="1"/>
  <c r="I126" i="103"/>
  <c r="S126" i="103" s="1"/>
  <c r="H223" i="103"/>
  <c r="R223" i="103" s="1"/>
  <c r="I298" i="103"/>
  <c r="S298" i="103" s="1"/>
  <c r="J146" i="103"/>
  <c r="T146" i="103" s="1"/>
  <c r="E129" i="103"/>
  <c r="O129" i="103" s="1"/>
  <c r="G303" i="103"/>
  <c r="Q303" i="103" s="1"/>
  <c r="I26" i="103"/>
  <c r="S26" i="103" s="1"/>
  <c r="J177" i="103"/>
  <c r="T177" i="103" s="1"/>
  <c r="J225" i="103"/>
  <c r="T225" i="103" s="1"/>
  <c r="F225" i="103"/>
  <c r="P225" i="103" s="1"/>
  <c r="K225" i="103"/>
  <c r="U225" i="103" s="1"/>
  <c r="E225" i="103"/>
  <c r="O225" i="103" s="1"/>
  <c r="H225" i="103"/>
  <c r="R225" i="103" s="1"/>
  <c r="I225" i="103"/>
  <c r="S225" i="103" s="1"/>
  <c r="D225" i="103"/>
  <c r="N225" i="103" s="1"/>
  <c r="G75" i="103"/>
  <c r="Q75" i="103" s="1"/>
  <c r="J75" i="103"/>
  <c r="T75" i="103" s="1"/>
  <c r="I75" i="103"/>
  <c r="S75" i="103" s="1"/>
  <c r="E75" i="103"/>
  <c r="O75" i="103" s="1"/>
  <c r="F75" i="103"/>
  <c r="P75" i="103" s="1"/>
  <c r="K75" i="103"/>
  <c r="U75" i="103" s="1"/>
  <c r="D75" i="103"/>
  <c r="N75" i="103" s="1"/>
  <c r="J286" i="103"/>
  <c r="T286" i="103" s="1"/>
  <c r="K286" i="103"/>
  <c r="U286" i="103" s="1"/>
  <c r="D286" i="103"/>
  <c r="N286" i="103" s="1"/>
  <c r="F286" i="103"/>
  <c r="P286" i="103" s="1"/>
  <c r="J123" i="103"/>
  <c r="T123" i="103" s="1"/>
  <c r="F123" i="103"/>
  <c r="P123" i="103" s="1"/>
  <c r="K123" i="103"/>
  <c r="U123" i="103" s="1"/>
  <c r="D123" i="103"/>
  <c r="N123" i="103" s="1"/>
  <c r="E123" i="103"/>
  <c r="O123" i="103" s="1"/>
  <c r="I123" i="103"/>
  <c r="S123" i="103" s="1"/>
  <c r="G123" i="103"/>
  <c r="Q123" i="103" s="1"/>
  <c r="H123" i="103"/>
  <c r="R123" i="103" s="1"/>
  <c r="G246" i="103"/>
  <c r="Q246" i="103" s="1"/>
  <c r="F40" i="103"/>
  <c r="P40" i="103" s="1"/>
  <c r="H40" i="103"/>
  <c r="R40" i="103" s="1"/>
  <c r="K40" i="103"/>
  <c r="U40" i="103" s="1"/>
  <c r="D40" i="103"/>
  <c r="N40" i="103" s="1"/>
  <c r="J40" i="103"/>
  <c r="T40" i="103" s="1"/>
  <c r="E40" i="103"/>
  <c r="O40" i="103" s="1"/>
  <c r="H247" i="103"/>
  <c r="R247" i="103" s="1"/>
  <c r="F44" i="103"/>
  <c r="P44" i="103" s="1"/>
  <c r="K302" i="103"/>
  <c r="U302" i="103" s="1"/>
  <c r="G117" i="103"/>
  <c r="Q117" i="103" s="1"/>
  <c r="F215" i="103"/>
  <c r="P215" i="103" s="1"/>
  <c r="G280" i="103"/>
  <c r="Q280" i="103" s="1"/>
  <c r="G60" i="103"/>
  <c r="Q60" i="103" s="1"/>
  <c r="G89" i="103"/>
  <c r="Q89" i="103" s="1"/>
  <c r="J89" i="103"/>
  <c r="T89" i="103" s="1"/>
  <c r="E89" i="103"/>
  <c r="O89" i="103" s="1"/>
  <c r="J245" i="103"/>
  <c r="T245" i="103" s="1"/>
  <c r="D245" i="103"/>
  <c r="N245" i="103" s="1"/>
  <c r="E245" i="103"/>
  <c r="O245" i="103" s="1"/>
  <c r="H108" i="103"/>
  <c r="R108" i="103" s="1"/>
  <c r="F247" i="103"/>
  <c r="P247" i="103" s="1"/>
  <c r="H280" i="103"/>
  <c r="R280" i="103" s="1"/>
  <c r="F265" i="103"/>
  <c r="P265" i="103" s="1"/>
  <c r="E265" i="103"/>
  <c r="O265" i="103" s="1"/>
  <c r="G265" i="103"/>
  <c r="Q265" i="103" s="1"/>
  <c r="I265" i="103"/>
  <c r="S265" i="103" s="1"/>
  <c r="D265" i="103"/>
  <c r="N265" i="103" s="1"/>
  <c r="H265" i="103"/>
  <c r="R265" i="103" s="1"/>
  <c r="J265" i="103"/>
  <c r="T265" i="103" s="1"/>
  <c r="K265" i="103"/>
  <c r="U265" i="103" s="1"/>
  <c r="D108" i="103"/>
  <c r="N108" i="103" s="1"/>
  <c r="H127" i="103"/>
  <c r="R127" i="103" s="1"/>
  <c r="J127" i="103"/>
  <c r="T127" i="103" s="1"/>
  <c r="D127" i="103"/>
  <c r="N127" i="103" s="1"/>
  <c r="F127" i="103"/>
  <c r="P127" i="103" s="1"/>
  <c r="G127" i="103"/>
  <c r="Q127" i="103" s="1"/>
  <c r="E127" i="103"/>
  <c r="O127" i="103" s="1"/>
  <c r="I127" i="103"/>
  <c r="S127" i="103" s="1"/>
  <c r="K127" i="103"/>
  <c r="U127" i="103" s="1"/>
  <c r="H74" i="103"/>
  <c r="R74" i="103" s="1"/>
  <c r="J43" i="103"/>
  <c r="T43" i="103" s="1"/>
  <c r="K43" i="103"/>
  <c r="U43" i="103" s="1"/>
  <c r="I43" i="103"/>
  <c r="S43" i="103" s="1"/>
  <c r="E43" i="103"/>
  <c r="O43" i="103" s="1"/>
  <c r="H43" i="103"/>
  <c r="R43" i="103" s="1"/>
  <c r="G43" i="103"/>
  <c r="Q43" i="103" s="1"/>
  <c r="D43" i="103"/>
  <c r="N43" i="103" s="1"/>
  <c r="G211" i="103"/>
  <c r="Q211" i="103" s="1"/>
  <c r="D211" i="103"/>
  <c r="N211" i="103" s="1"/>
  <c r="E211" i="103"/>
  <c r="O211" i="103" s="1"/>
  <c r="F211" i="103"/>
  <c r="P211" i="103" s="1"/>
  <c r="J211" i="103"/>
  <c r="T211" i="103" s="1"/>
  <c r="K211" i="103"/>
  <c r="U211" i="103" s="1"/>
  <c r="I211" i="103"/>
  <c r="S211" i="103" s="1"/>
  <c r="E246" i="103"/>
  <c r="O246" i="103" s="1"/>
  <c r="I246" i="103"/>
  <c r="S246" i="103" s="1"/>
  <c r="D246" i="103"/>
  <c r="N246" i="103" s="1"/>
  <c r="J246" i="103"/>
  <c r="T246" i="103" s="1"/>
  <c r="H240" i="103"/>
  <c r="R240" i="103" s="1"/>
  <c r="D240" i="103"/>
  <c r="N240" i="103" s="1"/>
  <c r="I240" i="103"/>
  <c r="S240" i="103" s="1"/>
  <c r="F240" i="103"/>
  <c r="P240" i="103" s="1"/>
  <c r="G240" i="103"/>
  <c r="Q240" i="103" s="1"/>
  <c r="J240" i="103"/>
  <c r="T240" i="103" s="1"/>
  <c r="K240" i="103"/>
  <c r="U240" i="103" s="1"/>
  <c r="E93" i="103"/>
  <c r="O93" i="103" s="1"/>
  <c r="J93" i="103"/>
  <c r="T93" i="103" s="1"/>
  <c r="G93" i="103"/>
  <c r="Q93" i="103" s="1"/>
  <c r="K93" i="103"/>
  <c r="U93" i="103" s="1"/>
  <c r="H93" i="103"/>
  <c r="R93" i="103" s="1"/>
  <c r="F93" i="103"/>
  <c r="P93" i="103" s="1"/>
  <c r="Q162" i="103"/>
  <c r="G40" i="103"/>
  <c r="Q40" i="103" s="1"/>
  <c r="H138" i="103"/>
  <c r="R138" i="103" s="1"/>
  <c r="E138" i="103"/>
  <c r="O138" i="103" s="1"/>
  <c r="J138" i="103"/>
  <c r="T138" i="103" s="1"/>
  <c r="I138" i="103"/>
  <c r="S138" i="103" s="1"/>
  <c r="K138" i="103"/>
  <c r="U138" i="103" s="1"/>
  <c r="K89" i="103"/>
  <c r="U89" i="103" s="1"/>
  <c r="I108" i="103"/>
  <c r="S108" i="103" s="1"/>
  <c r="E95" i="103"/>
  <c r="O95" i="103" s="1"/>
  <c r="I95" i="103"/>
  <c r="S95" i="103" s="1"/>
  <c r="D95" i="103"/>
  <c r="N95" i="103" s="1"/>
  <c r="K95" i="103"/>
  <c r="U95" i="103" s="1"/>
  <c r="F95" i="103"/>
  <c r="P95" i="103" s="1"/>
  <c r="G87" i="103"/>
  <c r="Q87" i="103" s="1"/>
  <c r="H87" i="103"/>
  <c r="R87" i="103" s="1"/>
  <c r="J87" i="103"/>
  <c r="T87" i="103" s="1"/>
  <c r="F87" i="103"/>
  <c r="P87" i="103" s="1"/>
  <c r="K87" i="103"/>
  <c r="U87" i="103" s="1"/>
  <c r="G28" i="103"/>
  <c r="Q28" i="103" s="1"/>
  <c r="E28" i="103"/>
  <c r="O28" i="103" s="1"/>
  <c r="D28" i="103"/>
  <c r="N28" i="103" s="1"/>
  <c r="F28" i="103"/>
  <c r="P28" i="103" s="1"/>
  <c r="H28" i="103"/>
  <c r="R28" i="103" s="1"/>
  <c r="J28" i="103"/>
  <c r="T28" i="103" s="1"/>
  <c r="I28" i="103"/>
  <c r="S28" i="103" s="1"/>
  <c r="K28" i="103"/>
  <c r="U28" i="103" s="1"/>
  <c r="E87" i="103"/>
  <c r="O87" i="103" s="1"/>
  <c r="F145" i="103"/>
  <c r="P145" i="103" s="1"/>
  <c r="K145" i="103"/>
  <c r="U145" i="103" s="1"/>
  <c r="E145" i="103"/>
  <c r="O145" i="103" s="1"/>
  <c r="J145" i="103"/>
  <c r="T145" i="103" s="1"/>
  <c r="D242" i="103"/>
  <c r="N242" i="103" s="1"/>
  <c r="F242" i="103"/>
  <c r="P242" i="103" s="1"/>
  <c r="H242" i="103"/>
  <c r="R242" i="103" s="1"/>
  <c r="E242" i="103"/>
  <c r="O242" i="103" s="1"/>
  <c r="J242" i="103"/>
  <c r="T242" i="103" s="1"/>
  <c r="E160" i="103"/>
  <c r="O160" i="103" s="1"/>
  <c r="J160" i="103"/>
  <c r="T160" i="103" s="1"/>
  <c r="G160" i="103"/>
  <c r="Q160" i="103" s="1"/>
  <c r="F160" i="103"/>
  <c r="P160" i="103" s="1"/>
  <c r="D9" i="103"/>
  <c r="N9" i="103" s="1"/>
  <c r="I9" i="103"/>
  <c r="S9" i="103" s="1"/>
  <c r="G9" i="103"/>
  <c r="Q9" i="103" s="1"/>
  <c r="J9" i="103"/>
  <c r="T9" i="103" s="1"/>
  <c r="E9" i="103"/>
  <c r="O9" i="103" s="1"/>
  <c r="K9" i="103"/>
  <c r="U9" i="103" s="1"/>
  <c r="F9" i="103"/>
  <c r="P9" i="103" s="1"/>
  <c r="H9" i="103"/>
  <c r="R9" i="103" s="1"/>
  <c r="H211" i="103"/>
  <c r="R211" i="103" s="1"/>
  <c r="H96" i="103"/>
  <c r="R96" i="103" s="1"/>
  <c r="G96" i="103"/>
  <c r="Q96" i="103" s="1"/>
  <c r="E96" i="103"/>
  <c r="O96" i="103" s="1"/>
  <c r="D96" i="103"/>
  <c r="N96" i="103" s="1"/>
  <c r="J96" i="103"/>
  <c r="T96" i="103" s="1"/>
  <c r="K96" i="103"/>
  <c r="U96" i="103" s="1"/>
  <c r="G242" i="103"/>
  <c r="Q242" i="103" s="1"/>
  <c r="I87" i="103"/>
  <c r="S87" i="103" s="1"/>
  <c r="K301" i="103"/>
  <c r="U301" i="103" s="1"/>
  <c r="H301" i="103"/>
  <c r="R301" i="103" s="1"/>
  <c r="F301" i="103"/>
  <c r="P301" i="103" s="1"/>
  <c r="J301" i="103"/>
  <c r="T301" i="103" s="1"/>
  <c r="D301" i="103"/>
  <c r="N301" i="103" s="1"/>
  <c r="G301" i="103"/>
  <c r="Q301" i="103" s="1"/>
  <c r="S124" i="103"/>
  <c r="F89" i="103"/>
  <c r="P89" i="103" s="1"/>
  <c r="I160" i="103"/>
  <c r="S160" i="103" s="1"/>
  <c r="J108" i="103"/>
  <c r="T108" i="103" s="1"/>
  <c r="G286" i="103"/>
  <c r="Q286" i="103" s="1"/>
  <c r="G138" i="103"/>
  <c r="Q138" i="103" s="1"/>
  <c r="I91" i="103"/>
  <c r="S91" i="103" s="1"/>
  <c r="H91" i="103"/>
  <c r="R91" i="103" s="1"/>
  <c r="K91" i="103"/>
  <c r="U91" i="103" s="1"/>
  <c r="F91" i="103"/>
  <c r="P91" i="103" s="1"/>
  <c r="D91" i="103"/>
  <c r="N91" i="103" s="1"/>
  <c r="E91" i="103"/>
  <c r="O91" i="103" s="1"/>
  <c r="G91" i="103"/>
  <c r="Q91" i="103" s="1"/>
  <c r="F246" i="103"/>
  <c r="P246" i="103" s="1"/>
  <c r="J79" i="103"/>
  <c r="T79" i="103" s="1"/>
  <c r="K79" i="103"/>
  <c r="U79" i="103" s="1"/>
  <c r="I79" i="103"/>
  <c r="S79" i="103" s="1"/>
  <c r="E79" i="103"/>
  <c r="O79" i="103" s="1"/>
  <c r="G79" i="103"/>
  <c r="Q79" i="103" s="1"/>
  <c r="F79" i="103"/>
  <c r="P79" i="103" s="1"/>
  <c r="H79" i="103"/>
  <c r="R79" i="103" s="1"/>
  <c r="D79" i="103"/>
  <c r="N79" i="103" s="1"/>
  <c r="F41" i="103"/>
  <c r="P41" i="103" s="1"/>
  <c r="G41" i="103"/>
  <c r="Q41" i="103" s="1"/>
  <c r="J41" i="103"/>
  <c r="T41" i="103" s="1"/>
  <c r="I41" i="103"/>
  <c r="S41" i="103" s="1"/>
  <c r="E41" i="103"/>
  <c r="O41" i="103" s="1"/>
  <c r="F70" i="103"/>
  <c r="P70" i="103" s="1"/>
  <c r="I38" i="103"/>
  <c r="S38" i="103" s="1"/>
  <c r="F38" i="103"/>
  <c r="P38" i="103" s="1"/>
  <c r="J38" i="103"/>
  <c r="T38" i="103" s="1"/>
  <c r="D38" i="103"/>
  <c r="N38" i="103" s="1"/>
  <c r="J16" i="103"/>
  <c r="T16" i="103" s="1"/>
  <c r="H16" i="103"/>
  <c r="R16" i="103" s="1"/>
  <c r="K16" i="103"/>
  <c r="U16" i="103" s="1"/>
  <c r="E16" i="103"/>
  <c r="O16" i="103" s="1"/>
  <c r="F94" i="103"/>
  <c r="P94" i="103" s="1"/>
  <c r="J94" i="103"/>
  <c r="T94" i="103" s="1"/>
  <c r="E94" i="103"/>
  <c r="O94" i="103" s="1"/>
  <c r="K94" i="103"/>
  <c r="U94" i="103" s="1"/>
  <c r="D94" i="103"/>
  <c r="N94" i="103" s="1"/>
  <c r="G94" i="103"/>
  <c r="Q94" i="103" s="1"/>
  <c r="I94" i="103"/>
  <c r="S94" i="103" s="1"/>
  <c r="K41" i="103"/>
  <c r="U41" i="103" s="1"/>
  <c r="H75" i="103"/>
  <c r="R75" i="103" s="1"/>
  <c r="J244" i="103"/>
  <c r="T244" i="103" s="1"/>
  <c r="H244" i="103"/>
  <c r="R244" i="103" s="1"/>
  <c r="D244" i="103"/>
  <c r="N244" i="103" s="1"/>
  <c r="E244" i="103"/>
  <c r="O244" i="103" s="1"/>
  <c r="F244" i="103"/>
  <c r="P244" i="103" s="1"/>
  <c r="K244" i="103"/>
  <c r="U244" i="103" s="1"/>
  <c r="I89" i="103"/>
  <c r="S89" i="103" s="1"/>
  <c r="N55" i="103"/>
  <c r="H160" i="103"/>
  <c r="R160" i="103" s="1"/>
  <c r="I286" i="103"/>
  <c r="S286" i="103" s="1"/>
  <c r="D138" i="103"/>
  <c r="N138" i="103" s="1"/>
  <c r="F43" i="103"/>
  <c r="P43" i="103" s="1"/>
  <c r="K247" i="103"/>
  <c r="U247" i="103" s="1"/>
  <c r="G247" i="103"/>
  <c r="Q247" i="103" s="1"/>
  <c r="J247" i="103"/>
  <c r="T247" i="103" s="1"/>
  <c r="I247" i="103"/>
  <c r="S247" i="103" s="1"/>
  <c r="F60" i="103"/>
  <c r="P60" i="103" s="1"/>
  <c r="I60" i="103"/>
  <c r="S60" i="103" s="1"/>
  <c r="J60" i="103"/>
  <c r="T60" i="103" s="1"/>
  <c r="D60" i="103"/>
  <c r="N60" i="103" s="1"/>
  <c r="H60" i="103"/>
  <c r="R60" i="103" s="1"/>
  <c r="E60" i="103"/>
  <c r="O60" i="103" s="1"/>
  <c r="I71" i="103"/>
  <c r="S71" i="103" s="1"/>
  <c r="H71" i="103"/>
  <c r="R71" i="103" s="1"/>
  <c r="J71" i="103"/>
  <c r="T71" i="103" s="1"/>
  <c r="G71" i="103"/>
  <c r="Q71" i="103" s="1"/>
  <c r="E71" i="103"/>
  <c r="O71" i="103" s="1"/>
  <c r="K71" i="103"/>
  <c r="U71" i="103" s="1"/>
  <c r="E284" i="103"/>
  <c r="O284" i="103" s="1"/>
  <c r="I284" i="103"/>
  <c r="S284" i="103" s="1"/>
  <c r="G284" i="103"/>
  <c r="Q284" i="103" s="1"/>
  <c r="K284" i="103"/>
  <c r="U284" i="103" s="1"/>
  <c r="E117" i="103"/>
  <c r="O117" i="103" s="1"/>
  <c r="F117" i="103"/>
  <c r="P117" i="103" s="1"/>
  <c r="K117" i="103"/>
  <c r="U117" i="103" s="1"/>
  <c r="H117" i="103"/>
  <c r="R117" i="103" s="1"/>
  <c r="J215" i="103"/>
  <c r="T215" i="103" s="1"/>
  <c r="E215" i="103"/>
  <c r="O215" i="103" s="1"/>
  <c r="G215" i="103"/>
  <c r="Q215" i="103" s="1"/>
  <c r="I215" i="103"/>
  <c r="S215" i="103" s="1"/>
  <c r="D215" i="103"/>
  <c r="N215" i="103" s="1"/>
  <c r="K215" i="103"/>
  <c r="U215" i="103" s="1"/>
  <c r="D280" i="103"/>
  <c r="N280" i="103" s="1"/>
  <c r="J280" i="103"/>
  <c r="T280" i="103" s="1"/>
  <c r="F280" i="103"/>
  <c r="P280" i="103" s="1"/>
  <c r="E108" i="103"/>
  <c r="O108" i="103" s="1"/>
  <c r="K108" i="103"/>
  <c r="U108" i="103" s="1"/>
  <c r="G196" i="103"/>
  <c r="Q196" i="103" s="1"/>
  <c r="F196" i="103"/>
  <c r="P196" i="103" s="1"/>
  <c r="H196" i="103"/>
  <c r="R196" i="103" s="1"/>
  <c r="E196" i="103"/>
  <c r="O196" i="103" s="1"/>
  <c r="D196" i="103"/>
  <c r="N196" i="103" s="1"/>
  <c r="I196" i="103"/>
  <c r="S196" i="103" s="1"/>
  <c r="I242" i="103"/>
  <c r="S242" i="103" s="1"/>
  <c r="J95" i="103"/>
  <c r="T95" i="103" s="1"/>
  <c r="D89" i="103"/>
  <c r="N89" i="103" s="1"/>
  <c r="K160" i="103"/>
  <c r="U160" i="103" s="1"/>
  <c r="F284" i="103"/>
  <c r="P284" i="103" s="1"/>
  <c r="H286" i="103"/>
  <c r="R286" i="103" s="1"/>
  <c r="F138" i="103"/>
  <c r="P138" i="103" s="1"/>
  <c r="G95" i="103"/>
  <c r="Q95" i="103" s="1"/>
  <c r="G225" i="103"/>
  <c r="Q225" i="103" s="1"/>
  <c r="G12" i="103"/>
  <c r="Q12" i="103" s="1"/>
  <c r="J12" i="103"/>
  <c r="T12" i="103" s="1"/>
  <c r="E12" i="103"/>
  <c r="O12" i="103" s="1"/>
  <c r="I12" i="103"/>
  <c r="S12" i="103" s="1"/>
  <c r="F12" i="103"/>
  <c r="P12" i="103" s="1"/>
  <c r="D12" i="103"/>
  <c r="N12" i="103" s="1"/>
  <c r="H12" i="103"/>
  <c r="R12" i="103" s="1"/>
  <c r="K12" i="103"/>
  <c r="U12" i="103" s="1"/>
  <c r="H53" i="103"/>
  <c r="R53" i="103" s="1"/>
  <c r="F53" i="103"/>
  <c r="P53" i="103" s="1"/>
  <c r="J53" i="103"/>
  <c r="T53" i="103" s="1"/>
  <c r="D53" i="103"/>
  <c r="N53" i="103" s="1"/>
  <c r="I53" i="103"/>
  <c r="S53" i="103" s="1"/>
  <c r="G53" i="103"/>
  <c r="Q53" i="103" s="1"/>
  <c r="K53" i="103"/>
  <c r="U53" i="103" s="1"/>
  <c r="E53" i="103"/>
  <c r="O53" i="103" s="1"/>
  <c r="H302" i="103"/>
  <c r="R302" i="103" s="1"/>
  <c r="G302" i="103"/>
  <c r="Q302" i="103" s="1"/>
  <c r="F302" i="103"/>
  <c r="P302" i="103" s="1"/>
  <c r="I302" i="103"/>
  <c r="S302" i="103" s="1"/>
  <c r="E302" i="103"/>
  <c r="O302" i="103" s="1"/>
  <c r="K175" i="103"/>
  <c r="U175" i="103" s="1"/>
  <c r="H175" i="103"/>
  <c r="R175" i="103" s="1"/>
  <c r="G175" i="103"/>
  <c r="Q175" i="103" s="1"/>
  <c r="I175" i="103"/>
  <c r="S175" i="103" s="1"/>
  <c r="E175" i="103"/>
  <c r="O175" i="103" s="1"/>
  <c r="J175" i="103"/>
  <c r="T175" i="103" s="1"/>
  <c r="F175" i="103"/>
  <c r="P175" i="103" s="1"/>
  <c r="D175" i="103"/>
  <c r="N175" i="103" s="1"/>
  <c r="G70" i="103"/>
  <c r="Q70" i="103" s="1"/>
  <c r="H70" i="103"/>
  <c r="R70" i="103" s="1"/>
  <c r="J70" i="103"/>
  <c r="T70" i="103" s="1"/>
  <c r="F71" i="103"/>
  <c r="P71" i="103" s="1"/>
  <c r="D44" i="103"/>
  <c r="N44" i="103" s="1"/>
  <c r="G44" i="103"/>
  <c r="Q44" i="103" s="1"/>
  <c r="H44" i="103"/>
  <c r="R44" i="103" s="1"/>
  <c r="E179" i="103"/>
  <c r="O179" i="103" s="1"/>
  <c r="I179" i="103"/>
  <c r="S179" i="103" s="1"/>
  <c r="H179" i="103"/>
  <c r="R179" i="103" s="1"/>
  <c r="D179" i="103"/>
  <c r="N179" i="103" s="1"/>
  <c r="J179" i="103"/>
  <c r="T179" i="103" s="1"/>
  <c r="K179" i="103"/>
  <c r="U179" i="103" s="1"/>
  <c r="G179" i="103"/>
  <c r="Q179" i="103" s="1"/>
  <c r="F179" i="103"/>
  <c r="P179" i="103" s="1"/>
  <c r="D71" i="103"/>
  <c r="N71" i="103" s="1"/>
  <c r="H246" i="103"/>
  <c r="R246" i="103" s="1"/>
  <c r="I70" i="103"/>
  <c r="S70" i="103" s="1"/>
  <c r="D70" i="103"/>
  <c r="N70" i="103" s="1"/>
  <c r="D247" i="103"/>
  <c r="N247" i="103" s="1"/>
  <c r="I16" i="103"/>
  <c r="S16" i="103" s="1"/>
  <c r="J45" i="103"/>
  <c r="T45" i="103" s="1"/>
  <c r="F45" i="103"/>
  <c r="P45" i="103" s="1"/>
  <c r="D45" i="103"/>
  <c r="N45" i="103" s="1"/>
  <c r="K45" i="103"/>
  <c r="U45" i="103" s="1"/>
  <c r="J302" i="103"/>
  <c r="T302" i="103" s="1"/>
  <c r="K61" i="103"/>
  <c r="U61" i="103" s="1"/>
  <c r="I61" i="103"/>
  <c r="S61" i="103" s="1"/>
  <c r="H61" i="103"/>
  <c r="R61" i="103" s="1"/>
  <c r="J61" i="103"/>
  <c r="T61" i="103" s="1"/>
  <c r="F61" i="103"/>
  <c r="P61" i="103" s="1"/>
  <c r="G61" i="103"/>
  <c r="Q61" i="103" s="1"/>
  <c r="H250" i="103"/>
  <c r="R250" i="103" s="1"/>
  <c r="J250" i="103"/>
  <c r="T250" i="103" s="1"/>
  <c r="G250" i="103"/>
  <c r="Q250" i="103" s="1"/>
  <c r="K250" i="103"/>
  <c r="U250" i="103" s="1"/>
  <c r="I250" i="103"/>
  <c r="S250" i="103" s="1"/>
  <c r="D250" i="103"/>
  <c r="N250" i="103" s="1"/>
  <c r="E250" i="103"/>
  <c r="O250" i="103" s="1"/>
  <c r="H226" i="103"/>
  <c r="R226" i="103" s="1"/>
  <c r="K226" i="103"/>
  <c r="U226" i="103" s="1"/>
  <c r="F226" i="103"/>
  <c r="P226" i="103" s="1"/>
  <c r="D226" i="103"/>
  <c r="N226" i="103" s="1"/>
  <c r="G226" i="103"/>
  <c r="Q226" i="103" s="1"/>
  <c r="J226" i="103"/>
  <c r="T226" i="103" s="1"/>
  <c r="I226" i="103"/>
  <c r="S226" i="103" s="1"/>
  <c r="E226" i="103"/>
  <c r="O226" i="103" s="1"/>
  <c r="I74" i="103"/>
  <c r="S74" i="103" s="1"/>
  <c r="D74" i="103"/>
  <c r="N74" i="103" s="1"/>
  <c r="J74" i="103"/>
  <c r="T74" i="103" s="1"/>
  <c r="K74" i="103"/>
  <c r="U74" i="103" s="1"/>
  <c r="D297" i="103"/>
  <c r="N297" i="103" s="1"/>
  <c r="F297" i="103"/>
  <c r="P297" i="103" s="1"/>
  <c r="I297" i="103"/>
  <c r="S297" i="103" s="1"/>
  <c r="H297" i="103"/>
  <c r="R297" i="103" s="1"/>
  <c r="G177" i="103"/>
  <c r="Q177" i="103" s="1"/>
  <c r="D177" i="103"/>
  <c r="N177" i="103" s="1"/>
  <c r="K177" i="103"/>
  <c r="U177" i="103" s="1"/>
  <c r="H177" i="103"/>
  <c r="R177" i="103" s="1"/>
  <c r="E177" i="103"/>
  <c r="O177" i="103" s="1"/>
  <c r="F177" i="103"/>
  <c r="P177" i="103" s="1"/>
  <c r="I192" i="103"/>
  <c r="S192" i="103" s="1"/>
  <c r="K192" i="103"/>
  <c r="U192" i="103" s="1"/>
  <c r="E192" i="103"/>
  <c r="O192" i="103" s="1"/>
  <c r="D192" i="103"/>
  <c r="N192" i="103" s="1"/>
  <c r="H37" i="103"/>
  <c r="R37" i="103" s="1"/>
  <c r="I37" i="103"/>
  <c r="S37" i="103" s="1"/>
  <c r="D37" i="103"/>
  <c r="N37" i="103" s="1"/>
  <c r="J37" i="103"/>
  <c r="T37" i="103" s="1"/>
  <c r="K37" i="103"/>
  <c r="U37" i="103" s="1"/>
  <c r="E37" i="103"/>
  <c r="O37" i="103" s="1"/>
  <c r="G37" i="103"/>
  <c r="Q37" i="103" s="1"/>
  <c r="J124" i="103"/>
  <c r="T124" i="103" s="1"/>
  <c r="D124" i="103"/>
  <c r="N124" i="103" s="1"/>
  <c r="F124" i="103"/>
  <c r="P124" i="103" s="1"/>
  <c r="G124" i="103"/>
  <c r="Q124" i="103" s="1"/>
  <c r="H55" i="103"/>
  <c r="R55" i="103" s="1"/>
  <c r="J55" i="103"/>
  <c r="T55" i="103" s="1"/>
  <c r="K55" i="103"/>
  <c r="U55" i="103" s="1"/>
  <c r="G55" i="103"/>
  <c r="Q55" i="103" s="1"/>
  <c r="J162" i="103"/>
  <c r="T162" i="103" s="1"/>
  <c r="D162" i="103"/>
  <c r="N162" i="103" s="1"/>
  <c r="K162" i="103"/>
  <c r="U162" i="103" s="1"/>
  <c r="F162" i="103"/>
  <c r="P162" i="103" s="1"/>
  <c r="I162" i="103"/>
  <c r="S162" i="103" s="1"/>
  <c r="K206" i="103"/>
  <c r="U206" i="103" s="1"/>
  <c r="G206" i="103"/>
  <c r="Q206" i="103" s="1"/>
  <c r="E206" i="103"/>
  <c r="O206" i="103" s="1"/>
  <c r="D206" i="103"/>
  <c r="N206" i="103" s="1"/>
  <c r="J206" i="103"/>
  <c r="T206" i="103" s="1"/>
  <c r="I206" i="103"/>
  <c r="S206" i="103" s="1"/>
  <c r="G304" i="103"/>
  <c r="Q304" i="103" s="1"/>
  <c r="F304" i="103"/>
  <c r="P304" i="103" s="1"/>
  <c r="J304" i="103"/>
  <c r="T304" i="103" s="1"/>
  <c r="I304" i="103"/>
  <c r="S304" i="103" s="1"/>
  <c r="H304" i="103"/>
  <c r="R304" i="103" s="1"/>
  <c r="K304" i="103"/>
  <c r="U304" i="103" s="1"/>
  <c r="D304" i="103"/>
  <c r="N304" i="103" s="1"/>
  <c r="D93" i="103"/>
  <c r="N93" i="103" s="1"/>
  <c r="F16" i="103"/>
  <c r="P16" i="103" s="1"/>
  <c r="I44" i="103"/>
  <c r="S44" i="103" s="1"/>
  <c r="D16" i="103"/>
  <c r="N16" i="103" s="1"/>
  <c r="E297" i="103"/>
  <c r="O297" i="103" s="1"/>
  <c r="U122" i="103"/>
  <c r="H145" i="103"/>
  <c r="R145" i="103" s="1"/>
  <c r="I40" i="103"/>
  <c r="S40" i="103" s="1"/>
  <c r="I45" i="103"/>
  <c r="S45" i="103" s="1"/>
  <c r="D41" i="103"/>
  <c r="N41" i="103" s="1"/>
  <c r="I55" i="103"/>
  <c r="S55" i="103" s="1"/>
  <c r="G74" i="103"/>
  <c r="Q74" i="103" s="1"/>
  <c r="F122" i="103"/>
  <c r="P122" i="103" s="1"/>
  <c r="J122" i="103"/>
  <c r="T122" i="103" s="1"/>
  <c r="G122" i="103"/>
  <c r="Q122" i="103" s="1"/>
  <c r="H122" i="103"/>
  <c r="R122" i="103" s="1"/>
  <c r="H284" i="103"/>
  <c r="R284" i="103" s="1"/>
  <c r="E286" i="103"/>
  <c r="O286" i="103" s="1"/>
  <c r="K38" i="103"/>
  <c r="U38" i="103" s="1"/>
  <c r="G145" i="103"/>
  <c r="Q145" i="103" s="1"/>
  <c r="J140" i="103"/>
  <c r="T140" i="103" s="1"/>
  <c r="E140" i="103"/>
  <c r="O140" i="103" s="1"/>
  <c r="G128" i="103"/>
  <c r="Q128" i="103" s="1"/>
  <c r="K128" i="103"/>
  <c r="U128" i="103" s="1"/>
  <c r="I128" i="103"/>
  <c r="S128" i="103" s="1"/>
  <c r="H128" i="103"/>
  <c r="R128" i="103" s="1"/>
  <c r="F128" i="103"/>
  <c r="P128" i="103" s="1"/>
  <c r="E128" i="103"/>
  <c r="O128" i="103" s="1"/>
  <c r="J128" i="103"/>
  <c r="T128" i="103" s="1"/>
  <c r="H283" i="103"/>
  <c r="R283" i="103" s="1"/>
  <c r="F283" i="103"/>
  <c r="P283" i="103" s="1"/>
  <c r="K283" i="103"/>
  <c r="U283" i="103" s="1"/>
  <c r="J283" i="103"/>
  <c r="T283" i="103" s="1"/>
  <c r="E268" i="103"/>
  <c r="O268" i="103" s="1"/>
  <c r="F264" i="103"/>
  <c r="P264" i="103" s="1"/>
  <c r="G264" i="103"/>
  <c r="Q264" i="103" s="1"/>
  <c r="H264" i="103"/>
  <c r="R264" i="103" s="1"/>
  <c r="K264" i="103"/>
  <c r="U264" i="103" s="1"/>
  <c r="J264" i="103"/>
  <c r="T264" i="103" s="1"/>
  <c r="I264" i="103"/>
  <c r="S264" i="103" s="1"/>
  <c r="E264" i="103"/>
  <c r="O264" i="103" s="1"/>
  <c r="D264" i="103"/>
  <c r="N264" i="103" s="1"/>
  <c r="F92" i="103"/>
  <c r="P92" i="103" s="1"/>
  <c r="F25" i="103"/>
  <c r="P25" i="103" s="1"/>
  <c r="F146" i="103"/>
  <c r="P146" i="103" s="1"/>
  <c r="J129" i="103"/>
  <c r="T129" i="103" s="1"/>
  <c r="H288" i="103"/>
  <c r="R288" i="103" s="1"/>
  <c r="J300" i="103"/>
  <c r="T300" i="103" s="1"/>
  <c r="U305" i="103"/>
  <c r="F27" i="103"/>
  <c r="P27" i="103" s="1"/>
  <c r="J27" i="103"/>
  <c r="T27" i="103" s="1"/>
  <c r="K27" i="103"/>
  <c r="U27" i="103" s="1"/>
  <c r="I27" i="103"/>
  <c r="S27" i="103" s="1"/>
  <c r="H27" i="103"/>
  <c r="R27" i="103" s="1"/>
  <c r="E27" i="103"/>
  <c r="O27" i="103" s="1"/>
  <c r="D241" i="103"/>
  <c r="N241" i="103" s="1"/>
  <c r="H25" i="103"/>
  <c r="R25" i="103" s="1"/>
  <c r="K243" i="103"/>
  <c r="U243" i="103" s="1"/>
  <c r="I42" i="103"/>
  <c r="S42" i="103" s="1"/>
  <c r="K191" i="103"/>
  <c r="U191" i="103" s="1"/>
  <c r="F241" i="103"/>
  <c r="P241" i="103" s="1"/>
  <c r="E194" i="103"/>
  <c r="O194" i="103" s="1"/>
  <c r="J194" i="103"/>
  <c r="T194" i="103" s="1"/>
  <c r="G7" i="103"/>
  <c r="Q7" i="103" s="1"/>
  <c r="E300" i="103"/>
  <c r="O300" i="103" s="1"/>
  <c r="E229" i="103"/>
  <c r="O229" i="103" s="1"/>
  <c r="E59" i="103"/>
  <c r="O59" i="103" s="1"/>
  <c r="F143" i="103"/>
  <c r="P143" i="103" s="1"/>
  <c r="K269" i="103"/>
  <c r="U269" i="103" s="1"/>
  <c r="G198" i="103"/>
  <c r="Q198" i="103" s="1"/>
  <c r="G164" i="103"/>
  <c r="Q164" i="103" s="1"/>
  <c r="I78" i="103"/>
  <c r="S78" i="103" s="1"/>
  <c r="R208" i="103"/>
  <c r="G107" i="103"/>
  <c r="Q107" i="103" s="1"/>
  <c r="F243" i="103"/>
  <c r="P243" i="103" s="1"/>
  <c r="J161" i="103"/>
  <c r="T161" i="103" s="1"/>
  <c r="I190" i="103"/>
  <c r="S190" i="103" s="1"/>
  <c r="D251" i="103"/>
  <c r="N251" i="103" s="1"/>
  <c r="F248" i="103"/>
  <c r="P248" i="103" s="1"/>
  <c r="F156" i="103"/>
  <c r="P156" i="103" s="1"/>
  <c r="E212" i="103"/>
  <c r="O212" i="103" s="1"/>
  <c r="D24" i="103"/>
  <c r="N24" i="103" s="1"/>
  <c r="G76" i="103"/>
  <c r="Q76" i="103" s="1"/>
  <c r="D11" i="103"/>
  <c r="N11" i="103" s="1"/>
  <c r="D147" i="103"/>
  <c r="N147" i="103" s="1"/>
  <c r="E13" i="103"/>
  <c r="O13" i="103" s="1"/>
  <c r="H262" i="103"/>
  <c r="R262" i="103" s="1"/>
  <c r="J248" i="103"/>
  <c r="T248" i="103" s="1"/>
  <c r="D298" i="103"/>
  <c r="N298" i="103" s="1"/>
  <c r="H189" i="103"/>
  <c r="R189" i="103" s="1"/>
  <c r="G270" i="103"/>
  <c r="Q270" i="103" s="1"/>
  <c r="G126" i="103"/>
  <c r="Q126" i="103" s="1"/>
  <c r="E214" i="103"/>
  <c r="O214" i="103" s="1"/>
  <c r="G42" i="103"/>
  <c r="Q42" i="103" s="1"/>
  <c r="I118" i="103"/>
  <c r="S118" i="103" s="1"/>
  <c r="K263" i="103"/>
  <c r="U263" i="103" s="1"/>
  <c r="S88" i="103"/>
  <c r="K72" i="103"/>
  <c r="U72" i="103" s="1"/>
  <c r="E39" i="103"/>
  <c r="O39" i="103" s="1"/>
  <c r="I229" i="103"/>
  <c r="S229" i="103" s="1"/>
  <c r="D125" i="103"/>
  <c r="N125" i="103" s="1"/>
  <c r="J268" i="103"/>
  <c r="T268" i="103" s="1"/>
  <c r="I158" i="103"/>
  <c r="S158" i="103" s="1"/>
  <c r="E14" i="103"/>
  <c r="O14" i="103" s="1"/>
  <c r="K267" i="103"/>
  <c r="U267" i="103" s="1"/>
  <c r="H92" i="103"/>
  <c r="R92" i="103" s="1"/>
  <c r="I92" i="103"/>
  <c r="S92" i="103" s="1"/>
  <c r="F194" i="103"/>
  <c r="P194" i="103" s="1"/>
  <c r="K262" i="103"/>
  <c r="U262" i="103" s="1"/>
  <c r="H146" i="103"/>
  <c r="R146" i="103" s="1"/>
  <c r="I129" i="103"/>
  <c r="S129" i="103" s="1"/>
  <c r="F288" i="103"/>
  <c r="P288" i="103" s="1"/>
  <c r="K285" i="103"/>
  <c r="U285" i="103" s="1"/>
  <c r="D229" i="103"/>
  <c r="N229" i="103" s="1"/>
  <c r="G243" i="103"/>
  <c r="Q243" i="103" s="1"/>
  <c r="J231" i="103"/>
  <c r="T231" i="103" s="1"/>
  <c r="D230" i="103"/>
  <c r="N230" i="103" s="1"/>
  <c r="I25" i="103"/>
  <c r="S25" i="103" s="1"/>
  <c r="D267" i="103"/>
  <c r="N267" i="103" s="1"/>
  <c r="G25" i="103"/>
  <c r="Q25" i="103" s="1"/>
  <c r="E243" i="103"/>
  <c r="O243" i="103" s="1"/>
  <c r="I143" i="103"/>
  <c r="S143" i="103" s="1"/>
  <c r="D164" i="103"/>
  <c r="N164" i="103" s="1"/>
  <c r="I193" i="103"/>
  <c r="S193" i="103" s="1"/>
  <c r="E193" i="103"/>
  <c r="O193" i="103" s="1"/>
  <c r="H193" i="103"/>
  <c r="R193" i="103" s="1"/>
  <c r="G193" i="103"/>
  <c r="Q193" i="103" s="1"/>
  <c r="F193" i="103"/>
  <c r="P193" i="103" s="1"/>
  <c r="K178" i="103"/>
  <c r="U178" i="103" s="1"/>
  <c r="E271" i="103"/>
  <c r="O271" i="103" s="1"/>
  <c r="D107" i="103"/>
  <c r="N107" i="103" s="1"/>
  <c r="J243" i="103"/>
  <c r="T243" i="103" s="1"/>
  <c r="H300" i="103"/>
  <c r="R300" i="103" s="1"/>
  <c r="G190" i="103"/>
  <c r="Q190" i="103" s="1"/>
  <c r="I248" i="103"/>
  <c r="S248" i="103" s="1"/>
  <c r="K156" i="103"/>
  <c r="U156" i="103" s="1"/>
  <c r="F212" i="103"/>
  <c r="P212" i="103" s="1"/>
  <c r="G147" i="103"/>
  <c r="Q147" i="103" s="1"/>
  <c r="H147" i="103"/>
  <c r="R147" i="103" s="1"/>
  <c r="G13" i="103"/>
  <c r="Q13" i="103" s="1"/>
  <c r="H39" i="103"/>
  <c r="R39" i="103" s="1"/>
  <c r="E92" i="103"/>
  <c r="O92" i="103" s="1"/>
  <c r="K189" i="103"/>
  <c r="U189" i="103" s="1"/>
  <c r="I270" i="103"/>
  <c r="S270" i="103" s="1"/>
  <c r="F106" i="103"/>
  <c r="P106" i="103" s="1"/>
  <c r="E191" i="103"/>
  <c r="O191" i="103" s="1"/>
  <c r="D194" i="103"/>
  <c r="N194" i="103" s="1"/>
  <c r="E141" i="103"/>
  <c r="O141" i="103" s="1"/>
  <c r="J92" i="103"/>
  <c r="T92" i="103" s="1"/>
  <c r="G194" i="103"/>
  <c r="Q194" i="103" s="1"/>
  <c r="E262" i="103"/>
  <c r="O262" i="103" s="1"/>
  <c r="I146" i="103"/>
  <c r="S146" i="103" s="1"/>
  <c r="K299" i="103"/>
  <c r="U299" i="103" s="1"/>
  <c r="G129" i="103"/>
  <c r="Q129" i="103" s="1"/>
  <c r="D288" i="103"/>
  <c r="N288" i="103" s="1"/>
  <c r="K249" i="103"/>
  <c r="U249" i="103" s="1"/>
  <c r="E285" i="103"/>
  <c r="O285" i="103" s="1"/>
  <c r="F228" i="103"/>
  <c r="P228" i="103" s="1"/>
  <c r="K76" i="103"/>
  <c r="U76" i="103" s="1"/>
  <c r="E288" i="103"/>
  <c r="O288" i="103" s="1"/>
  <c r="D54" i="103"/>
  <c r="N54" i="103" s="1"/>
  <c r="E130" i="103"/>
  <c r="O130" i="103" s="1"/>
  <c r="D207" i="103"/>
  <c r="N207" i="103" s="1"/>
  <c r="D212" i="103"/>
  <c r="N212" i="103" s="1"/>
  <c r="S156" i="103"/>
  <c r="H144" i="103"/>
  <c r="R144" i="103" s="1"/>
  <c r="F144" i="103"/>
  <c r="P144" i="103" s="1"/>
  <c r="K144" i="103"/>
  <c r="U144" i="103" s="1"/>
  <c r="G144" i="103"/>
  <c r="Q144" i="103" s="1"/>
  <c r="J144" i="103"/>
  <c r="T144" i="103" s="1"/>
  <c r="E213" i="103"/>
  <c r="O213" i="103" s="1"/>
  <c r="D213" i="103"/>
  <c r="N213" i="103" s="1"/>
  <c r="H213" i="103"/>
  <c r="R213" i="103" s="1"/>
  <c r="K213" i="103"/>
  <c r="U213" i="103" s="1"/>
  <c r="F213" i="103"/>
  <c r="P213" i="103" s="1"/>
  <c r="T13" i="103"/>
  <c r="K42" i="103"/>
  <c r="U42" i="103" s="1"/>
  <c r="E118" i="103"/>
  <c r="O118" i="103" s="1"/>
  <c r="K147" i="103"/>
  <c r="U147" i="103" s="1"/>
  <c r="N231" i="103"/>
  <c r="H11" i="103"/>
  <c r="R11" i="103" s="1"/>
  <c r="G140" i="103"/>
  <c r="Q140" i="103" s="1"/>
  <c r="K143" i="103"/>
  <c r="U143" i="103" s="1"/>
  <c r="G282" i="103"/>
  <c r="Q282" i="103" s="1"/>
  <c r="I59" i="103"/>
  <c r="S59" i="103" s="1"/>
  <c r="H178" i="103"/>
  <c r="R178" i="103" s="1"/>
  <c r="J271" i="103"/>
  <c r="T271" i="103" s="1"/>
  <c r="E7" i="103"/>
  <c r="O7" i="103" s="1"/>
  <c r="I140" i="103"/>
  <c r="S140" i="103" s="1"/>
  <c r="H190" i="103"/>
  <c r="R190" i="103" s="1"/>
  <c r="E248" i="103"/>
  <c r="O248" i="103" s="1"/>
  <c r="J156" i="103"/>
  <c r="T156" i="103" s="1"/>
  <c r="K212" i="103"/>
  <c r="U212" i="103" s="1"/>
  <c r="D104" i="103"/>
  <c r="N104" i="103" s="1"/>
  <c r="F147" i="103"/>
  <c r="P147" i="103" s="1"/>
  <c r="D13" i="103"/>
  <c r="N13" i="103" s="1"/>
  <c r="D39" i="103"/>
  <c r="N39" i="103" s="1"/>
  <c r="D57" i="103"/>
  <c r="N57" i="103" s="1"/>
  <c r="F57" i="103"/>
  <c r="P57" i="103" s="1"/>
  <c r="E57" i="103"/>
  <c r="O57" i="103" s="1"/>
  <c r="G57" i="103"/>
  <c r="Q57" i="103" s="1"/>
  <c r="H57" i="103"/>
  <c r="R57" i="103" s="1"/>
  <c r="I57" i="103"/>
  <c r="S57" i="103" s="1"/>
  <c r="I223" i="103"/>
  <c r="S223" i="103" s="1"/>
  <c r="G305" i="103"/>
  <c r="Q305" i="103" s="1"/>
  <c r="F189" i="103"/>
  <c r="P189" i="103" s="1"/>
  <c r="E270" i="103"/>
  <c r="O270" i="103" s="1"/>
  <c r="G296" i="103"/>
  <c r="Q296" i="103" s="1"/>
  <c r="K106" i="103"/>
  <c r="U106" i="103" s="1"/>
  <c r="F8" i="103"/>
  <c r="P8" i="103" s="1"/>
  <c r="H8" i="103"/>
  <c r="R8" i="103" s="1"/>
  <c r="J254" i="103"/>
  <c r="T254" i="103" s="1"/>
  <c r="F26" i="103"/>
  <c r="P26" i="103" s="1"/>
  <c r="F229" i="103"/>
  <c r="P229" i="103" s="1"/>
  <c r="D72" i="103"/>
  <c r="N72" i="103" s="1"/>
  <c r="G161" i="103"/>
  <c r="Q161" i="103" s="1"/>
  <c r="F158" i="103"/>
  <c r="P158" i="103" s="1"/>
  <c r="J155" i="103"/>
  <c r="T155" i="103" s="1"/>
  <c r="D224" i="103"/>
  <c r="N224" i="103" s="1"/>
  <c r="G92" i="103"/>
  <c r="Q92" i="103" s="1"/>
  <c r="D62" i="103"/>
  <c r="N62" i="103" s="1"/>
  <c r="H194" i="103"/>
  <c r="R194" i="103" s="1"/>
  <c r="F262" i="103"/>
  <c r="P262" i="103" s="1"/>
  <c r="D146" i="103"/>
  <c r="N146" i="103" s="1"/>
  <c r="K129" i="103"/>
  <c r="U129" i="103" s="1"/>
  <c r="J249" i="103"/>
  <c r="T249" i="103" s="1"/>
  <c r="I155" i="103"/>
  <c r="S155" i="103" s="1"/>
  <c r="G228" i="103"/>
  <c r="Q228" i="103" s="1"/>
  <c r="G267" i="103"/>
  <c r="Q267" i="103" s="1"/>
  <c r="J58" i="103"/>
  <c r="T58" i="103" s="1"/>
  <c r="H269" i="103"/>
  <c r="R269" i="103" s="1"/>
  <c r="K176" i="103"/>
  <c r="U176" i="103" s="1"/>
  <c r="K296" i="103"/>
  <c r="U296" i="103" s="1"/>
  <c r="F178" i="103"/>
  <c r="P178" i="103" s="1"/>
  <c r="I157" i="103"/>
  <c r="S157" i="103" s="1"/>
  <c r="E157" i="103"/>
  <c r="O157" i="103" s="1"/>
  <c r="H157" i="103"/>
  <c r="R157" i="103" s="1"/>
  <c r="J157" i="103"/>
  <c r="T157" i="103" s="1"/>
  <c r="K157" i="103"/>
  <c r="U157" i="103" s="1"/>
  <c r="F157" i="103"/>
  <c r="P157" i="103" s="1"/>
  <c r="G36" i="103"/>
  <c r="Q36" i="103" s="1"/>
  <c r="H36" i="103"/>
  <c r="R36" i="103" s="1"/>
  <c r="I36" i="103"/>
  <c r="S36" i="103" s="1"/>
  <c r="E36" i="103"/>
  <c r="O36" i="103" s="1"/>
  <c r="I253" i="103"/>
  <c r="S253" i="103" s="1"/>
  <c r="K253" i="103"/>
  <c r="U253" i="103" s="1"/>
  <c r="D253" i="103"/>
  <c r="N253" i="103" s="1"/>
  <c r="G253" i="103"/>
  <c r="Q253" i="103" s="1"/>
  <c r="H253" i="103"/>
  <c r="R253" i="103" s="1"/>
  <c r="J253" i="103"/>
  <c r="T253" i="103" s="1"/>
  <c r="F253" i="103"/>
  <c r="P253" i="103" s="1"/>
  <c r="G119" i="103"/>
  <c r="Q119" i="103" s="1"/>
  <c r="E119" i="103"/>
  <c r="O119" i="103" s="1"/>
  <c r="F119" i="103"/>
  <c r="P119" i="103" s="1"/>
  <c r="K119" i="103"/>
  <c r="U119" i="103" s="1"/>
  <c r="H119" i="103"/>
  <c r="R119" i="103" s="1"/>
  <c r="I119" i="103"/>
  <c r="S119" i="103" s="1"/>
  <c r="J119" i="103"/>
  <c r="T119" i="103" s="1"/>
  <c r="D119" i="103"/>
  <c r="N119" i="103" s="1"/>
  <c r="K254" i="103"/>
  <c r="U254" i="103" s="1"/>
  <c r="G118" i="103"/>
  <c r="Q118" i="103" s="1"/>
  <c r="F118" i="103"/>
  <c r="P118" i="103" s="1"/>
  <c r="G77" i="103"/>
  <c r="Q77" i="103" s="1"/>
  <c r="K77" i="103"/>
  <c r="U77" i="103" s="1"/>
  <c r="D77" i="103"/>
  <c r="N77" i="103" s="1"/>
  <c r="J77" i="103"/>
  <c r="T77" i="103" s="1"/>
  <c r="F77" i="103"/>
  <c r="P77" i="103" s="1"/>
  <c r="H77" i="103"/>
  <c r="R77" i="103" s="1"/>
  <c r="E77" i="103"/>
  <c r="O77" i="103" s="1"/>
  <c r="I77" i="103"/>
  <c r="S77" i="103" s="1"/>
  <c r="G254" i="103"/>
  <c r="Q254" i="103" s="1"/>
  <c r="D283" i="103"/>
  <c r="N283" i="103" s="1"/>
  <c r="H59" i="103"/>
  <c r="R59" i="103" s="1"/>
  <c r="H140" i="103"/>
  <c r="R140" i="103" s="1"/>
  <c r="I282" i="103"/>
  <c r="S282" i="103" s="1"/>
  <c r="J59" i="103"/>
  <c r="T59" i="103" s="1"/>
  <c r="E227" i="103"/>
  <c r="O227" i="103" s="1"/>
  <c r="I227" i="103"/>
  <c r="S227" i="103" s="1"/>
  <c r="G227" i="103"/>
  <c r="Q227" i="103" s="1"/>
  <c r="D178" i="103"/>
  <c r="N178" i="103" s="1"/>
  <c r="F271" i="103"/>
  <c r="P271" i="103" s="1"/>
  <c r="J7" i="103"/>
  <c r="T7" i="103" s="1"/>
  <c r="I207" i="103"/>
  <c r="S207" i="103" s="1"/>
  <c r="H248" i="103"/>
  <c r="R248" i="103" s="1"/>
  <c r="H156" i="103"/>
  <c r="R156" i="103" s="1"/>
  <c r="F104" i="103"/>
  <c r="P104" i="103" s="1"/>
  <c r="K73" i="103"/>
  <c r="U73" i="103" s="1"/>
  <c r="F73" i="103"/>
  <c r="P73" i="103" s="1"/>
  <c r="J147" i="103"/>
  <c r="T147" i="103" s="1"/>
  <c r="F13" i="103"/>
  <c r="P13" i="103" s="1"/>
  <c r="K39" i="103"/>
  <c r="U39" i="103" s="1"/>
  <c r="K140" i="103"/>
  <c r="U140" i="103" s="1"/>
  <c r="I224" i="103"/>
  <c r="S224" i="103" s="1"/>
  <c r="D305" i="103"/>
  <c r="N305" i="103" s="1"/>
  <c r="E189" i="103"/>
  <c r="O189" i="103" s="1"/>
  <c r="H270" i="103"/>
  <c r="R270" i="103" s="1"/>
  <c r="I130" i="103"/>
  <c r="S130" i="103" s="1"/>
  <c r="E106" i="103"/>
  <c r="O106" i="103" s="1"/>
  <c r="D106" i="103"/>
  <c r="N106" i="103" s="1"/>
  <c r="F305" i="103"/>
  <c r="P305" i="103" s="1"/>
  <c r="H229" i="103"/>
  <c r="R229" i="103" s="1"/>
  <c r="I209" i="103"/>
  <c r="S209" i="103" s="1"/>
  <c r="D209" i="103"/>
  <c r="N209" i="103" s="1"/>
  <c r="H209" i="103"/>
  <c r="R209" i="103" s="1"/>
  <c r="K209" i="103"/>
  <c r="U209" i="103" s="1"/>
  <c r="J209" i="103"/>
  <c r="T209" i="103" s="1"/>
  <c r="F72" i="103"/>
  <c r="P72" i="103" s="1"/>
  <c r="J241" i="103"/>
  <c r="T241" i="103" s="1"/>
  <c r="I7" i="103"/>
  <c r="S7" i="103" s="1"/>
  <c r="D157" i="103"/>
  <c r="N157" i="103" s="1"/>
  <c r="K155" i="103"/>
  <c r="U155" i="103" s="1"/>
  <c r="F62" i="103"/>
  <c r="P62" i="103" s="1"/>
  <c r="K195" i="103"/>
  <c r="U195" i="103" s="1"/>
  <c r="K194" i="103"/>
  <c r="U194" i="103" s="1"/>
  <c r="I262" i="103"/>
  <c r="S262" i="103" s="1"/>
  <c r="I24" i="103"/>
  <c r="S24" i="103" s="1"/>
  <c r="E210" i="103"/>
  <c r="O210" i="103" s="1"/>
  <c r="F249" i="103"/>
  <c r="P249" i="103" s="1"/>
  <c r="K224" i="103"/>
  <c r="U224" i="103" s="1"/>
  <c r="H155" i="103"/>
  <c r="R155" i="103" s="1"/>
  <c r="D228" i="103"/>
  <c r="N228" i="103" s="1"/>
  <c r="D268" i="103"/>
  <c r="N268" i="103" s="1"/>
  <c r="K271" i="103"/>
  <c r="U271" i="103" s="1"/>
  <c r="F227" i="103"/>
  <c r="P227" i="103" s="1"/>
  <c r="K248" i="103"/>
  <c r="U248" i="103" s="1"/>
  <c r="F130" i="103"/>
  <c r="P130" i="103" s="1"/>
  <c r="K121" i="103"/>
  <c r="U121" i="103" s="1"/>
  <c r="I121" i="103"/>
  <c r="S121" i="103" s="1"/>
  <c r="D121" i="103"/>
  <c r="N121" i="103" s="1"/>
  <c r="T39" i="103"/>
  <c r="D144" i="103"/>
  <c r="N144" i="103" s="1"/>
  <c r="D118" i="103"/>
  <c r="N118" i="103" s="1"/>
  <c r="I283" i="103"/>
  <c r="S283" i="103" s="1"/>
  <c r="K107" i="103"/>
  <c r="U107" i="103" s="1"/>
  <c r="H58" i="103"/>
  <c r="R58" i="103" s="1"/>
  <c r="H13" i="103"/>
  <c r="R13" i="103" s="1"/>
  <c r="G207" i="103"/>
  <c r="Q207" i="103" s="1"/>
  <c r="J227" i="103"/>
  <c r="T227" i="103" s="1"/>
  <c r="J282" i="103"/>
  <c r="T282" i="103" s="1"/>
  <c r="J90" i="103"/>
  <c r="T90" i="103" s="1"/>
  <c r="K90" i="103"/>
  <c r="U90" i="103" s="1"/>
  <c r="D90" i="103"/>
  <c r="N90" i="103" s="1"/>
  <c r="I90" i="103"/>
  <c r="S90" i="103" s="1"/>
  <c r="F90" i="103"/>
  <c r="P90" i="103" s="1"/>
  <c r="D59" i="103"/>
  <c r="N59" i="103" s="1"/>
  <c r="J178" i="103"/>
  <c r="T178" i="103" s="1"/>
  <c r="G271" i="103"/>
  <c r="Q271" i="103" s="1"/>
  <c r="K7" i="103"/>
  <c r="U7" i="103" s="1"/>
  <c r="H172" i="103"/>
  <c r="R172" i="103" s="1"/>
  <c r="D172" i="103"/>
  <c r="N172" i="103" s="1"/>
  <c r="E54" i="103"/>
  <c r="O54" i="103" s="1"/>
  <c r="K207" i="103"/>
  <c r="U207" i="103" s="1"/>
  <c r="D156" i="103"/>
  <c r="N156" i="103" s="1"/>
  <c r="G104" i="103"/>
  <c r="Q104" i="103" s="1"/>
  <c r="E287" i="103"/>
  <c r="O287" i="103" s="1"/>
  <c r="K228" i="103"/>
  <c r="U228" i="103" s="1"/>
  <c r="H210" i="103"/>
  <c r="R210" i="103" s="1"/>
  <c r="I13" i="103"/>
  <c r="S13" i="103" s="1"/>
  <c r="I39" i="103"/>
  <c r="S39" i="103" s="1"/>
  <c r="D140" i="103"/>
  <c r="N140" i="103" s="1"/>
  <c r="D270" i="103"/>
  <c r="N270" i="103" s="1"/>
  <c r="F11" i="103"/>
  <c r="P11" i="103" s="1"/>
  <c r="E305" i="103"/>
  <c r="O305" i="103" s="1"/>
  <c r="I189" i="103"/>
  <c r="S189" i="103" s="1"/>
  <c r="K270" i="103"/>
  <c r="U270" i="103" s="1"/>
  <c r="H130" i="103"/>
  <c r="R130" i="103" s="1"/>
  <c r="E281" i="103"/>
  <c r="O281" i="103" s="1"/>
  <c r="E159" i="103"/>
  <c r="O159" i="103" s="1"/>
  <c r="I106" i="103"/>
  <c r="S106" i="103" s="1"/>
  <c r="K141" i="103"/>
  <c r="U141" i="103" s="1"/>
  <c r="J229" i="103"/>
  <c r="T229" i="103" s="1"/>
  <c r="H72" i="103"/>
  <c r="R72" i="103" s="1"/>
  <c r="D223" i="103"/>
  <c r="N223" i="103" s="1"/>
  <c r="H241" i="103"/>
  <c r="R241" i="103" s="1"/>
  <c r="K300" i="103"/>
  <c r="U300" i="103" s="1"/>
  <c r="G231" i="103"/>
  <c r="Q231" i="103" s="1"/>
  <c r="G62" i="103"/>
  <c r="Q62" i="103" s="1"/>
  <c r="K105" i="103"/>
  <c r="U105" i="103" s="1"/>
  <c r="D195" i="103"/>
  <c r="N195" i="103" s="1"/>
  <c r="F120" i="103"/>
  <c r="P120" i="103" s="1"/>
  <c r="F176" i="103"/>
  <c r="P176" i="103" s="1"/>
  <c r="J262" i="103"/>
  <c r="T262" i="103" s="1"/>
  <c r="G172" i="103"/>
  <c r="Q172" i="103" s="1"/>
  <c r="D181" i="103"/>
  <c r="N181" i="103" s="1"/>
  <c r="K210" i="103"/>
  <c r="U210" i="103" s="1"/>
  <c r="E249" i="103"/>
  <c r="O249" i="103" s="1"/>
  <c r="K14" i="103"/>
  <c r="U14" i="103" s="1"/>
  <c r="E155" i="103"/>
  <c r="O155" i="103" s="1"/>
  <c r="G120" i="103"/>
  <c r="Q120" i="103" s="1"/>
  <c r="F140" i="103"/>
  <c r="P140" i="103" s="1"/>
  <c r="I173" i="103"/>
  <c r="S173" i="103" s="1"/>
  <c r="I279" i="103"/>
  <c r="S279" i="103" s="1"/>
  <c r="D279" i="103"/>
  <c r="N279" i="103" s="1"/>
  <c r="E279" i="103"/>
  <c r="O279" i="103" s="1"/>
  <c r="I144" i="103"/>
  <c r="S144" i="103" s="1"/>
  <c r="H266" i="103"/>
  <c r="R266" i="103" s="1"/>
  <c r="J266" i="103"/>
  <c r="T266" i="103" s="1"/>
  <c r="G266" i="103"/>
  <c r="Q266" i="103" s="1"/>
  <c r="F266" i="103"/>
  <c r="P266" i="103" s="1"/>
  <c r="K266" i="103"/>
  <c r="U266" i="103" s="1"/>
  <c r="D266" i="103"/>
  <c r="N266" i="103" s="1"/>
  <c r="I266" i="103"/>
  <c r="S266" i="103" s="1"/>
  <c r="E266" i="103"/>
  <c r="O266" i="103" s="1"/>
  <c r="J279" i="103"/>
  <c r="T279" i="103" s="1"/>
  <c r="G283" i="103"/>
  <c r="Q283" i="103" s="1"/>
  <c r="E224" i="103"/>
  <c r="O224" i="103" s="1"/>
  <c r="J36" i="103"/>
  <c r="T36" i="103" s="1"/>
  <c r="D26" i="103"/>
  <c r="N26" i="103" s="1"/>
  <c r="K282" i="103"/>
  <c r="U282" i="103" s="1"/>
  <c r="F59" i="103"/>
  <c r="P59" i="103" s="1"/>
  <c r="I139" i="103"/>
  <c r="S139" i="103" s="1"/>
  <c r="H139" i="103"/>
  <c r="R139" i="103" s="1"/>
  <c r="G139" i="103"/>
  <c r="Q139" i="103" s="1"/>
  <c r="J139" i="103"/>
  <c r="T139" i="103" s="1"/>
  <c r="E139" i="103"/>
  <c r="O139" i="103" s="1"/>
  <c r="I178" i="103"/>
  <c r="S178" i="103" s="1"/>
  <c r="D271" i="103"/>
  <c r="N271" i="103" s="1"/>
  <c r="D116" i="103"/>
  <c r="N116" i="103" s="1"/>
  <c r="F116" i="103"/>
  <c r="P116" i="103" s="1"/>
  <c r="G156" i="103"/>
  <c r="Q156" i="103" s="1"/>
  <c r="E104" i="103"/>
  <c r="O104" i="103" s="1"/>
  <c r="K11" i="103"/>
  <c r="U11" i="103" s="1"/>
  <c r="G58" i="103"/>
  <c r="Q58" i="103" s="1"/>
  <c r="D189" i="103"/>
  <c r="N189" i="103" s="1"/>
  <c r="J270" i="103"/>
  <c r="T270" i="103" s="1"/>
  <c r="K130" i="103"/>
  <c r="U130" i="103" s="1"/>
  <c r="H106" i="103"/>
  <c r="R106" i="103" s="1"/>
  <c r="I72" i="103"/>
  <c r="S72" i="103" s="1"/>
  <c r="J223" i="103"/>
  <c r="T223" i="103" s="1"/>
  <c r="H10" i="103"/>
  <c r="R10" i="103" s="1"/>
  <c r="J62" i="103"/>
  <c r="T62" i="103" s="1"/>
  <c r="J195" i="103"/>
  <c r="T195" i="103" s="1"/>
  <c r="I120" i="103"/>
  <c r="S120" i="103" s="1"/>
  <c r="H224" i="103"/>
  <c r="R224" i="103" s="1"/>
  <c r="K172" i="103"/>
  <c r="U172" i="103" s="1"/>
  <c r="G249" i="103"/>
  <c r="Q249" i="103" s="1"/>
  <c r="J210" i="103"/>
  <c r="T210" i="103" s="1"/>
  <c r="D249" i="103"/>
  <c r="N249" i="103" s="1"/>
  <c r="F14" i="103"/>
  <c r="P14" i="103" s="1"/>
  <c r="G155" i="103"/>
  <c r="Q155" i="103" s="1"/>
  <c r="E26" i="103"/>
  <c r="O26" i="103" s="1"/>
  <c r="F190" i="103"/>
  <c r="P190" i="103" s="1"/>
  <c r="K208" i="103"/>
  <c r="U208" i="103" s="1"/>
  <c r="T191" i="103"/>
  <c r="D15" i="103"/>
  <c r="N15" i="103" s="1"/>
  <c r="F15" i="103"/>
  <c r="P15" i="103" s="1"/>
  <c r="G15" i="103"/>
  <c r="Q15" i="103" s="1"/>
  <c r="E15" i="103"/>
  <c r="O15" i="103" s="1"/>
  <c r="J15" i="103"/>
  <c r="T15" i="103" s="1"/>
  <c r="I15" i="103"/>
  <c r="S15" i="103" s="1"/>
  <c r="K15" i="103"/>
  <c r="U15" i="103" s="1"/>
  <c r="H15" i="103"/>
  <c r="R15" i="103" s="1"/>
  <c r="S281" i="103"/>
  <c r="J121" i="103"/>
  <c r="T121" i="103" s="1"/>
  <c r="D36" i="103"/>
  <c r="N36" i="103" s="1"/>
  <c r="K36" i="103"/>
  <c r="U36" i="103" s="1"/>
  <c r="H207" i="103"/>
  <c r="R207" i="103" s="1"/>
  <c r="H176" i="103"/>
  <c r="R176" i="103" s="1"/>
  <c r="E105" i="103"/>
  <c r="O105" i="103" s="1"/>
  <c r="D227" i="103"/>
  <c r="N227" i="103" s="1"/>
  <c r="D282" i="103"/>
  <c r="N282" i="103" s="1"/>
  <c r="D176" i="103"/>
  <c r="N176" i="103" s="1"/>
  <c r="I300" i="103"/>
  <c r="S300" i="103" s="1"/>
  <c r="H88" i="103"/>
  <c r="R88" i="103" s="1"/>
  <c r="I271" i="103"/>
  <c r="S271" i="103" s="1"/>
  <c r="I54" i="103"/>
  <c r="S54" i="103" s="1"/>
  <c r="J104" i="103"/>
  <c r="T104" i="103" s="1"/>
  <c r="J287" i="103"/>
  <c r="T287" i="103" s="1"/>
  <c r="J158" i="103"/>
  <c r="T158" i="103" s="1"/>
  <c r="H231" i="103"/>
  <c r="R231" i="103" s="1"/>
  <c r="S230" i="103"/>
  <c r="J303" i="103"/>
  <c r="T303" i="103" s="1"/>
  <c r="H252" i="103"/>
  <c r="R252" i="103" s="1"/>
  <c r="K223" i="103"/>
  <c r="U223" i="103" s="1"/>
  <c r="K10" i="103"/>
  <c r="U10" i="103" s="1"/>
  <c r="G287" i="103"/>
  <c r="Q287" i="103" s="1"/>
  <c r="F195" i="103"/>
  <c r="P195" i="103" s="1"/>
  <c r="I172" i="103"/>
  <c r="S172" i="103" s="1"/>
  <c r="E142" i="103"/>
  <c r="O142" i="103" s="1"/>
  <c r="J214" i="103"/>
  <c r="T214" i="103" s="1"/>
  <c r="E303" i="103"/>
  <c r="O303" i="103" s="1"/>
  <c r="R56" i="103"/>
  <c r="K59" i="103"/>
  <c r="U59" i="103" s="1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W97" i="103" l="1"/>
  <c r="W17" i="103"/>
  <c r="W163" i="103"/>
  <c r="W216" i="103"/>
  <c r="W148" i="103"/>
  <c r="Y182" i="103"/>
  <c r="AB182" i="103" s="1"/>
  <c r="W131" i="103"/>
  <c r="Y199" i="103"/>
  <c r="AB199" i="103" s="1"/>
  <c r="W29" i="103"/>
  <c r="W272" i="103"/>
  <c r="W212" i="103"/>
  <c r="W253" i="103"/>
  <c r="W306" i="103"/>
  <c r="Y148" i="103"/>
  <c r="AB148" i="103" s="1"/>
  <c r="W80" i="103"/>
  <c r="W109" i="103"/>
  <c r="W199" i="103"/>
  <c r="W233" i="103"/>
  <c r="Y131" i="103"/>
  <c r="AB131" i="103" s="1"/>
  <c r="Y216" i="103"/>
  <c r="AB216" i="103" s="1"/>
  <c r="Y109" i="103"/>
  <c r="AB109" i="103" s="1"/>
  <c r="W46" i="103"/>
  <c r="Y46" i="103"/>
  <c r="AB46" i="103" s="1"/>
  <c r="W165" i="103"/>
  <c r="W44" i="103"/>
  <c r="Y97" i="103"/>
  <c r="AB97" i="103" s="1"/>
  <c r="Y255" i="103"/>
  <c r="AB255" i="103" s="1"/>
  <c r="Y165" i="103"/>
  <c r="AB165" i="103" s="1"/>
  <c r="W182" i="103"/>
  <c r="Y17" i="103"/>
  <c r="AB17" i="103" s="1"/>
  <c r="W289" i="103"/>
  <c r="W128" i="103"/>
  <c r="W107" i="103"/>
  <c r="W58" i="103"/>
  <c r="W63" i="103"/>
  <c r="W160" i="103"/>
  <c r="Y233" i="103"/>
  <c r="AB233" i="103" s="1"/>
  <c r="Y63" i="103"/>
  <c r="AB63" i="103" s="1"/>
  <c r="Y29" i="103"/>
  <c r="AB29" i="103" s="1"/>
  <c r="Y289" i="103"/>
  <c r="AB289" i="103" s="1"/>
  <c r="W7" i="103"/>
  <c r="W255" i="103"/>
  <c r="W232" i="103"/>
  <c r="Y80" i="103"/>
  <c r="AB80" i="103" s="1"/>
  <c r="W38" i="103"/>
  <c r="Y272" i="103"/>
  <c r="AB272" i="103" s="1"/>
  <c r="Y306" i="103"/>
  <c r="AB306" i="103" s="1"/>
  <c r="W156" i="103"/>
  <c r="W122" i="103"/>
  <c r="W70" i="103"/>
  <c r="W302" i="103"/>
  <c r="Y228" i="103"/>
  <c r="AB228" i="103" s="1"/>
  <c r="W87" i="103"/>
  <c r="W283" i="103"/>
  <c r="W94" i="103"/>
  <c r="W78" i="103"/>
  <c r="Y41" i="103"/>
  <c r="AB41" i="103" s="1"/>
  <c r="W147" i="103"/>
  <c r="W172" i="103"/>
  <c r="W197" i="103"/>
  <c r="W298" i="103"/>
  <c r="W173" i="103"/>
  <c r="W269" i="103"/>
  <c r="Y232" i="103"/>
  <c r="AB232" i="103" s="1"/>
  <c r="Y251" i="103"/>
  <c r="AB251" i="103" s="1"/>
  <c r="W190" i="103"/>
  <c r="Y243" i="103"/>
  <c r="AB243" i="103" s="1"/>
  <c r="W265" i="103"/>
  <c r="Y192" i="103"/>
  <c r="AB192" i="103" s="1"/>
  <c r="W76" i="103"/>
  <c r="W10" i="103"/>
  <c r="Y106" i="103"/>
  <c r="AB106" i="103" s="1"/>
  <c r="W14" i="103"/>
  <c r="Y298" i="103"/>
  <c r="AB298" i="103" s="1"/>
  <c r="W193" i="103"/>
  <c r="W142" i="103"/>
  <c r="W155" i="103"/>
  <c r="W90" i="103"/>
  <c r="W164" i="103"/>
  <c r="W300" i="103"/>
  <c r="Y27" i="103"/>
  <c r="AB27" i="103" s="1"/>
  <c r="W158" i="103"/>
  <c r="Y198" i="103"/>
  <c r="AB198" i="103" s="1"/>
  <c r="Y299" i="103"/>
  <c r="AB299" i="103" s="1"/>
  <c r="Y108" i="103"/>
  <c r="AB108" i="103" s="1"/>
  <c r="W73" i="103"/>
  <c r="W248" i="103"/>
  <c r="W141" i="103"/>
  <c r="W254" i="103"/>
  <c r="W207" i="103"/>
  <c r="W116" i="103"/>
  <c r="W262" i="103"/>
  <c r="W304" i="103"/>
  <c r="W56" i="103"/>
  <c r="W143" i="103"/>
  <c r="Y173" i="103"/>
  <c r="AB173" i="103" s="1"/>
  <c r="W140" i="103"/>
  <c r="L28" i="35"/>
  <c r="W178" i="103"/>
  <c r="W198" i="103"/>
  <c r="W195" i="103"/>
  <c r="W240" i="103"/>
  <c r="W8" i="103"/>
  <c r="Y303" i="103"/>
  <c r="AB303" i="103" s="1"/>
  <c r="W210" i="103"/>
  <c r="W11" i="103"/>
  <c r="W45" i="103"/>
  <c r="Y142" i="103"/>
  <c r="AB142" i="103" s="1"/>
  <c r="W89" i="103"/>
  <c r="Y79" i="103"/>
  <c r="AB79" i="103" s="1"/>
  <c r="Y89" i="103"/>
  <c r="AB89" i="103" s="1"/>
  <c r="Y263" i="103"/>
  <c r="AB263" i="103" s="1"/>
  <c r="Y125" i="103"/>
  <c r="AB125" i="103" s="1"/>
  <c r="W161" i="103"/>
  <c r="I24" i="35"/>
  <c r="W121" i="103"/>
  <c r="Y141" i="103"/>
  <c r="AB141" i="103" s="1"/>
  <c r="Y230" i="103"/>
  <c r="AB230" i="103" s="1"/>
  <c r="W61" i="103"/>
  <c r="Y214" i="103"/>
  <c r="AB214" i="103" s="1"/>
  <c r="L30" i="35"/>
  <c r="W157" i="103"/>
  <c r="Y206" i="103"/>
  <c r="AB206" i="103" s="1"/>
  <c r="Y180" i="103"/>
  <c r="AB180" i="103" s="1"/>
  <c r="Y191" i="103"/>
  <c r="AB191" i="103" s="1"/>
  <c r="W129" i="103"/>
  <c r="W181" i="103"/>
  <c r="G35" i="35"/>
  <c r="W55" i="103"/>
  <c r="Y207" i="103"/>
  <c r="AB207" i="103" s="1"/>
  <c r="L35" i="35"/>
  <c r="W159" i="103"/>
  <c r="Y38" i="103"/>
  <c r="AB38" i="103" s="1"/>
  <c r="Y195" i="103"/>
  <c r="AB195" i="103" s="1"/>
  <c r="Y193" i="103"/>
  <c r="AB193" i="103" s="1"/>
  <c r="Y286" i="103"/>
  <c r="AB286" i="103" s="1"/>
  <c r="W120" i="103"/>
  <c r="Y54" i="103"/>
  <c r="AB54" i="103" s="1"/>
  <c r="Y163" i="103"/>
  <c r="AB163" i="103" s="1"/>
  <c r="W139" i="103"/>
  <c r="W39" i="103"/>
  <c r="K27" i="35"/>
  <c r="Y208" i="103"/>
  <c r="AB208" i="103" s="1"/>
  <c r="W209" i="103"/>
  <c r="W13" i="103"/>
  <c r="Y178" i="103"/>
  <c r="AB178" i="103" s="1"/>
  <c r="W263" i="103"/>
  <c r="H36" i="35"/>
  <c r="W59" i="103"/>
  <c r="W72" i="103"/>
  <c r="K26" i="35"/>
  <c r="W288" i="103"/>
  <c r="Y78" i="103"/>
  <c r="AB78" i="103" s="1"/>
  <c r="W176" i="103"/>
  <c r="W74" i="103"/>
  <c r="W28" i="103"/>
  <c r="W180" i="103"/>
  <c r="W281" i="103"/>
  <c r="W117" i="103"/>
  <c r="K33" i="35"/>
  <c r="W36" i="103"/>
  <c r="K37" i="35"/>
  <c r="M36" i="35"/>
  <c r="W174" i="103"/>
  <c r="W119" i="103"/>
  <c r="Y288" i="103"/>
  <c r="AB288" i="103" s="1"/>
  <c r="K39" i="35"/>
  <c r="M27" i="35"/>
  <c r="W246" i="103"/>
  <c r="Y43" i="103"/>
  <c r="AB43" i="103" s="1"/>
  <c r="L29" i="35"/>
  <c r="M29" i="35"/>
  <c r="Y245" i="103"/>
  <c r="AB245" i="103" s="1"/>
  <c r="Y197" i="103"/>
  <c r="AB197" i="103" s="1"/>
  <c r="Y107" i="103"/>
  <c r="AB107" i="103" s="1"/>
  <c r="Y90" i="103"/>
  <c r="AB90" i="103" s="1"/>
  <c r="G32" i="35"/>
  <c r="Y93" i="103"/>
  <c r="AB93" i="103" s="1"/>
  <c r="M24" i="35"/>
  <c r="W146" i="103"/>
  <c r="Y223" i="103"/>
  <c r="AB223" i="103" s="1"/>
  <c r="W106" i="103"/>
  <c r="Y227" i="103"/>
  <c r="AB227" i="103" s="1"/>
  <c r="W130" i="103"/>
  <c r="W179" i="103"/>
  <c r="W96" i="103"/>
  <c r="W9" i="103"/>
  <c r="G30" i="35"/>
  <c r="Y164" i="103"/>
  <c r="AB164" i="103" s="1"/>
  <c r="W25" i="103"/>
  <c r="Y159" i="103"/>
  <c r="AB159" i="103" s="1"/>
  <c r="K28" i="35"/>
  <c r="W88" i="103"/>
  <c r="Y120" i="103"/>
  <c r="AB120" i="103" s="1"/>
  <c r="I26" i="35"/>
  <c r="L32" i="35"/>
  <c r="W192" i="103"/>
  <c r="W247" i="103"/>
  <c r="Y117" i="103"/>
  <c r="AB117" i="103" s="1"/>
  <c r="G25" i="35"/>
  <c r="H34" i="35"/>
  <c r="W123" i="103"/>
  <c r="W208" i="103"/>
  <c r="G37" i="35"/>
  <c r="W299" i="103"/>
  <c r="Y116" i="103"/>
  <c r="AB116" i="103" s="1"/>
  <c r="Y215" i="103"/>
  <c r="AB215" i="103" s="1"/>
  <c r="Y73" i="103"/>
  <c r="AB73" i="103" s="1"/>
  <c r="W279" i="103"/>
  <c r="H28" i="35"/>
  <c r="Y254" i="103"/>
  <c r="AB254" i="103" s="1"/>
  <c r="G33" i="35"/>
  <c r="W62" i="103"/>
  <c r="M33" i="35"/>
  <c r="W77" i="103"/>
  <c r="Y285" i="103"/>
  <c r="AB285" i="103" s="1"/>
  <c r="W93" i="103"/>
  <c r="G23" i="35"/>
  <c r="Y95" i="103"/>
  <c r="AB95" i="103" s="1"/>
  <c r="G34" i="35"/>
  <c r="K29" i="35"/>
  <c r="W231" i="103"/>
  <c r="Y305" i="103"/>
  <c r="AB305" i="103" s="1"/>
  <c r="W243" i="103"/>
  <c r="W124" i="103"/>
  <c r="M26" i="35"/>
  <c r="L25" i="35"/>
  <c r="G29" i="35"/>
  <c r="Y62" i="103"/>
  <c r="AB62" i="103" s="1"/>
  <c r="I30" i="35"/>
  <c r="Y129" i="103"/>
  <c r="AB129" i="103" s="1"/>
  <c r="K35" i="35"/>
  <c r="W251" i="103"/>
  <c r="H30" i="35"/>
  <c r="Y162" i="103"/>
  <c r="AB162" i="103" s="1"/>
  <c r="Y246" i="103"/>
  <c r="AB246" i="103" s="1"/>
  <c r="Y44" i="103"/>
  <c r="AB44" i="103" s="1"/>
  <c r="I25" i="35"/>
  <c r="W242" i="103"/>
  <c r="W40" i="103"/>
  <c r="Y126" i="103"/>
  <c r="AB126" i="103" s="1"/>
  <c r="W223" i="103"/>
  <c r="Y118" i="103"/>
  <c r="AB118" i="103" s="1"/>
  <c r="K32" i="35"/>
  <c r="Y212" i="103"/>
  <c r="AB212" i="103" s="1"/>
  <c r="Y196" i="103"/>
  <c r="AB196" i="103" s="1"/>
  <c r="Y26" i="103"/>
  <c r="AB26" i="103" s="1"/>
  <c r="Y121" i="103"/>
  <c r="AB121" i="103" s="1"/>
  <c r="W214" i="103"/>
  <c r="W42" i="103"/>
  <c r="Y265" i="103"/>
  <c r="AB265" i="103" s="1"/>
  <c r="G24" i="35"/>
  <c r="W266" i="103"/>
  <c r="W125" i="103"/>
  <c r="Y42" i="103"/>
  <c r="AB42" i="103" s="1"/>
  <c r="W303" i="103"/>
  <c r="W105" i="103"/>
  <c r="Y130" i="103"/>
  <c r="AB130" i="103" s="1"/>
  <c r="W287" i="103"/>
  <c r="I37" i="35"/>
  <c r="H35" i="35"/>
  <c r="L38" i="35"/>
  <c r="Y176" i="103"/>
  <c r="AB176" i="103" s="1"/>
  <c r="W249" i="103"/>
  <c r="Y14" i="103"/>
  <c r="AB14" i="103" s="1"/>
  <c r="I28" i="35"/>
  <c r="W268" i="103"/>
  <c r="H37" i="35"/>
  <c r="Y76" i="103"/>
  <c r="AB76" i="103" s="1"/>
  <c r="W296" i="103"/>
  <c r="W118" i="103"/>
  <c r="W285" i="103"/>
  <c r="Y39" i="103"/>
  <c r="AB39" i="103" s="1"/>
  <c r="Y146" i="103"/>
  <c r="AB146" i="103" s="1"/>
  <c r="G26" i="35"/>
  <c r="W241" i="103"/>
  <c r="Y45" i="103"/>
  <c r="AB45" i="103" s="1"/>
  <c r="F27" i="35"/>
  <c r="H32" i="35"/>
  <c r="K36" i="35"/>
  <c r="W71" i="103"/>
  <c r="Y94" i="103"/>
  <c r="AB94" i="103" s="1"/>
  <c r="H25" i="35"/>
  <c r="W43" i="103"/>
  <c r="W225" i="103"/>
  <c r="G28" i="35"/>
  <c r="Y161" i="103"/>
  <c r="AB161" i="103" s="1"/>
  <c r="G27" i="35"/>
  <c r="W92" i="103"/>
  <c r="G36" i="35"/>
  <c r="G38" i="35"/>
  <c r="Y304" i="103"/>
  <c r="AB304" i="103" s="1"/>
  <c r="W211" i="103"/>
  <c r="F34" i="35"/>
  <c r="W245" i="103"/>
  <c r="W144" i="103"/>
  <c r="F30" i="35"/>
  <c r="Y249" i="103"/>
  <c r="AB249" i="103" s="1"/>
  <c r="J30" i="35"/>
  <c r="Y144" i="103"/>
  <c r="AB144" i="103" s="1"/>
  <c r="F37" i="35"/>
  <c r="W267" i="103"/>
  <c r="Y145" i="103"/>
  <c r="AB145" i="103" s="1"/>
  <c r="W162" i="103"/>
  <c r="F31" i="35"/>
  <c r="W53" i="103"/>
  <c r="H29" i="35"/>
  <c r="G39" i="35"/>
  <c r="Y271" i="103"/>
  <c r="AB271" i="103" s="1"/>
  <c r="W271" i="103"/>
  <c r="M32" i="35"/>
  <c r="Y244" i="103"/>
  <c r="AB244" i="103" s="1"/>
  <c r="Y91" i="103"/>
  <c r="AB91" i="103" s="1"/>
  <c r="H31" i="35"/>
  <c r="W127" i="103"/>
  <c r="Y104" i="103"/>
  <c r="AB104" i="103" s="1"/>
  <c r="Y88" i="103"/>
  <c r="AB88" i="103" s="1"/>
  <c r="Y224" i="103"/>
  <c r="AB224" i="103" s="1"/>
  <c r="W270" i="103"/>
  <c r="Y172" i="103"/>
  <c r="AB172" i="103" s="1"/>
  <c r="M30" i="35"/>
  <c r="W230" i="103"/>
  <c r="M37" i="35"/>
  <c r="Y267" i="103"/>
  <c r="AB267" i="103" s="1"/>
  <c r="L33" i="35"/>
  <c r="W264" i="103"/>
  <c r="Y122" i="103"/>
  <c r="AB122" i="103" s="1"/>
  <c r="F32" i="35"/>
  <c r="W177" i="103"/>
  <c r="Y250" i="103"/>
  <c r="AB250" i="103" s="1"/>
  <c r="J36" i="35"/>
  <c r="L39" i="35"/>
  <c r="Y96" i="103"/>
  <c r="AB96" i="103" s="1"/>
  <c r="I31" i="35"/>
  <c r="Y87" i="103"/>
  <c r="AB87" i="103" s="1"/>
  <c r="W284" i="103"/>
  <c r="W286" i="103"/>
  <c r="Y225" i="103"/>
  <c r="AB225" i="103" s="1"/>
  <c r="Y25" i="103"/>
  <c r="AB25" i="103" s="1"/>
  <c r="J24" i="35"/>
  <c r="W41" i="103"/>
  <c r="F25" i="35"/>
  <c r="W191" i="103"/>
  <c r="L23" i="35"/>
  <c r="Y7" i="103"/>
  <c r="AB7" i="103" s="1"/>
  <c r="Y147" i="103"/>
  <c r="AB147" i="103" s="1"/>
  <c r="I34" i="35"/>
  <c r="H27" i="35"/>
  <c r="J32" i="35"/>
  <c r="Y177" i="103"/>
  <c r="AB177" i="103" s="1"/>
  <c r="W15" i="103"/>
  <c r="J38" i="35"/>
  <c r="Y284" i="103"/>
  <c r="AB284" i="103" s="1"/>
  <c r="Y283" i="103"/>
  <c r="AB283" i="103" s="1"/>
  <c r="W37" i="103"/>
  <c r="I32" i="35"/>
  <c r="Y70" i="103"/>
  <c r="AB70" i="103" s="1"/>
  <c r="Y53" i="103"/>
  <c r="AB53" i="103" s="1"/>
  <c r="Y71" i="103"/>
  <c r="AB71" i="103" s="1"/>
  <c r="Y75" i="103"/>
  <c r="AB75" i="103" s="1"/>
  <c r="W16" i="103"/>
  <c r="W79" i="103"/>
  <c r="H39" i="35"/>
  <c r="Y211" i="103"/>
  <c r="AB211" i="103" s="1"/>
  <c r="J34" i="35"/>
  <c r="L31" i="35"/>
  <c r="Y138" i="103"/>
  <c r="AB138" i="103" s="1"/>
  <c r="Y127" i="103"/>
  <c r="AB127" i="103" s="1"/>
  <c r="J29" i="35"/>
  <c r="Y280" i="103"/>
  <c r="AB280" i="103" s="1"/>
  <c r="H26" i="35"/>
  <c r="Y229" i="103"/>
  <c r="AB229" i="103" s="1"/>
  <c r="H33" i="35"/>
  <c r="I23" i="35"/>
  <c r="I36" i="35"/>
  <c r="W244" i="103"/>
  <c r="J28" i="35"/>
  <c r="Y72" i="103"/>
  <c r="AB72" i="103" s="1"/>
  <c r="J27" i="35"/>
  <c r="Y92" i="103"/>
  <c r="AB92" i="103" s="1"/>
  <c r="K24" i="35"/>
  <c r="Y24" i="103"/>
  <c r="AB24" i="103" s="1"/>
  <c r="Y77" i="103"/>
  <c r="AB77" i="103" s="1"/>
  <c r="Y252" i="103"/>
  <c r="AB252" i="103" s="1"/>
  <c r="W189" i="103"/>
  <c r="Y279" i="103"/>
  <c r="AB279" i="103" s="1"/>
  <c r="Y181" i="103"/>
  <c r="AB181" i="103" s="1"/>
  <c r="Y156" i="103"/>
  <c r="AB156" i="103" s="1"/>
  <c r="Y282" i="103"/>
  <c r="AB282" i="103" s="1"/>
  <c r="Y119" i="103"/>
  <c r="AB119" i="103" s="1"/>
  <c r="Y8" i="103"/>
  <c r="AB8" i="103" s="1"/>
  <c r="Y57" i="103"/>
  <c r="AB57" i="103" s="1"/>
  <c r="Y213" i="103"/>
  <c r="AB213" i="103" s="1"/>
  <c r="W54" i="103"/>
  <c r="I33" i="35"/>
  <c r="W126" i="103"/>
  <c r="F29" i="35"/>
  <c r="I29" i="35"/>
  <c r="W24" i="103"/>
  <c r="F24" i="35"/>
  <c r="W206" i="103"/>
  <c r="Y55" i="103"/>
  <c r="AB55" i="103" s="1"/>
  <c r="Y297" i="103"/>
  <c r="AB297" i="103" s="1"/>
  <c r="W226" i="103"/>
  <c r="M23" i="35"/>
  <c r="W280" i="103"/>
  <c r="W138" i="103"/>
  <c r="M25" i="35"/>
  <c r="J39" i="35"/>
  <c r="Y301" i="103"/>
  <c r="AB301" i="103" s="1"/>
  <c r="Y9" i="103"/>
  <c r="AB9" i="103" s="1"/>
  <c r="G31" i="35"/>
  <c r="J35" i="35"/>
  <c r="Y247" i="103"/>
  <c r="AB247" i="103" s="1"/>
  <c r="Y123" i="103"/>
  <c r="AB123" i="103" s="1"/>
  <c r="F26" i="35"/>
  <c r="I35" i="35"/>
  <c r="Y266" i="103"/>
  <c r="AB266" i="103" s="1"/>
  <c r="Y240" i="103"/>
  <c r="AB240" i="103" s="1"/>
  <c r="W104" i="103"/>
  <c r="F28" i="35"/>
  <c r="Y128" i="103"/>
  <c r="AB128" i="103" s="1"/>
  <c r="W301" i="103"/>
  <c r="F39" i="35"/>
  <c r="Y194" i="103"/>
  <c r="AB194" i="103" s="1"/>
  <c r="J33" i="35"/>
  <c r="Y13" i="103"/>
  <c r="AB13" i="103" s="1"/>
  <c r="Y270" i="103"/>
  <c r="AB270" i="103" s="1"/>
  <c r="Y248" i="103"/>
  <c r="AB248" i="103" s="1"/>
  <c r="Y140" i="103"/>
  <c r="AB140" i="103" s="1"/>
  <c r="I27" i="35"/>
  <c r="Y190" i="103"/>
  <c r="AB190" i="103" s="1"/>
  <c r="Y11" i="103"/>
  <c r="AB11" i="103" s="1"/>
  <c r="W213" i="103"/>
  <c r="L27" i="35"/>
  <c r="W229" i="103"/>
  <c r="L37" i="35"/>
  <c r="Y268" i="103"/>
  <c r="AB268" i="103" s="1"/>
  <c r="Y37" i="103"/>
  <c r="AB37" i="103" s="1"/>
  <c r="Y179" i="103"/>
  <c r="AB179" i="103" s="1"/>
  <c r="W145" i="103"/>
  <c r="J23" i="35"/>
  <c r="Y12" i="103"/>
  <c r="AB12" i="103" s="1"/>
  <c r="H38" i="35"/>
  <c r="W196" i="103"/>
  <c r="M38" i="35"/>
  <c r="Y16" i="103"/>
  <c r="AB16" i="103" s="1"/>
  <c r="M39" i="35"/>
  <c r="K34" i="35"/>
  <c r="W108" i="103"/>
  <c r="W75" i="103"/>
  <c r="J25" i="35"/>
  <c r="W250" i="103"/>
  <c r="F36" i="35"/>
  <c r="W252" i="103"/>
  <c r="Y40" i="103"/>
  <c r="AB40" i="103" s="1"/>
  <c r="Y155" i="103"/>
  <c r="AB155" i="103" s="1"/>
  <c r="Y253" i="103"/>
  <c r="AB253" i="103" s="1"/>
  <c r="Y262" i="103"/>
  <c r="AB262" i="103" s="1"/>
  <c r="I39" i="35"/>
  <c r="H24" i="35"/>
  <c r="W27" i="103"/>
  <c r="W282" i="103"/>
  <c r="W26" i="103"/>
  <c r="M28" i="35"/>
  <c r="Y210" i="103"/>
  <c r="AB210" i="103" s="1"/>
  <c r="Y58" i="103"/>
  <c r="AB58" i="103" s="1"/>
  <c r="J26" i="35"/>
  <c r="Y209" i="103"/>
  <c r="AB209" i="103" s="1"/>
  <c r="Y36" i="103"/>
  <c r="AB36" i="103" s="1"/>
  <c r="W224" i="103"/>
  <c r="W57" i="103"/>
  <c r="Y300" i="103"/>
  <c r="AB300" i="103" s="1"/>
  <c r="Y143" i="103"/>
  <c r="AB143" i="103" s="1"/>
  <c r="K30" i="35"/>
  <c r="Y189" i="103"/>
  <c r="AB189" i="103" s="1"/>
  <c r="L24" i="35"/>
  <c r="Y61" i="103"/>
  <c r="AB61" i="103" s="1"/>
  <c r="W175" i="103"/>
  <c r="Y302" i="103"/>
  <c r="AB302" i="103" s="1"/>
  <c r="W12" i="103"/>
  <c r="F23" i="35"/>
  <c r="I38" i="35"/>
  <c r="Y60" i="103"/>
  <c r="AB60" i="103" s="1"/>
  <c r="J31" i="35"/>
  <c r="Y160" i="103"/>
  <c r="AB160" i="103" s="1"/>
  <c r="K31" i="35"/>
  <c r="Y28" i="103"/>
  <c r="AB28" i="103" s="1"/>
  <c r="W95" i="103"/>
  <c r="M34" i="35"/>
  <c r="K23" i="35"/>
  <c r="Y158" i="103"/>
  <c r="AB158" i="103" s="1"/>
  <c r="F35" i="35"/>
  <c r="W228" i="103"/>
  <c r="W91" i="103"/>
  <c r="Y241" i="103"/>
  <c r="AB241" i="103" s="1"/>
  <c r="Y157" i="103"/>
  <c r="AB157" i="103" s="1"/>
  <c r="Y175" i="103"/>
  <c r="AB175" i="103" s="1"/>
  <c r="F38" i="35"/>
  <c r="L36" i="35"/>
  <c r="Y174" i="103"/>
  <c r="AB174" i="103" s="1"/>
  <c r="Y15" i="103"/>
  <c r="AB15" i="103" s="1"/>
  <c r="Y59" i="103"/>
  <c r="AB59" i="103" s="1"/>
  <c r="Y269" i="103"/>
  <c r="AB269" i="103" s="1"/>
  <c r="Y56" i="103"/>
  <c r="AB56" i="103" s="1"/>
  <c r="Y231" i="103"/>
  <c r="AB231" i="103" s="1"/>
  <c r="W227" i="103"/>
  <c r="Y10" i="103"/>
  <c r="AB10" i="103" s="1"/>
  <c r="Y139" i="103"/>
  <c r="AB139" i="103" s="1"/>
  <c r="M35" i="35"/>
  <c r="W305" i="103"/>
  <c r="Y287" i="103"/>
  <c r="AB287" i="103" s="1"/>
  <c r="L26" i="35"/>
  <c r="Y281" i="103"/>
  <c r="AB281" i="103" s="1"/>
  <c r="W194" i="103"/>
  <c r="F33" i="35"/>
  <c r="Y296" i="103"/>
  <c r="AB296" i="103" s="1"/>
  <c r="Y264" i="103"/>
  <c r="AB264" i="103" s="1"/>
  <c r="W297" i="103"/>
  <c r="Y226" i="103"/>
  <c r="AB226" i="103" s="1"/>
  <c r="Y105" i="103"/>
  <c r="AB105" i="103" s="1"/>
  <c r="H23" i="35"/>
  <c r="M31" i="35"/>
  <c r="W215" i="103"/>
  <c r="K38" i="35"/>
  <c r="W60" i="103"/>
  <c r="K25" i="35"/>
  <c r="Y242" i="103"/>
  <c r="AB242" i="103" s="1"/>
  <c r="Y124" i="103"/>
  <c r="AB124" i="103" s="1"/>
  <c r="L34" i="35"/>
  <c r="Y74" i="103"/>
  <c r="AB74" i="103" s="1"/>
  <c r="J37" i="35"/>
  <c r="E42" i="35"/>
  <c r="B87" i="35" l="1"/>
  <c r="B86" i="35"/>
  <c r="B85" i="35"/>
  <c r="B84" i="35"/>
  <c r="B83" i="35"/>
  <c r="B82" i="35"/>
  <c r="B81" i="35"/>
  <c r="B80" i="35"/>
  <c r="B79" i="35"/>
  <c r="B78" i="35"/>
  <c r="B77" i="35"/>
  <c r="B76" i="35"/>
  <c r="B75" i="35"/>
  <c r="B74" i="35"/>
  <c r="B73" i="35"/>
  <c r="B72" i="35"/>
  <c r="B71" i="35"/>
  <c r="Q22" i="35" l="1"/>
  <c r="P22" i="35"/>
  <c r="M22" i="35"/>
  <c r="J22" i="35"/>
  <c r="G22" i="35"/>
  <c r="C19" i="75"/>
  <c r="B4" i="9"/>
  <c r="H22" i="35" l="1"/>
  <c r="P2" i="103"/>
  <c r="I22" i="35"/>
  <c r="Q2" i="103"/>
  <c r="K22" i="35"/>
  <c r="L22" i="35"/>
  <c r="F22" i="35"/>
  <c r="C20" i="75"/>
  <c r="C21" i="75"/>
  <c r="Q39" i="35" l="1"/>
  <c r="Q38" i="35"/>
  <c r="O25" i="35"/>
  <c r="O34" i="35"/>
  <c r="Q32" i="35"/>
  <c r="O37" i="35"/>
  <c r="Q26" i="35"/>
  <c r="Q30" i="35"/>
  <c r="Q31" i="35"/>
  <c r="O27" i="35"/>
  <c r="O28" i="35"/>
  <c r="Q24" i="35"/>
  <c r="Q35" i="35"/>
  <c r="Q29" i="35"/>
  <c r="O31" i="35"/>
  <c r="Q23" i="35"/>
  <c r="Q34" i="35"/>
  <c r="Q37" i="35"/>
  <c r="O36" i="35"/>
  <c r="Q28" i="35"/>
  <c r="O38" i="35"/>
  <c r="O26" i="35"/>
  <c r="Q33" i="35"/>
  <c r="O29" i="35"/>
  <c r="O30" i="35"/>
  <c r="O33" i="35"/>
  <c r="O35" i="35"/>
  <c r="O24" i="35"/>
  <c r="O39" i="35"/>
  <c r="Q25" i="35"/>
  <c r="O23" i="35"/>
  <c r="O32" i="35"/>
  <c r="Q27" i="35"/>
  <c r="X213" i="103"/>
  <c r="AA213" i="103" s="1"/>
  <c r="AC213" i="103" s="1"/>
  <c r="X262" i="103"/>
  <c r="AA262" i="103" s="1"/>
  <c r="AC262" i="103" s="1"/>
  <c r="X93" i="103"/>
  <c r="AA93" i="103" s="1"/>
  <c r="AC93" i="103" s="1"/>
  <c r="X139" i="103"/>
  <c r="AA139" i="103" s="1"/>
  <c r="AC139" i="103" s="1"/>
  <c r="X131" i="103"/>
  <c r="AA131" i="103" s="1"/>
  <c r="AC131" i="103" s="1"/>
  <c r="X164" i="103"/>
  <c r="AA164" i="103" s="1"/>
  <c r="AC164" i="103" s="1"/>
  <c r="X158" i="103"/>
  <c r="AA158" i="103" s="1"/>
  <c r="AC158" i="103" s="1"/>
  <c r="X210" i="103"/>
  <c r="AA210" i="103" s="1"/>
  <c r="AC210" i="103" s="1"/>
  <c r="X150" i="103"/>
  <c r="X37" i="103"/>
  <c r="AA37" i="103" s="1"/>
  <c r="AC37" i="103" s="1"/>
  <c r="X156" i="103"/>
  <c r="AA156" i="103" s="1"/>
  <c r="AC156" i="103" s="1"/>
  <c r="X190" i="103"/>
  <c r="AA190" i="103" s="1"/>
  <c r="AC190" i="103" s="1"/>
  <c r="X307" i="103"/>
  <c r="AA307" i="103" s="1"/>
  <c r="AC307" i="103" s="1"/>
  <c r="X63" i="103"/>
  <c r="AA63" i="103" s="1"/>
  <c r="AC63" i="103" s="1"/>
  <c r="X119" i="103"/>
  <c r="AA119" i="103" s="1"/>
  <c r="AC119" i="103" s="1"/>
  <c r="X214" i="103"/>
  <c r="AA214" i="103" s="1"/>
  <c r="AC214" i="103" s="1"/>
  <c r="X42" i="103"/>
  <c r="AA42" i="103" s="1"/>
  <c r="AC42" i="103" s="1"/>
  <c r="X75" i="103"/>
  <c r="AA75" i="103" s="1"/>
  <c r="AC75" i="103" s="1"/>
  <c r="X273" i="103"/>
  <c r="AA273" i="103" s="1"/>
  <c r="AC273" i="103" s="1"/>
  <c r="X112" i="103"/>
  <c r="AA112" i="103" s="1"/>
  <c r="AC112" i="103" s="1"/>
  <c r="X74" i="103"/>
  <c r="AA74" i="103" s="1"/>
  <c r="AC74" i="103" s="1"/>
  <c r="X65" i="103"/>
  <c r="X298" i="103"/>
  <c r="AA298" i="103" s="1"/>
  <c r="AC298" i="103" s="1"/>
  <c r="X117" i="103"/>
  <c r="AA117" i="103" s="1"/>
  <c r="AC117" i="103" s="1"/>
  <c r="X39" i="103"/>
  <c r="AA39" i="103" s="1"/>
  <c r="AC39" i="103" s="1"/>
  <c r="X14" i="103"/>
  <c r="AA14" i="103" s="1"/>
  <c r="AC14" i="103" s="1"/>
  <c r="X177" i="103"/>
  <c r="AA177" i="103" s="1"/>
  <c r="AC177" i="103" s="1"/>
  <c r="X174" i="103"/>
  <c r="AA174" i="103" s="1"/>
  <c r="AC174" i="103" s="1"/>
  <c r="X10" i="103"/>
  <c r="AA10" i="103" s="1"/>
  <c r="AC10" i="103" s="1"/>
  <c r="X238" i="103"/>
  <c r="AA238" i="103" s="1"/>
  <c r="AC238" i="103" s="1"/>
  <c r="X21" i="103"/>
  <c r="AA21" i="103" s="1"/>
  <c r="AC21" i="103" s="1"/>
  <c r="X41" i="103"/>
  <c r="AA41" i="103" s="1"/>
  <c r="AC41" i="103" s="1"/>
  <c r="X90" i="103"/>
  <c r="AA90" i="103" s="1"/>
  <c r="AC90" i="103" s="1"/>
  <c r="X51" i="103"/>
  <c r="AA51" i="103" s="1"/>
  <c r="AC51" i="103" s="1"/>
  <c r="X299" i="103"/>
  <c r="AA299" i="103" s="1"/>
  <c r="AC299" i="103" s="1"/>
  <c r="X294" i="103"/>
  <c r="AA294" i="103" s="1"/>
  <c r="AC294" i="103" s="1"/>
  <c r="X189" i="103"/>
  <c r="AA189" i="103" s="1"/>
  <c r="AC189" i="103" s="1"/>
  <c r="X192" i="103"/>
  <c r="AA192" i="103" s="1"/>
  <c r="AC192" i="103" s="1"/>
  <c r="X82" i="103"/>
  <c r="X246" i="103"/>
  <c r="AA246" i="103" s="1"/>
  <c r="AC246" i="103" s="1"/>
  <c r="X237" i="103"/>
  <c r="AA237" i="103" s="1"/>
  <c r="AC237" i="103" s="1"/>
  <c r="X264" i="103"/>
  <c r="AA264" i="103" s="1"/>
  <c r="AC264" i="103" s="1"/>
  <c r="X232" i="103"/>
  <c r="AA232" i="103" s="1"/>
  <c r="AC232" i="103" s="1"/>
  <c r="X103" i="103"/>
  <c r="AA103" i="103" s="1"/>
  <c r="AC103" i="103" s="1"/>
  <c r="X243" i="103"/>
  <c r="AA243" i="103" s="1"/>
  <c r="AC243" i="103" s="1"/>
  <c r="X115" i="103"/>
  <c r="AA115" i="103" s="1"/>
  <c r="AC115" i="103" s="1"/>
  <c r="X40" i="103"/>
  <c r="AA40" i="103" s="1"/>
  <c r="AC40" i="103" s="1"/>
  <c r="X141" i="103"/>
  <c r="AA141" i="103" s="1"/>
  <c r="AC141" i="103" s="1"/>
  <c r="X227" i="103"/>
  <c r="AA227" i="103" s="1"/>
  <c r="AC227" i="103" s="1"/>
  <c r="X226" i="103"/>
  <c r="AA226" i="103" s="1"/>
  <c r="AC226" i="103" s="1"/>
  <c r="X57" i="103"/>
  <c r="AA57" i="103" s="1"/>
  <c r="AC57" i="103" s="1"/>
  <c r="X86" i="103"/>
  <c r="AA86" i="103" s="1"/>
  <c r="AC86" i="103" s="1"/>
  <c r="X162" i="103"/>
  <c r="AA162" i="103" s="1"/>
  <c r="AC162" i="103" s="1"/>
  <c r="X123" i="103"/>
  <c r="AA123" i="103" s="1"/>
  <c r="AC123" i="103" s="1"/>
  <c r="X300" i="103"/>
  <c r="AA300" i="103" s="1"/>
  <c r="AC300" i="103" s="1"/>
  <c r="X110" i="103"/>
  <c r="AA110" i="103" s="1"/>
  <c r="AC110" i="103" s="1"/>
  <c r="X293" i="103"/>
  <c r="AA293" i="103" s="1"/>
  <c r="AC293" i="103" s="1"/>
  <c r="X118" i="103"/>
  <c r="AA118" i="103" s="1"/>
  <c r="AC118" i="103" s="1"/>
  <c r="X297" i="103"/>
  <c r="AA297" i="103" s="1"/>
  <c r="AC297" i="103" s="1"/>
  <c r="X285" i="103"/>
  <c r="AA285" i="103" s="1"/>
  <c r="AC285" i="103" s="1"/>
  <c r="X84" i="103"/>
  <c r="AA84" i="103" s="1"/>
  <c r="AC84" i="103" s="1"/>
  <c r="X310" i="103"/>
  <c r="AA310" i="103" s="1"/>
  <c r="AC310" i="103" s="1"/>
  <c r="X268" i="103"/>
  <c r="AA268" i="103" s="1"/>
  <c r="AC268" i="103" s="1"/>
  <c r="X27" i="103"/>
  <c r="AA27" i="103" s="1"/>
  <c r="AC27" i="103" s="1"/>
  <c r="X218" i="103"/>
  <c r="X295" i="103"/>
  <c r="AA295" i="103" s="1"/>
  <c r="AC295" i="103" s="1"/>
  <c r="X291" i="103"/>
  <c r="X76" i="103"/>
  <c r="AA76" i="103" s="1"/>
  <c r="AC76" i="103" s="1"/>
  <c r="X223" i="103"/>
  <c r="AA223" i="103" s="1"/>
  <c r="AC223" i="103" s="1"/>
  <c r="X267" i="103"/>
  <c r="AA267" i="103" s="1"/>
  <c r="AC267" i="103" s="1"/>
  <c r="X77" i="103"/>
  <c r="AA77" i="103" s="1"/>
  <c r="AC77" i="103" s="1"/>
  <c r="X12" i="103"/>
  <c r="AA12" i="103" s="1"/>
  <c r="AC12" i="103" s="1"/>
  <c r="X107" i="103"/>
  <c r="AA107" i="103" s="1"/>
  <c r="AC107" i="103" s="1"/>
  <c r="X236" i="103"/>
  <c r="AA236" i="103" s="1"/>
  <c r="AC236" i="103" s="1"/>
  <c r="X95" i="103"/>
  <c r="AA95" i="103" s="1"/>
  <c r="AC95" i="103" s="1"/>
  <c r="X251" i="103"/>
  <c r="AA251" i="103" s="1"/>
  <c r="AC251" i="103" s="1"/>
  <c r="X97" i="103"/>
  <c r="AA97" i="103" s="1"/>
  <c r="AC97" i="103" s="1"/>
  <c r="X18" i="103"/>
  <c r="AA18" i="103" s="1"/>
  <c r="AC18" i="103" s="1"/>
  <c r="X91" i="103"/>
  <c r="AA91" i="103" s="1"/>
  <c r="AC91" i="103" s="1"/>
  <c r="X154" i="103"/>
  <c r="AA154" i="103" s="1"/>
  <c r="AC154" i="103" s="1"/>
  <c r="X219" i="103"/>
  <c r="AA219" i="103" s="1"/>
  <c r="AC219" i="103" s="1"/>
  <c r="X153" i="103"/>
  <c r="AA153" i="103" s="1"/>
  <c r="AC153" i="103" s="1"/>
  <c r="X208" i="103"/>
  <c r="AA208" i="103" s="1"/>
  <c r="AC208" i="103" s="1"/>
  <c r="X46" i="103"/>
  <c r="AA46" i="103" s="1"/>
  <c r="AC46" i="103" s="1"/>
  <c r="X184" i="103"/>
  <c r="X130" i="103"/>
  <c r="AA130" i="103" s="1"/>
  <c r="AC130" i="103" s="1"/>
  <c r="X16" i="103"/>
  <c r="AA16" i="103" s="1"/>
  <c r="AC16" i="103" s="1"/>
  <c r="X235" i="103"/>
  <c r="AA235" i="103" s="1"/>
  <c r="AC235" i="103" s="1"/>
  <c r="X195" i="103"/>
  <c r="AA195" i="103" s="1"/>
  <c r="AC195" i="103" s="1"/>
  <c r="X67" i="103"/>
  <c r="AA67" i="103" s="1"/>
  <c r="AC67" i="103" s="1"/>
  <c r="X47" i="103"/>
  <c r="AA47" i="103" s="1"/>
  <c r="AC47" i="103" s="1"/>
  <c r="X290" i="103"/>
  <c r="AA290" i="103" s="1"/>
  <c r="AC290" i="103" s="1"/>
  <c r="X79" i="103"/>
  <c r="AA79" i="103" s="1"/>
  <c r="AC79" i="103" s="1"/>
  <c r="X35" i="103"/>
  <c r="AA35" i="103" s="1"/>
  <c r="AC35" i="103" s="1"/>
  <c r="X169" i="103"/>
  <c r="AA169" i="103" s="1"/>
  <c r="AC169" i="103" s="1"/>
  <c r="X105" i="103"/>
  <c r="AA105" i="103" s="1"/>
  <c r="AC105" i="103" s="1"/>
  <c r="X256" i="103"/>
  <c r="AA256" i="103" s="1"/>
  <c r="AC256" i="103" s="1"/>
  <c r="X106" i="103"/>
  <c r="AA106" i="103" s="1"/>
  <c r="AC106" i="103" s="1"/>
  <c r="X266" i="103"/>
  <c r="AA266" i="103" s="1"/>
  <c r="AC266" i="103" s="1"/>
  <c r="X176" i="103"/>
  <c r="AA176" i="103" s="1"/>
  <c r="AC176" i="103" s="1"/>
  <c r="X309" i="103"/>
  <c r="AA309" i="103" s="1"/>
  <c r="AC309" i="103" s="1"/>
  <c r="X215" i="103"/>
  <c r="AA215" i="103" s="1"/>
  <c r="AC215" i="103" s="1"/>
  <c r="X61" i="103"/>
  <c r="AA61" i="103" s="1"/>
  <c r="AC61" i="103" s="1"/>
  <c r="X58" i="103"/>
  <c r="AA58" i="103" s="1"/>
  <c r="AC58" i="103" s="1"/>
  <c r="X55" i="103"/>
  <c r="AA55" i="103" s="1"/>
  <c r="AC55" i="103" s="1"/>
  <c r="X71" i="103"/>
  <c r="AA71" i="103" s="1"/>
  <c r="AC71" i="103" s="1"/>
  <c r="X296" i="103"/>
  <c r="AA296" i="103" s="1"/>
  <c r="AC296" i="103" s="1"/>
  <c r="X81" i="103"/>
  <c r="AA81" i="103" s="1"/>
  <c r="AC81" i="103" s="1"/>
  <c r="X247" i="103"/>
  <c r="AA247" i="103" s="1"/>
  <c r="AC247" i="103" s="1"/>
  <c r="X283" i="103"/>
  <c r="AA283" i="103" s="1"/>
  <c r="AC283" i="103" s="1"/>
  <c r="X212" i="103"/>
  <c r="AA212" i="103" s="1"/>
  <c r="AC212" i="103" s="1"/>
  <c r="X199" i="103"/>
  <c r="AA199" i="103" s="1"/>
  <c r="AC199" i="103" s="1"/>
  <c r="X201" i="103"/>
  <c r="X257" i="103"/>
  <c r="X31" i="103"/>
  <c r="X168" i="103"/>
  <c r="AA168" i="103" s="1"/>
  <c r="AC168" i="103" s="1"/>
  <c r="X50" i="103"/>
  <c r="AA50" i="103" s="1"/>
  <c r="AC50" i="103" s="1"/>
  <c r="X43" i="103"/>
  <c r="AA43" i="103" s="1"/>
  <c r="AC43" i="103" s="1"/>
  <c r="X185" i="103"/>
  <c r="AA185" i="103" s="1"/>
  <c r="AC185" i="103" s="1"/>
  <c r="X69" i="103"/>
  <c r="AA69" i="103" s="1"/>
  <c r="AC69" i="103" s="1"/>
  <c r="X196" i="103"/>
  <c r="AA196" i="103" s="1"/>
  <c r="AC196" i="103" s="1"/>
  <c r="X70" i="103"/>
  <c r="AA70" i="103" s="1"/>
  <c r="AC70" i="103" s="1"/>
  <c r="X7" i="103"/>
  <c r="AA7" i="103" s="1"/>
  <c r="AC7" i="103" s="1"/>
  <c r="X113" i="103"/>
  <c r="AA113" i="103" s="1"/>
  <c r="AC113" i="103" s="1"/>
  <c r="X129" i="103"/>
  <c r="AA129" i="103" s="1"/>
  <c r="AC129" i="103" s="1"/>
  <c r="X305" i="103"/>
  <c r="AA305" i="103" s="1"/>
  <c r="AC305" i="103" s="1"/>
  <c r="X198" i="103"/>
  <c r="AA198" i="103" s="1"/>
  <c r="AC198" i="103" s="1"/>
  <c r="X303" i="103"/>
  <c r="AA303" i="103" s="1"/>
  <c r="AC303" i="103" s="1"/>
  <c r="X142" i="103"/>
  <c r="AA142" i="103" s="1"/>
  <c r="AC142" i="103" s="1"/>
  <c r="X200" i="103"/>
  <c r="AA200" i="103" s="1"/>
  <c r="AC200" i="103" s="1"/>
  <c r="X125" i="103"/>
  <c r="AA125" i="103" s="1"/>
  <c r="AC125" i="103" s="1"/>
  <c r="X66" i="103"/>
  <c r="AA66" i="103" s="1"/>
  <c r="AC66" i="103" s="1"/>
  <c r="X311" i="103"/>
  <c r="AA311" i="103" s="1"/>
  <c r="AC311" i="103" s="1"/>
  <c r="X114" i="103"/>
  <c r="AA114" i="103" s="1"/>
  <c r="AC114" i="103" s="1"/>
  <c r="X92" i="103"/>
  <c r="AA92" i="103" s="1"/>
  <c r="AC92" i="103" s="1"/>
  <c r="X144" i="103"/>
  <c r="AA144" i="103" s="1"/>
  <c r="AC144" i="103" s="1"/>
  <c r="X159" i="103"/>
  <c r="AA159" i="103" s="1"/>
  <c r="AC159" i="103" s="1"/>
  <c r="X34" i="103"/>
  <c r="AA34" i="103" s="1"/>
  <c r="AC34" i="103" s="1"/>
  <c r="X220" i="103"/>
  <c r="AA220" i="103" s="1"/>
  <c r="AC220" i="103" s="1"/>
  <c r="X137" i="103"/>
  <c r="AA137" i="103" s="1"/>
  <c r="AC137" i="103" s="1"/>
  <c r="X128" i="103"/>
  <c r="AA128" i="103" s="1"/>
  <c r="AC128" i="103" s="1"/>
  <c r="X26" i="103"/>
  <c r="AA26" i="103" s="1"/>
  <c r="AC26" i="103" s="1"/>
  <c r="X271" i="103"/>
  <c r="AA271" i="103" s="1"/>
  <c r="AC271" i="103" s="1"/>
  <c r="X245" i="103"/>
  <c r="AA245" i="103" s="1"/>
  <c r="AC245" i="103" s="1"/>
  <c r="X187" i="103"/>
  <c r="AA187" i="103" s="1"/>
  <c r="AC187" i="103" s="1"/>
  <c r="X80" i="103"/>
  <c r="AA80" i="103" s="1"/>
  <c r="AC80" i="103" s="1"/>
  <c r="X286" i="103"/>
  <c r="AA286" i="103" s="1"/>
  <c r="AC286" i="103" s="1"/>
  <c r="X143" i="103"/>
  <c r="AA143" i="103" s="1"/>
  <c r="AC143" i="103" s="1"/>
  <c r="X278" i="103"/>
  <c r="AA278" i="103" s="1"/>
  <c r="AC278" i="103" s="1"/>
  <c r="X73" i="103"/>
  <c r="AA73" i="103" s="1"/>
  <c r="AC73" i="103" s="1"/>
  <c r="X53" i="103"/>
  <c r="AA53" i="103" s="1"/>
  <c r="AC53" i="103" s="1"/>
  <c r="X138" i="103"/>
  <c r="AA138" i="103" s="1"/>
  <c r="AC138" i="103" s="1"/>
  <c r="X173" i="103"/>
  <c r="AA173" i="103" s="1"/>
  <c r="AC173" i="103" s="1"/>
  <c r="X301" i="103"/>
  <c r="AA301" i="103" s="1"/>
  <c r="AC301" i="103" s="1"/>
  <c r="X182" i="103"/>
  <c r="AA182" i="103" s="1"/>
  <c r="AC182" i="103" s="1"/>
  <c r="X248" i="103"/>
  <c r="AA248" i="103" s="1"/>
  <c r="AC248" i="103" s="1"/>
  <c r="X136" i="103"/>
  <c r="AA136" i="103" s="1"/>
  <c r="AC136" i="103" s="1"/>
  <c r="X261" i="103"/>
  <c r="AA261" i="103" s="1"/>
  <c r="AC261" i="103" s="1"/>
  <c r="X127" i="103"/>
  <c r="AA127" i="103" s="1"/>
  <c r="AC127" i="103" s="1"/>
  <c r="X20" i="103"/>
  <c r="AA20" i="103" s="1"/>
  <c r="AC20" i="103" s="1"/>
  <c r="X280" i="103"/>
  <c r="AA280" i="103" s="1"/>
  <c r="AC280" i="103" s="1"/>
  <c r="X30" i="103"/>
  <c r="AA30" i="103" s="1"/>
  <c r="AC30" i="103" s="1"/>
  <c r="X270" i="103"/>
  <c r="AA270" i="103" s="1"/>
  <c r="AC270" i="103" s="1"/>
  <c r="X78" i="103"/>
  <c r="AA78" i="103" s="1"/>
  <c r="AC78" i="103" s="1"/>
  <c r="X183" i="103"/>
  <c r="AA183" i="103" s="1"/>
  <c r="AC183" i="103" s="1"/>
  <c r="X108" i="103"/>
  <c r="AA108" i="103" s="1"/>
  <c r="AC108" i="103" s="1"/>
  <c r="X224" i="103"/>
  <c r="AA224" i="103" s="1"/>
  <c r="AC224" i="103" s="1"/>
  <c r="X252" i="103"/>
  <c r="AA252" i="103" s="1"/>
  <c r="AC252" i="103" s="1"/>
  <c r="X203" i="103"/>
  <c r="AA203" i="103" s="1"/>
  <c r="AC203" i="103" s="1"/>
  <c r="X178" i="103"/>
  <c r="AA178" i="103" s="1"/>
  <c r="AC178" i="103" s="1"/>
  <c r="X211" i="103"/>
  <c r="AA211" i="103" s="1"/>
  <c r="AC211" i="103" s="1"/>
  <c r="X87" i="103"/>
  <c r="AA87" i="103" s="1"/>
  <c r="AC87" i="103" s="1"/>
  <c r="X234" i="103"/>
  <c r="AA234" i="103" s="1"/>
  <c r="AC234" i="103" s="1"/>
  <c r="X222" i="103"/>
  <c r="AA222" i="103" s="1"/>
  <c r="AC222" i="103" s="1"/>
  <c r="X147" i="103"/>
  <c r="AA147" i="103" s="1"/>
  <c r="AC147" i="103" s="1"/>
  <c r="X72" i="103"/>
  <c r="AA72" i="103" s="1"/>
  <c r="AC72" i="103" s="1"/>
  <c r="X275" i="103"/>
  <c r="AA275" i="103" s="1"/>
  <c r="AC275" i="103" s="1"/>
  <c r="X188" i="103"/>
  <c r="AA188" i="103" s="1"/>
  <c r="AC188" i="103" s="1"/>
  <c r="X255" i="103"/>
  <c r="AA255" i="103" s="1"/>
  <c r="AC255" i="103" s="1"/>
  <c r="X282" i="103"/>
  <c r="AA282" i="103" s="1"/>
  <c r="AC282" i="103" s="1"/>
  <c r="X239" i="103"/>
  <c r="AA239" i="103" s="1"/>
  <c r="AC239" i="103" s="1"/>
  <c r="X160" i="103"/>
  <c r="AA160" i="103" s="1"/>
  <c r="AC160" i="103" s="1"/>
  <c r="X15" i="103"/>
  <c r="AA15" i="103" s="1"/>
  <c r="AC15" i="103" s="1"/>
  <c r="X121" i="103"/>
  <c r="AA121" i="103" s="1"/>
  <c r="AC121" i="103" s="1"/>
  <c r="X221" i="103"/>
  <c r="AA221" i="103" s="1"/>
  <c r="AC221" i="103" s="1"/>
  <c r="X265" i="103"/>
  <c r="AA265" i="103" s="1"/>
  <c r="AC265" i="103" s="1"/>
  <c r="X148" i="103"/>
  <c r="AA148" i="103" s="1"/>
  <c r="AC148" i="103" s="1"/>
  <c r="X292" i="103"/>
  <c r="AA292" i="103" s="1"/>
  <c r="AC292" i="103" s="1"/>
  <c r="X111" i="103"/>
  <c r="X36" i="103"/>
  <c r="AA36" i="103" s="1"/>
  <c r="AC36" i="103" s="1"/>
  <c r="X284" i="103"/>
  <c r="AA284" i="103" s="1"/>
  <c r="AC284" i="103" s="1"/>
  <c r="X259" i="103"/>
  <c r="AA259" i="103" s="1"/>
  <c r="AC259" i="103" s="1"/>
  <c r="X152" i="103"/>
  <c r="AA152" i="103" s="1"/>
  <c r="AC152" i="103" s="1"/>
  <c r="X254" i="103"/>
  <c r="AA254" i="103" s="1"/>
  <c r="AC254" i="103" s="1"/>
  <c r="X216" i="103"/>
  <c r="AA216" i="103" s="1"/>
  <c r="AC216" i="103" s="1"/>
  <c r="X302" i="103"/>
  <c r="AA302" i="103" s="1"/>
  <c r="AC302" i="103" s="1"/>
  <c r="X45" i="103"/>
  <c r="AA45" i="103" s="1"/>
  <c r="AC45" i="103" s="1"/>
  <c r="X54" i="103"/>
  <c r="AA54" i="103" s="1"/>
  <c r="AC54" i="103" s="1"/>
  <c r="X230" i="103"/>
  <c r="AA230" i="103" s="1"/>
  <c r="AC230" i="103" s="1"/>
  <c r="X60" i="103"/>
  <c r="AA60" i="103" s="1"/>
  <c r="AC60" i="103" s="1"/>
  <c r="X48" i="103"/>
  <c r="X186" i="103"/>
  <c r="AA186" i="103" s="1"/>
  <c r="AC186" i="103" s="1"/>
  <c r="X260" i="103"/>
  <c r="AA260" i="103" s="1"/>
  <c r="AC260" i="103" s="1"/>
  <c r="X135" i="103"/>
  <c r="AA135" i="103" s="1"/>
  <c r="AC135" i="103" s="1"/>
  <c r="X288" i="103"/>
  <c r="AA288" i="103" s="1"/>
  <c r="AC288" i="103" s="1"/>
  <c r="X287" i="103"/>
  <c r="AA287" i="103" s="1"/>
  <c r="AC287" i="103" s="1"/>
  <c r="X228" i="103"/>
  <c r="AA228" i="103" s="1"/>
  <c r="AC228" i="103" s="1"/>
  <c r="X88" i="103"/>
  <c r="AA88" i="103" s="1"/>
  <c r="AC88" i="103" s="1"/>
  <c r="X133" i="103"/>
  <c r="AA133" i="103" s="1"/>
  <c r="AC133" i="103" s="1"/>
  <c r="X193" i="103"/>
  <c r="AA193" i="103" s="1"/>
  <c r="AC193" i="103" s="1"/>
  <c r="X99" i="103"/>
  <c r="X149" i="103"/>
  <c r="AA149" i="103" s="1"/>
  <c r="AC149" i="103" s="1"/>
  <c r="X33" i="103"/>
  <c r="AA33" i="103" s="1"/>
  <c r="AC33" i="103" s="1"/>
  <c r="X179" i="103"/>
  <c r="AA179" i="103" s="1"/>
  <c r="AC179" i="103" s="1"/>
  <c r="X59" i="103"/>
  <c r="AA59" i="103" s="1"/>
  <c r="AC59" i="103" s="1"/>
  <c r="X38" i="103"/>
  <c r="AA38" i="103" s="1"/>
  <c r="AC38" i="103" s="1"/>
  <c r="X52" i="103"/>
  <c r="AA52" i="103" s="1"/>
  <c r="AC52" i="103" s="1"/>
  <c r="X244" i="103"/>
  <c r="AA244" i="103" s="1"/>
  <c r="AC244" i="103" s="1"/>
  <c r="X17" i="103"/>
  <c r="AA17" i="103" s="1"/>
  <c r="AC17" i="103" s="1"/>
  <c r="X64" i="103"/>
  <c r="AA64" i="103" s="1"/>
  <c r="AC64" i="103" s="1"/>
  <c r="X209" i="103"/>
  <c r="AA209" i="103" s="1"/>
  <c r="AC209" i="103" s="1"/>
  <c r="X165" i="103"/>
  <c r="AA165" i="103" s="1"/>
  <c r="AC165" i="103" s="1"/>
  <c r="X13" i="103"/>
  <c r="AA13" i="103" s="1"/>
  <c r="AC13" i="103" s="1"/>
  <c r="X204" i="103"/>
  <c r="AA204" i="103" s="1"/>
  <c r="AC204" i="103" s="1"/>
  <c r="X102" i="103"/>
  <c r="AA102" i="103" s="1"/>
  <c r="AC102" i="103" s="1"/>
  <c r="X28" i="103"/>
  <c r="AA28" i="103" s="1"/>
  <c r="AC28" i="103" s="1"/>
  <c r="X180" i="103"/>
  <c r="AA180" i="103" s="1"/>
  <c r="AC180" i="103" s="1"/>
  <c r="X89" i="103"/>
  <c r="AA89" i="103" s="1"/>
  <c r="AC89" i="103" s="1"/>
  <c r="X308" i="103"/>
  <c r="X207" i="103"/>
  <c r="AA207" i="103" s="1"/>
  <c r="AC207" i="103" s="1"/>
  <c r="X163" i="103"/>
  <c r="AA163" i="103" s="1"/>
  <c r="AC163" i="103" s="1"/>
  <c r="X145" i="103"/>
  <c r="AA145" i="103" s="1"/>
  <c r="AC145" i="103" s="1"/>
  <c r="X167" i="103"/>
  <c r="X19" i="103"/>
  <c r="X241" i="103"/>
  <c r="AA241" i="103" s="1"/>
  <c r="AC241" i="103" s="1"/>
  <c r="X116" i="103"/>
  <c r="AA116" i="103" s="1"/>
  <c r="AC116" i="103" s="1"/>
  <c r="X229" i="103"/>
  <c r="AA229" i="103" s="1"/>
  <c r="AC229" i="103" s="1"/>
  <c r="X289" i="103"/>
  <c r="AA289" i="103" s="1"/>
  <c r="AC289" i="103" s="1"/>
  <c r="X23" i="103"/>
  <c r="AA23" i="103" s="1"/>
  <c r="AC23" i="103" s="1"/>
  <c r="X279" i="103"/>
  <c r="AA279" i="103" s="1"/>
  <c r="AC279" i="103" s="1"/>
  <c r="X249" i="103"/>
  <c r="AA249" i="103" s="1"/>
  <c r="AC249" i="103" s="1"/>
  <c r="X205" i="103"/>
  <c r="AA205" i="103" s="1"/>
  <c r="AC205" i="103" s="1"/>
  <c r="X269" i="103"/>
  <c r="AA269" i="103" s="1"/>
  <c r="AC269" i="103" s="1"/>
  <c r="X191" i="103"/>
  <c r="AA191" i="103" s="1"/>
  <c r="AC191" i="103" s="1"/>
  <c r="X166" i="103"/>
  <c r="AA166" i="103" s="1"/>
  <c r="AC166" i="103" s="1"/>
  <c r="X157" i="103"/>
  <c r="AA157" i="103" s="1"/>
  <c r="AC157" i="103" s="1"/>
  <c r="X132" i="103"/>
  <c r="AA132" i="103" s="1"/>
  <c r="AC132" i="103" s="1"/>
  <c r="X151" i="103"/>
  <c r="AA151" i="103" s="1"/>
  <c r="AC151" i="103" s="1"/>
  <c r="X274" i="103"/>
  <c r="X281" i="103"/>
  <c r="AA281" i="103" s="1"/>
  <c r="AC281" i="103" s="1"/>
  <c r="X98" i="103"/>
  <c r="AA98" i="103" s="1"/>
  <c r="AC98" i="103" s="1"/>
  <c r="X277" i="103"/>
  <c r="AA277" i="103" s="1"/>
  <c r="AC277" i="103" s="1"/>
  <c r="X306" i="103"/>
  <c r="AA306" i="103" s="1"/>
  <c r="AC306" i="103" s="1"/>
  <c r="X11" i="103"/>
  <c r="AA11" i="103" s="1"/>
  <c r="AC11" i="103" s="1"/>
  <c r="X194" i="103"/>
  <c r="AA194" i="103" s="1"/>
  <c r="AC194" i="103" s="1"/>
  <c r="X155" i="103"/>
  <c r="AA155" i="103" s="1"/>
  <c r="AC155" i="103" s="1"/>
  <c r="X126" i="103"/>
  <c r="AA126" i="103" s="1"/>
  <c r="AC126" i="103" s="1"/>
  <c r="X124" i="103"/>
  <c r="AA124" i="103" s="1"/>
  <c r="AC124" i="103" s="1"/>
  <c r="X56" i="103"/>
  <c r="AA56" i="103" s="1"/>
  <c r="AC56" i="103" s="1"/>
  <c r="X96" i="103"/>
  <c r="AA96" i="103" s="1"/>
  <c r="AC96" i="103" s="1"/>
  <c r="X253" i="103"/>
  <c r="AA253" i="103" s="1"/>
  <c r="AC253" i="103" s="1"/>
  <c r="X233" i="103"/>
  <c r="AA233" i="103" s="1"/>
  <c r="AC233" i="103" s="1"/>
  <c r="X240" i="103"/>
  <c r="AA240" i="103" s="1"/>
  <c r="AC240" i="103" s="1"/>
  <c r="X242" i="103"/>
  <c r="AA242" i="103" s="1"/>
  <c r="AC242" i="103" s="1"/>
  <c r="X206" i="103"/>
  <c r="AA206" i="103" s="1"/>
  <c r="AC206" i="103" s="1"/>
  <c r="X120" i="103"/>
  <c r="AA120" i="103" s="1"/>
  <c r="AC120" i="103" s="1"/>
  <c r="X101" i="103"/>
  <c r="AA101" i="103" s="1"/>
  <c r="AC101" i="103" s="1"/>
  <c r="X272" i="103"/>
  <c r="AA272" i="103" s="1"/>
  <c r="AC272" i="103" s="1"/>
  <c r="X171" i="103"/>
  <c r="AA171" i="103" s="1"/>
  <c r="AC171" i="103" s="1"/>
  <c r="X250" i="103"/>
  <c r="AA250" i="103" s="1"/>
  <c r="AC250" i="103" s="1"/>
  <c r="X172" i="103"/>
  <c r="AA172" i="103" s="1"/>
  <c r="AC172" i="103" s="1"/>
  <c r="X217" i="103"/>
  <c r="AA217" i="103" s="1"/>
  <c r="AC217" i="103" s="1"/>
  <c r="X276" i="103"/>
  <c r="AA276" i="103" s="1"/>
  <c r="AC276" i="103" s="1"/>
  <c r="X170" i="103"/>
  <c r="AA170" i="103" s="1"/>
  <c r="AC170" i="103" s="1"/>
  <c r="X9" i="103"/>
  <c r="AA9" i="103" s="1"/>
  <c r="AC9" i="103" s="1"/>
  <c r="X94" i="103"/>
  <c r="AA94" i="103" s="1"/>
  <c r="AC94" i="103" s="1"/>
  <c r="X32" i="103"/>
  <c r="AA32" i="103" s="1"/>
  <c r="AC32" i="103" s="1"/>
  <c r="X24" i="103"/>
  <c r="AA24" i="103" s="1"/>
  <c r="AC24" i="103" s="1"/>
  <c r="X202" i="103"/>
  <c r="AA202" i="103" s="1"/>
  <c r="AC202" i="103" s="1"/>
  <c r="X146" i="103"/>
  <c r="AA146" i="103" s="1"/>
  <c r="AC146" i="103" s="1"/>
  <c r="X134" i="103"/>
  <c r="AA134" i="103" s="1"/>
  <c r="AC134" i="103" s="1"/>
  <c r="X85" i="103"/>
  <c r="AA85" i="103" s="1"/>
  <c r="AC85" i="103" s="1"/>
  <c r="X22" i="103"/>
  <c r="AA22" i="103" s="1"/>
  <c r="AC22" i="103" s="1"/>
  <c r="X122" i="103"/>
  <c r="AA122" i="103" s="1"/>
  <c r="AC122" i="103" s="1"/>
  <c r="X100" i="103"/>
  <c r="AA100" i="103" s="1"/>
  <c r="AC100" i="103" s="1"/>
  <c r="X25" i="103"/>
  <c r="AA25" i="103" s="1"/>
  <c r="AC25" i="103" s="1"/>
  <c r="X68" i="103"/>
  <c r="AA68" i="103" s="1"/>
  <c r="AC68" i="103" s="1"/>
  <c r="X312" i="103"/>
  <c r="AA312" i="103" s="1"/>
  <c r="AC312" i="103" s="1"/>
  <c r="X49" i="103"/>
  <c r="AA49" i="103" s="1"/>
  <c r="AC49" i="103" s="1"/>
  <c r="X181" i="103"/>
  <c r="AA181" i="103" s="1"/>
  <c r="AC181" i="103" s="1"/>
  <c r="X263" i="103"/>
  <c r="AA263" i="103" s="1"/>
  <c r="AC263" i="103" s="1"/>
  <c r="X83" i="103"/>
  <c r="AA83" i="103" s="1"/>
  <c r="AC83" i="103" s="1"/>
  <c r="X109" i="103"/>
  <c r="AA109" i="103" s="1"/>
  <c r="AC109" i="103" s="1"/>
  <c r="X225" i="103"/>
  <c r="AA225" i="103" s="1"/>
  <c r="AC225" i="103" s="1"/>
  <c r="X175" i="103"/>
  <c r="AA175" i="103" s="1"/>
  <c r="AC175" i="103" s="1"/>
  <c r="X197" i="103"/>
  <c r="AA197" i="103" s="1"/>
  <c r="AC197" i="103" s="1"/>
  <c r="X304" i="103"/>
  <c r="AA304" i="103" s="1"/>
  <c r="AC304" i="103" s="1"/>
  <c r="X44" i="103"/>
  <c r="AA44" i="103" s="1"/>
  <c r="AC44" i="103" s="1"/>
  <c r="X231" i="103"/>
  <c r="AA231" i="103" s="1"/>
  <c r="AC231" i="103" s="1"/>
  <c r="X258" i="103"/>
  <c r="AA258" i="103" s="1"/>
  <c r="AC258" i="103" s="1"/>
  <c r="X161" i="103"/>
  <c r="AA161" i="103" s="1"/>
  <c r="AC161" i="103" s="1"/>
  <c r="X62" i="103"/>
  <c r="AA62" i="103" s="1"/>
  <c r="AC62" i="103" s="1"/>
  <c r="X29" i="103"/>
  <c r="AA29" i="103" s="1"/>
  <c r="AC29" i="103" s="1"/>
  <c r="X8" i="103"/>
  <c r="AA8" i="103" s="1"/>
  <c r="AC8" i="103" s="1"/>
  <c r="X104" i="103"/>
  <c r="AA104" i="103" s="1"/>
  <c r="AC104" i="103" s="1"/>
  <c r="X140" i="103"/>
  <c r="AA140" i="103" s="1"/>
  <c r="AC140" i="103" s="1"/>
  <c r="N30" i="35"/>
  <c r="N34" i="35"/>
  <c r="N23" i="35"/>
  <c r="N26" i="35"/>
  <c r="N29" i="35"/>
  <c r="N24" i="35"/>
  <c r="N27" i="35"/>
  <c r="N28" i="35"/>
  <c r="N39" i="35"/>
  <c r="N25" i="35"/>
  <c r="N36" i="35"/>
  <c r="N32" i="35"/>
  <c r="N35" i="35"/>
  <c r="N33" i="35"/>
  <c r="N37" i="35"/>
  <c r="P37" i="35" s="1"/>
  <c r="N31" i="35"/>
  <c r="N38" i="35"/>
  <c r="Q36" i="35"/>
  <c r="P28" i="35" l="1"/>
  <c r="AA99" i="103"/>
  <c r="AC99" i="103" s="1"/>
  <c r="AA31" i="103"/>
  <c r="AC31" i="103" s="1"/>
  <c r="AA82" i="103"/>
  <c r="AC82" i="103" s="1"/>
  <c r="AA65" i="103"/>
  <c r="AC65" i="103" s="1"/>
  <c r="AA308" i="103"/>
  <c r="AC308" i="103" s="1"/>
  <c r="AA184" i="103"/>
  <c r="AC184" i="103" s="1"/>
  <c r="AA274" i="103"/>
  <c r="AC274" i="103" s="1"/>
  <c r="AA48" i="103"/>
  <c r="AC48" i="103" s="1"/>
  <c r="AA111" i="103"/>
  <c r="AC111" i="103" s="1"/>
  <c r="AA150" i="103"/>
  <c r="AC150" i="103" s="1"/>
  <c r="AA291" i="103"/>
  <c r="AC291" i="103" s="1"/>
  <c r="AA19" i="103"/>
  <c r="AC19" i="103" s="1"/>
  <c r="AA257" i="103"/>
  <c r="AC257" i="103" s="1"/>
  <c r="AA167" i="103"/>
  <c r="AC167" i="103" s="1"/>
  <c r="AA201" i="103"/>
  <c r="AC201" i="103" s="1"/>
  <c r="AA218" i="103"/>
  <c r="AC218" i="103" s="1"/>
  <c r="P25" i="35"/>
  <c r="P39" i="35"/>
  <c r="P27" i="35"/>
  <c r="P34" i="35"/>
  <c r="P32" i="35"/>
  <c r="P23" i="35"/>
  <c r="P36" i="35"/>
  <c r="P38" i="35"/>
  <c r="P35" i="35"/>
  <c r="P30" i="35"/>
  <c r="P24" i="35"/>
  <c r="P29" i="35"/>
  <c r="P31" i="35"/>
  <c r="P26" i="35"/>
  <c r="P33" i="35"/>
  <c r="B49" i="35"/>
  <c r="B50" i="35"/>
  <c r="B51" i="35"/>
  <c r="B52" i="35"/>
  <c r="B53" i="35"/>
  <c r="B54" i="35"/>
  <c r="B55" i="35"/>
  <c r="B56" i="35"/>
  <c r="B57" i="35"/>
  <c r="B58" i="35"/>
  <c r="B59" i="35"/>
  <c r="B60" i="35"/>
  <c r="B61" i="35"/>
  <c r="B62" i="35"/>
  <c r="B63" i="35"/>
  <c r="B64" i="35"/>
  <c r="B48" i="35"/>
  <c r="A306" i="9" l="1"/>
  <c r="A307" i="9"/>
  <c r="A308" i="9"/>
  <c r="A309" i="9"/>
  <c r="A310" i="9"/>
  <c r="A311" i="9"/>
  <c r="A312" i="9"/>
  <c r="A313" i="9"/>
  <c r="A289" i="9"/>
  <c r="A290" i="9"/>
  <c r="A291" i="9"/>
  <c r="A292" i="9"/>
  <c r="A293" i="9"/>
  <c r="A294" i="9"/>
  <c r="A295" i="9"/>
  <c r="A296" i="9"/>
  <c r="A272" i="9"/>
  <c r="A273" i="9"/>
  <c r="A274" i="9"/>
  <c r="A275" i="9"/>
  <c r="A276" i="9"/>
  <c r="A277" i="9"/>
  <c r="A278" i="9"/>
  <c r="A279" i="9"/>
  <c r="A255" i="9"/>
  <c r="A256" i="9"/>
  <c r="A257" i="9"/>
  <c r="A258" i="9"/>
  <c r="A259" i="9"/>
  <c r="A260" i="9"/>
  <c r="A261" i="9"/>
  <c r="A262" i="9"/>
  <c r="A233" i="9"/>
  <c r="A234" i="9"/>
  <c r="A235" i="9"/>
  <c r="A236" i="9"/>
  <c r="A237" i="9"/>
  <c r="A238" i="9"/>
  <c r="A239" i="9"/>
  <c r="A240" i="9"/>
  <c r="A216" i="9"/>
  <c r="A217" i="9"/>
  <c r="A218" i="9"/>
  <c r="A219" i="9"/>
  <c r="A220" i="9"/>
  <c r="A221" i="9"/>
  <c r="A222" i="9"/>
  <c r="A223" i="9"/>
  <c r="A199" i="9"/>
  <c r="A200" i="9"/>
  <c r="A201" i="9"/>
  <c r="A202" i="9"/>
  <c r="A203" i="9"/>
  <c r="A204" i="9"/>
  <c r="A205" i="9"/>
  <c r="A206" i="9"/>
  <c r="A182" i="9"/>
  <c r="A183" i="9"/>
  <c r="A184" i="9"/>
  <c r="A185" i="9"/>
  <c r="A186" i="9"/>
  <c r="A187" i="9"/>
  <c r="A188" i="9"/>
  <c r="A189" i="9"/>
  <c r="A165" i="9"/>
  <c r="A166" i="9"/>
  <c r="A167" i="9"/>
  <c r="A168" i="9"/>
  <c r="A169" i="9"/>
  <c r="A170" i="9"/>
  <c r="A171" i="9"/>
  <c r="A172" i="9"/>
  <c r="A148" i="9"/>
  <c r="A149" i="9"/>
  <c r="A150" i="9"/>
  <c r="A151" i="9"/>
  <c r="A152" i="9"/>
  <c r="A153" i="9"/>
  <c r="A154" i="9"/>
  <c r="A155" i="9"/>
  <c r="A131" i="9"/>
  <c r="A132" i="9"/>
  <c r="A133" i="9"/>
  <c r="A134" i="9"/>
  <c r="A135" i="9"/>
  <c r="A136" i="9"/>
  <c r="A137" i="9"/>
  <c r="A138" i="9"/>
  <c r="A109" i="9"/>
  <c r="A110" i="9"/>
  <c r="A111" i="9"/>
  <c r="A112" i="9"/>
  <c r="A113" i="9"/>
  <c r="A114" i="9"/>
  <c r="A115" i="9"/>
  <c r="A116" i="9"/>
  <c r="A97" i="9"/>
  <c r="A98" i="9"/>
  <c r="A99" i="9"/>
  <c r="A100" i="9"/>
  <c r="A101" i="9"/>
  <c r="A102" i="9"/>
  <c r="A103" i="9"/>
  <c r="A104" i="9"/>
  <c r="A63" i="9"/>
  <c r="A64" i="9"/>
  <c r="A65" i="9"/>
  <c r="A66" i="9"/>
  <c r="A67" i="9"/>
  <c r="A68" i="9"/>
  <c r="A69" i="9"/>
  <c r="A70" i="9"/>
  <c r="A46" i="9"/>
  <c r="A47" i="9"/>
  <c r="A48" i="9"/>
  <c r="A49" i="9"/>
  <c r="A50" i="9"/>
  <c r="A51" i="9"/>
  <c r="A52" i="9"/>
  <c r="A53" i="9"/>
  <c r="A29" i="9"/>
  <c r="A30" i="9"/>
  <c r="A31" i="9"/>
  <c r="A32" i="9"/>
  <c r="A33" i="9"/>
  <c r="A34" i="9"/>
  <c r="A35" i="9"/>
  <c r="A36" i="9"/>
  <c r="A17" i="9"/>
  <c r="A18" i="9"/>
  <c r="A19" i="9"/>
  <c r="A20" i="9"/>
  <c r="A21" i="9"/>
  <c r="A22" i="9"/>
  <c r="A23" i="9"/>
  <c r="A24" i="9"/>
  <c r="C22" i="75" l="1"/>
  <c r="A16" i="9" l="1"/>
  <c r="A25" i="9"/>
  <c r="A26" i="9"/>
  <c r="A27" i="9"/>
  <c r="A28" i="9"/>
  <c r="A37" i="9"/>
  <c r="A38" i="9"/>
  <c r="A39" i="9"/>
  <c r="A40" i="9"/>
  <c r="A41" i="9"/>
  <c r="A42" i="9"/>
  <c r="A43" i="9"/>
  <c r="A44" i="9"/>
  <c r="A45" i="9"/>
  <c r="A54" i="9"/>
  <c r="A55" i="9"/>
  <c r="A56" i="9"/>
  <c r="A57" i="9"/>
  <c r="A58" i="9"/>
  <c r="A59" i="9"/>
  <c r="A60" i="9"/>
  <c r="A61" i="9"/>
  <c r="A62" i="9"/>
  <c r="A88" i="9"/>
  <c r="A89" i="9"/>
  <c r="A90" i="9"/>
  <c r="A91" i="9"/>
  <c r="A92" i="9"/>
  <c r="A93" i="9"/>
  <c r="A94" i="9"/>
  <c r="A95" i="9"/>
  <c r="A96" i="9"/>
  <c r="A105" i="9"/>
  <c r="A106" i="9"/>
  <c r="A107" i="9"/>
  <c r="A108" i="9"/>
  <c r="A117" i="9"/>
  <c r="A118" i="9"/>
  <c r="A119" i="9"/>
  <c r="A120" i="9"/>
  <c r="A121" i="9"/>
  <c r="A122" i="9"/>
  <c r="A123" i="9"/>
  <c r="A124" i="9"/>
  <c r="A125" i="9"/>
  <c r="A126" i="9"/>
  <c r="A127" i="9"/>
  <c r="A128" i="9"/>
  <c r="A129" i="9"/>
  <c r="A130" i="9"/>
  <c r="A139" i="9"/>
  <c r="A140" i="9"/>
  <c r="A141" i="9"/>
  <c r="A142" i="9"/>
  <c r="A143" i="9"/>
  <c r="A144" i="9"/>
  <c r="A145" i="9"/>
  <c r="A146" i="9"/>
  <c r="A147" i="9"/>
  <c r="A156" i="9"/>
  <c r="A157" i="9"/>
  <c r="A158" i="9"/>
  <c r="A159" i="9"/>
  <c r="A160" i="9"/>
  <c r="A161" i="9"/>
  <c r="A162" i="9"/>
  <c r="A163" i="9"/>
  <c r="A164" i="9"/>
  <c r="A173" i="9"/>
  <c r="A174" i="9"/>
  <c r="A175" i="9"/>
  <c r="A176" i="9"/>
  <c r="A177" i="9"/>
  <c r="A178" i="9"/>
  <c r="A179" i="9"/>
  <c r="A180" i="9"/>
  <c r="A181" i="9"/>
  <c r="A190" i="9"/>
  <c r="A191" i="9"/>
  <c r="A192" i="9"/>
  <c r="A193" i="9"/>
  <c r="A194" i="9"/>
  <c r="A195" i="9"/>
  <c r="A196" i="9"/>
  <c r="A197" i="9"/>
  <c r="A198" i="9"/>
  <c r="A207" i="9"/>
  <c r="A208" i="9"/>
  <c r="A209" i="9"/>
  <c r="A210" i="9"/>
  <c r="A211" i="9"/>
  <c r="A212" i="9"/>
  <c r="A213" i="9"/>
  <c r="A214" i="9"/>
  <c r="A215" i="9"/>
  <c r="A224" i="9"/>
  <c r="A225" i="9"/>
  <c r="A226" i="9"/>
  <c r="A227" i="9"/>
  <c r="A228" i="9"/>
  <c r="A229" i="9"/>
  <c r="A230" i="9"/>
  <c r="A231" i="9"/>
  <c r="A232" i="9"/>
  <c r="A241" i="9"/>
  <c r="A242" i="9"/>
  <c r="A243" i="9"/>
  <c r="A244" i="9"/>
  <c r="A245" i="9"/>
  <c r="A246" i="9"/>
  <c r="A247" i="9"/>
  <c r="A248" i="9"/>
  <c r="A249" i="9"/>
  <c r="A250" i="9"/>
  <c r="A251" i="9"/>
  <c r="A252" i="9"/>
  <c r="A253" i="9"/>
  <c r="A254" i="9"/>
  <c r="A263" i="9"/>
  <c r="A264" i="9"/>
  <c r="A265" i="9"/>
  <c r="A266" i="9"/>
  <c r="A267" i="9"/>
  <c r="A268" i="9"/>
  <c r="A269" i="9"/>
  <c r="A270" i="9"/>
  <c r="A271" i="9"/>
  <c r="A280" i="9"/>
  <c r="A281" i="9"/>
  <c r="A282" i="9"/>
  <c r="A283" i="9"/>
  <c r="A284" i="9"/>
  <c r="A285" i="9"/>
  <c r="A286" i="9"/>
  <c r="A287" i="9"/>
  <c r="A288" i="9"/>
  <c r="A297" i="9"/>
  <c r="A298" i="9"/>
  <c r="A299" i="9"/>
  <c r="A300" i="9"/>
  <c r="A301" i="9"/>
  <c r="A302" i="9"/>
  <c r="A303" i="9"/>
  <c r="A304" i="9"/>
  <c r="A305" i="9"/>
  <c r="B41" i="75" l="1"/>
  <c r="R34" i="35" l="1"/>
  <c r="R28" i="35"/>
  <c r="R37" i="35"/>
  <c r="R36" i="35"/>
  <c r="R26" i="35"/>
  <c r="R39" i="35"/>
  <c r="R38" i="35"/>
  <c r="R24" i="35"/>
  <c r="R29" i="35" l="1"/>
  <c r="R31" i="35"/>
  <c r="R25" i="35"/>
  <c r="R30" i="35"/>
  <c r="R33" i="35"/>
  <c r="R27" i="35"/>
  <c r="R32" i="35"/>
  <c r="R35" i="35"/>
  <c r="A14" i="9" l="1"/>
  <c r="A15" i="9"/>
  <c r="A13" i="9" l="1"/>
  <c r="E17" i="35" l="1"/>
  <c r="A9" i="9" l="1"/>
  <c r="A10" i="9"/>
  <c r="A11" i="9"/>
  <c r="A12" i="9"/>
  <c r="A8" i="9"/>
  <c r="A3" i="102" s="1"/>
  <c r="R23" i="35" l="1"/>
  <c r="H245" i="9" l="1"/>
  <c r="H12" i="9"/>
  <c r="H53" i="9"/>
  <c r="H238" i="9"/>
  <c r="H243" i="9"/>
  <c r="H220" i="9"/>
  <c r="E25" i="35"/>
  <c r="H51" i="9"/>
  <c r="H81" i="9"/>
  <c r="H8" i="9"/>
  <c r="H210" i="9"/>
  <c r="H76" i="9"/>
  <c r="H38" i="9"/>
  <c r="H255" i="9"/>
  <c r="H224" i="9"/>
  <c r="H263" i="9"/>
  <c r="H228" i="9"/>
  <c r="H19" i="9"/>
  <c r="H90" i="9"/>
  <c r="H73" i="9"/>
  <c r="H193" i="9"/>
  <c r="E38" i="35"/>
  <c r="H115" i="9"/>
  <c r="H270" i="9"/>
  <c r="H56" i="9"/>
  <c r="H102" i="9"/>
  <c r="H137" i="9"/>
  <c r="H163" i="9"/>
  <c r="H183" i="9"/>
  <c r="H203" i="9"/>
  <c r="H43" i="9"/>
  <c r="H272" i="9"/>
  <c r="H104" i="9"/>
  <c r="D32" i="35"/>
  <c r="H123" i="9"/>
  <c r="H190" i="9"/>
  <c r="H187" i="9"/>
  <c r="H281" i="9"/>
  <c r="H130" i="9"/>
  <c r="H149" i="9"/>
  <c r="H45" i="9"/>
  <c r="H150" i="9"/>
  <c r="H299" i="9"/>
  <c r="H108" i="9"/>
  <c r="H143" i="9" l="1"/>
  <c r="H132" i="9"/>
  <c r="H300" i="9"/>
  <c r="H169" i="9"/>
  <c r="H117" i="9"/>
  <c r="E37" i="35"/>
  <c r="G85" i="35" s="1"/>
  <c r="H79" i="9"/>
  <c r="H24" i="9"/>
  <c r="H70" i="9"/>
  <c r="H28" i="9"/>
  <c r="H276" i="9"/>
  <c r="H40" i="9"/>
  <c r="H22" i="9"/>
  <c r="H106" i="9"/>
  <c r="H189" i="9"/>
  <c r="H97" i="9"/>
  <c r="H147" i="9"/>
  <c r="H261" i="9"/>
  <c r="H17" i="9"/>
  <c r="H156" i="9"/>
  <c r="H88" i="9"/>
  <c r="H188" i="9"/>
  <c r="H280" i="9"/>
  <c r="H293" i="9"/>
  <c r="H287" i="9"/>
  <c r="H133" i="9"/>
  <c r="H61" i="9"/>
  <c r="H295" i="9"/>
  <c r="H278" i="9"/>
  <c r="H62" i="9"/>
  <c r="H223" i="9"/>
  <c r="H180" i="9"/>
  <c r="D29" i="35"/>
  <c r="E77" i="35" s="1"/>
  <c r="H116" i="9"/>
  <c r="H194" i="9"/>
  <c r="H92" i="9"/>
  <c r="H274" i="9"/>
  <c r="H249" i="9"/>
  <c r="H254" i="9"/>
  <c r="H52" i="9"/>
  <c r="H291" i="9"/>
  <c r="H37" i="9"/>
  <c r="D25" i="35"/>
  <c r="D50" i="35" s="1"/>
  <c r="D28" i="35"/>
  <c r="E76" i="35" s="1"/>
  <c r="H109" i="9"/>
  <c r="H33" i="9"/>
  <c r="H65" i="9"/>
  <c r="H29" i="9"/>
  <c r="H230" i="9"/>
  <c r="H209" i="9"/>
  <c r="H44" i="9"/>
  <c r="H232" i="9"/>
  <c r="H49" i="9"/>
  <c r="H95" i="9"/>
  <c r="H46" i="9"/>
  <c r="H36" i="9"/>
  <c r="H191" i="9"/>
  <c r="G86" i="35"/>
  <c r="I86" i="35"/>
  <c r="H86" i="35"/>
  <c r="J86" i="35"/>
  <c r="F63" i="35"/>
  <c r="G63" i="35"/>
  <c r="E63" i="35"/>
  <c r="C36" i="35"/>
  <c r="H251" i="9"/>
  <c r="H160" i="9"/>
  <c r="H154" i="9"/>
  <c r="E30" i="35"/>
  <c r="H87" i="9"/>
  <c r="E28" i="35"/>
  <c r="H279" i="9"/>
  <c r="D27" i="35"/>
  <c r="H18" i="9"/>
  <c r="D35" i="35"/>
  <c r="H68" i="9"/>
  <c r="H236" i="9"/>
  <c r="C26" i="35"/>
  <c r="H59" i="9"/>
  <c r="D24" i="35"/>
  <c r="H23" i="9"/>
  <c r="H258" i="9"/>
  <c r="H41" i="9"/>
  <c r="H260" i="9"/>
  <c r="H302" i="9"/>
  <c r="C39" i="35"/>
  <c r="H196" i="9"/>
  <c r="H195" i="9"/>
  <c r="C33" i="35"/>
  <c r="E31" i="35"/>
  <c r="H202" i="9"/>
  <c r="H101" i="9"/>
  <c r="H140" i="9"/>
  <c r="H54" i="9"/>
  <c r="H103" i="9"/>
  <c r="H310" i="9"/>
  <c r="H126" i="9"/>
  <c r="H66" i="9"/>
  <c r="H271" i="9"/>
  <c r="H80" i="9"/>
  <c r="H60" i="9"/>
  <c r="H213" i="9"/>
  <c r="H69" i="9"/>
  <c r="H27" i="9"/>
  <c r="H237" i="9"/>
  <c r="H306" i="9"/>
  <c r="H283" i="9"/>
  <c r="H86" i="9"/>
  <c r="H93" i="9"/>
  <c r="C27" i="35"/>
  <c r="H266" i="9"/>
  <c r="H82" i="9"/>
  <c r="H246" i="9"/>
  <c r="H34" i="9"/>
  <c r="H218" i="9"/>
  <c r="H15" i="9"/>
  <c r="E80" i="35"/>
  <c r="F80" i="35"/>
  <c r="D57" i="35"/>
  <c r="D36" i="35"/>
  <c r="H127" i="9"/>
  <c r="C29" i="35"/>
  <c r="H135" i="9"/>
  <c r="H131" i="9"/>
  <c r="D38" i="35"/>
  <c r="H242" i="9"/>
  <c r="E34" i="35"/>
  <c r="H78" i="9"/>
  <c r="H179" i="9"/>
  <c r="H284" i="9"/>
  <c r="H186" i="9"/>
  <c r="H244" i="9"/>
  <c r="H10" i="9"/>
  <c r="H16" i="9"/>
  <c r="H100" i="9"/>
  <c r="H153" i="9"/>
  <c r="H174" i="9"/>
  <c r="H124" i="9"/>
  <c r="H216" i="9"/>
  <c r="H77" i="9"/>
  <c r="D23" i="35"/>
  <c r="H175" i="9"/>
  <c r="H151" i="9"/>
  <c r="H259" i="9"/>
  <c r="H184" i="9"/>
  <c r="H298" i="9"/>
  <c r="H74" i="9"/>
  <c r="H125" i="9"/>
  <c r="H304" i="9"/>
  <c r="H31" i="9"/>
  <c r="H308" i="9"/>
  <c r="H290" i="9"/>
  <c r="H83" i="9"/>
  <c r="H214" i="9"/>
  <c r="H48" i="9"/>
  <c r="H63" i="9"/>
  <c r="H20" i="9"/>
  <c r="H21" i="9"/>
  <c r="H198" i="9"/>
  <c r="H192" i="9"/>
  <c r="H170" i="9"/>
  <c r="H168" i="9"/>
  <c r="C31" i="35"/>
  <c r="H161" i="9"/>
  <c r="H155" i="9"/>
  <c r="H134" i="9"/>
  <c r="H162" i="9"/>
  <c r="H129" i="9"/>
  <c r="H307" i="9"/>
  <c r="H262" i="9"/>
  <c r="H113" i="9"/>
  <c r="H84" i="9"/>
  <c r="H96" i="9"/>
  <c r="H39" i="9"/>
  <c r="H14" i="9"/>
  <c r="H112" i="9"/>
  <c r="H94" i="9"/>
  <c r="H305" i="9"/>
  <c r="H282" i="9"/>
  <c r="H85" i="9"/>
  <c r="H71" i="9"/>
  <c r="H277" i="9"/>
  <c r="H58" i="9"/>
  <c r="H239" i="9"/>
  <c r="D26" i="35"/>
  <c r="E23" i="35"/>
  <c r="H234" i="9"/>
  <c r="H211" i="9"/>
  <c r="C38" i="35"/>
  <c r="H285" i="9"/>
  <c r="H289" i="9"/>
  <c r="J73" i="35"/>
  <c r="G73" i="35"/>
  <c r="I73" i="35"/>
  <c r="H73" i="35"/>
  <c r="F50" i="35"/>
  <c r="E50" i="35"/>
  <c r="G50" i="35"/>
  <c r="H257" i="9"/>
  <c r="H309" i="9"/>
  <c r="D39" i="35"/>
  <c r="H205" i="9"/>
  <c r="H165" i="9"/>
  <c r="H75" i="9"/>
  <c r="H215" i="9"/>
  <c r="H222" i="9"/>
  <c r="H107" i="9"/>
  <c r="H146" i="9"/>
  <c r="D31" i="35"/>
  <c r="H91" i="9"/>
  <c r="H256" i="9"/>
  <c r="H208" i="9"/>
  <c r="H121" i="9"/>
  <c r="H119" i="9"/>
  <c r="H159" i="9"/>
  <c r="H114" i="9"/>
  <c r="H138" i="9"/>
  <c r="H250" i="9"/>
  <c r="H301" i="9"/>
  <c r="H172" i="9"/>
  <c r="H144" i="9"/>
  <c r="C30" i="35"/>
  <c r="H181" i="9"/>
  <c r="H286" i="9"/>
  <c r="H139" i="9"/>
  <c r="H292" i="9"/>
  <c r="H294" i="9"/>
  <c r="H253" i="9"/>
  <c r="H105" i="9"/>
  <c r="C28" i="35"/>
  <c r="H148" i="9"/>
  <c r="H177" i="9"/>
  <c r="E32" i="35"/>
  <c r="H122" i="9"/>
  <c r="D33" i="35"/>
  <c r="H141" i="9"/>
  <c r="H55" i="9"/>
  <c r="H313" i="9"/>
  <c r="H32" i="9"/>
  <c r="H233" i="9"/>
  <c r="H312" i="9"/>
  <c r="H311" i="9"/>
  <c r="H296" i="9"/>
  <c r="H227" i="9"/>
  <c r="E26" i="35"/>
  <c r="H264" i="9"/>
  <c r="H128" i="9"/>
  <c r="H50" i="9"/>
  <c r="H275" i="9"/>
  <c r="H265" i="9"/>
  <c r="E24" i="35"/>
  <c r="H252" i="9"/>
  <c r="C24" i="35"/>
  <c r="H25" i="9"/>
  <c r="H217" i="9"/>
  <c r="H11" i="9"/>
  <c r="H221" i="9"/>
  <c r="E33" i="35"/>
  <c r="H120" i="9"/>
  <c r="H231" i="9"/>
  <c r="H67" i="9"/>
  <c r="H204" i="9"/>
  <c r="H176" i="9"/>
  <c r="H136" i="9"/>
  <c r="E27" i="35"/>
  <c r="H303" i="9"/>
  <c r="H152" i="9"/>
  <c r="H171" i="9"/>
  <c r="D30" i="35"/>
  <c r="C32" i="35"/>
  <c r="H178" i="9"/>
  <c r="H269" i="9"/>
  <c r="H182" i="9"/>
  <c r="E29" i="35"/>
  <c r="H42" i="9"/>
  <c r="C25" i="35"/>
  <c r="H185" i="9"/>
  <c r="H145" i="9"/>
  <c r="H110" i="9"/>
  <c r="H297" i="9"/>
  <c r="H99" i="9"/>
  <c r="H267" i="9"/>
  <c r="H247" i="9"/>
  <c r="H229" i="9"/>
  <c r="C35" i="35"/>
  <c r="H57" i="9"/>
  <c r="H225" i="9"/>
  <c r="H9" i="9"/>
  <c r="H240" i="9"/>
  <c r="H35" i="9"/>
  <c r="H219" i="9"/>
  <c r="H207" i="9"/>
  <c r="H164" i="9"/>
  <c r="D37" i="35"/>
  <c r="H64" i="9"/>
  <c r="H118" i="9"/>
  <c r="H199" i="9"/>
  <c r="D34" i="35"/>
  <c r="H201" i="9"/>
  <c r="H157" i="9"/>
  <c r="H158" i="9"/>
  <c r="H89" i="9"/>
  <c r="H197" i="9"/>
  <c r="H273" i="9"/>
  <c r="H167" i="9"/>
  <c r="H142" i="9"/>
  <c r="H200" i="9"/>
  <c r="H98" i="9"/>
  <c r="H206" i="9"/>
  <c r="H166" i="9"/>
  <c r="H173" i="9"/>
  <c r="H111" i="9"/>
  <c r="H288" i="9"/>
  <c r="H72" i="9"/>
  <c r="H241" i="9"/>
  <c r="H268" i="9"/>
  <c r="C37" i="35"/>
  <c r="H248" i="9"/>
  <c r="H26" i="9"/>
  <c r="H13" i="9"/>
  <c r="C23" i="35"/>
  <c r="E39" i="35"/>
  <c r="E36" i="35"/>
  <c r="H30" i="9"/>
  <c r="E35" i="35"/>
  <c r="H47" i="9"/>
  <c r="H226" i="9"/>
  <c r="H235" i="9"/>
  <c r="H212" i="9"/>
  <c r="C34" i="35"/>
  <c r="F62" i="35" l="1"/>
  <c r="H85" i="35"/>
  <c r="J85" i="35"/>
  <c r="E62" i="35"/>
  <c r="G62" i="35"/>
  <c r="I85" i="35"/>
  <c r="D53" i="35"/>
  <c r="F76" i="35"/>
  <c r="F77" i="35"/>
  <c r="E73" i="35"/>
  <c r="F73" i="35"/>
  <c r="D54" i="35"/>
  <c r="C84" i="35"/>
  <c r="D84" i="35"/>
  <c r="C61" i="35"/>
  <c r="H84" i="35"/>
  <c r="J84" i="35"/>
  <c r="G84" i="35"/>
  <c r="I84" i="35"/>
  <c r="F61" i="35"/>
  <c r="G61" i="35"/>
  <c r="E61" i="35"/>
  <c r="H87" i="35"/>
  <c r="J87" i="35"/>
  <c r="G87" i="35"/>
  <c r="I87" i="35"/>
  <c r="F64" i="35"/>
  <c r="E64" i="35"/>
  <c r="G64" i="35"/>
  <c r="F82" i="35"/>
  <c r="D59" i="35"/>
  <c r="E82" i="35"/>
  <c r="F79" i="35"/>
  <c r="E79" i="35"/>
  <c r="D56" i="35"/>
  <c r="H79" i="35"/>
  <c r="I79" i="35"/>
  <c r="G79" i="35"/>
  <c r="J79" i="35"/>
  <c r="F56" i="35"/>
  <c r="E56" i="35"/>
  <c r="G56" i="35"/>
  <c r="I81" i="35"/>
  <c r="J81" i="35"/>
  <c r="H81" i="35"/>
  <c r="G81" i="35"/>
  <c r="F58" i="35"/>
  <c r="E58" i="35"/>
  <c r="G58" i="35"/>
  <c r="E87" i="35"/>
  <c r="F87" i="35"/>
  <c r="D64" i="35"/>
  <c r="G80" i="35"/>
  <c r="H80" i="35"/>
  <c r="J80" i="35"/>
  <c r="I80" i="35"/>
  <c r="F57" i="35"/>
  <c r="E57" i="35"/>
  <c r="G57" i="35"/>
  <c r="D73" i="35"/>
  <c r="C73" i="35"/>
  <c r="C50" i="35"/>
  <c r="E71" i="35"/>
  <c r="F71" i="35"/>
  <c r="D48" i="35"/>
  <c r="D72" i="35"/>
  <c r="C72" i="35"/>
  <c r="C49" i="35"/>
  <c r="I82" i="35"/>
  <c r="H82" i="35"/>
  <c r="J82" i="35"/>
  <c r="F59" i="35"/>
  <c r="G82" i="35"/>
  <c r="G59" i="35"/>
  <c r="E59" i="35"/>
  <c r="E85" i="35"/>
  <c r="F85" i="35"/>
  <c r="D62" i="35"/>
  <c r="I78" i="35"/>
  <c r="G78" i="35"/>
  <c r="J78" i="35"/>
  <c r="H78" i="35"/>
  <c r="F55" i="35"/>
  <c r="E55" i="35"/>
  <c r="G55" i="35"/>
  <c r="E81" i="35"/>
  <c r="F81" i="35"/>
  <c r="D58" i="35"/>
  <c r="F84" i="35"/>
  <c r="E84" i="35"/>
  <c r="D61" i="35"/>
  <c r="D86" i="35"/>
  <c r="C86" i="35"/>
  <c r="C63" i="35"/>
  <c r="G75" i="35"/>
  <c r="I75" i="35"/>
  <c r="H75" i="35"/>
  <c r="J75" i="35"/>
  <c r="F52" i="35"/>
  <c r="E52" i="35"/>
  <c r="G52" i="35"/>
  <c r="F83" i="35"/>
  <c r="E83" i="35"/>
  <c r="D60" i="35"/>
  <c r="D78" i="35"/>
  <c r="C78" i="35"/>
  <c r="C55" i="35"/>
  <c r="D71" i="35"/>
  <c r="C71" i="35"/>
  <c r="C48" i="35"/>
  <c r="I71" i="35"/>
  <c r="J71" i="35"/>
  <c r="H71" i="35"/>
  <c r="G71" i="35"/>
  <c r="E48" i="35"/>
  <c r="G48" i="35"/>
  <c r="F48" i="35"/>
  <c r="F74" i="35"/>
  <c r="E74" i="35"/>
  <c r="D51" i="35"/>
  <c r="D83" i="35"/>
  <c r="C60" i="35"/>
  <c r="C83" i="35"/>
  <c r="I76" i="35"/>
  <c r="J76" i="35"/>
  <c r="H76" i="35"/>
  <c r="G76" i="35"/>
  <c r="F53" i="35"/>
  <c r="G53" i="35"/>
  <c r="E53" i="35"/>
  <c r="G72" i="35"/>
  <c r="I72" i="35"/>
  <c r="H72" i="35"/>
  <c r="J72" i="35"/>
  <c r="F49" i="35"/>
  <c r="G49" i="35"/>
  <c r="E49" i="35"/>
  <c r="F86" i="35"/>
  <c r="E86" i="35"/>
  <c r="D63" i="35"/>
  <c r="C81" i="35"/>
  <c r="D81" i="35"/>
  <c r="C58" i="35"/>
  <c r="E72" i="35"/>
  <c r="F72" i="35"/>
  <c r="D49" i="35"/>
  <c r="J83" i="35"/>
  <c r="H83" i="35"/>
  <c r="G83" i="35"/>
  <c r="I83" i="35"/>
  <c r="F60" i="35"/>
  <c r="E60" i="35"/>
  <c r="G60" i="35"/>
  <c r="J74" i="35"/>
  <c r="H74" i="35"/>
  <c r="G74" i="35"/>
  <c r="I74" i="35"/>
  <c r="F51" i="35"/>
  <c r="E51" i="35"/>
  <c r="G51" i="35"/>
  <c r="I77" i="35"/>
  <c r="H77" i="35"/>
  <c r="G77" i="35"/>
  <c r="J77" i="35"/>
  <c r="F54" i="35"/>
  <c r="E54" i="35"/>
  <c r="G54" i="35"/>
  <c r="D82" i="35"/>
  <c r="C82" i="35"/>
  <c r="C59" i="35"/>
  <c r="D80" i="35"/>
  <c r="C80" i="35"/>
  <c r="C57" i="35"/>
  <c r="F78" i="35"/>
  <c r="E78" i="35"/>
  <c r="D55" i="35"/>
  <c r="C77" i="35"/>
  <c r="D77" i="35"/>
  <c r="C54" i="35"/>
  <c r="C87" i="35"/>
  <c r="D87" i="35"/>
  <c r="C64" i="35"/>
  <c r="D79" i="35"/>
  <c r="C79" i="35"/>
  <c r="C56" i="35"/>
  <c r="E75" i="35"/>
  <c r="F75" i="35"/>
  <c r="D52" i="35"/>
  <c r="D76" i="35"/>
  <c r="C53" i="35"/>
  <c r="C76" i="35"/>
  <c r="C85" i="35"/>
  <c r="D85" i="35"/>
  <c r="C62" i="35"/>
  <c r="D75" i="35"/>
  <c r="C52" i="35"/>
  <c r="C75" i="35"/>
  <c r="C74" i="35"/>
  <c r="D74" i="35"/>
  <c r="C51" i="35"/>
  <c r="Q55" i="35" l="1"/>
  <c r="P55" i="35" s="1"/>
  <c r="Q50" i="35"/>
  <c r="P50" i="35" s="1"/>
  <c r="Q57" i="35"/>
  <c r="P57" i="35" s="1"/>
  <c r="Q64" i="35"/>
  <c r="P64" i="35" s="1"/>
  <c r="Q49" i="35"/>
  <c r="P49" i="35" s="1"/>
  <c r="Q56" i="35"/>
  <c r="P56" i="35" s="1"/>
  <c r="Q62" i="35"/>
  <c r="P62" i="35" s="1"/>
  <c r="Q48" i="35"/>
  <c r="P48" i="35" s="1"/>
  <c r="Q60" i="35"/>
  <c r="P60" i="35" s="1"/>
  <c r="Q51" i="35"/>
  <c r="P51" i="35" s="1"/>
  <c r="Q63" i="35"/>
  <c r="P63" i="35" s="1"/>
  <c r="Q58" i="35"/>
  <c r="P58" i="35" s="1"/>
  <c r="Q54" i="35"/>
  <c r="P54" i="35" s="1"/>
  <c r="Q61" i="35"/>
  <c r="P61" i="35" s="1"/>
  <c r="Q53" i="35"/>
  <c r="P53" i="35" s="1"/>
  <c r="Q52" i="35"/>
  <c r="P52" i="35" s="1"/>
  <c r="Q59" i="35"/>
  <c r="P59" i="35" s="1"/>
  <c r="AB71" i="35"/>
  <c r="AA71" i="35" s="1"/>
  <c r="AB76" i="35"/>
  <c r="AA76" i="35" s="1"/>
  <c r="AB83" i="35"/>
  <c r="AA83" i="35" s="1"/>
  <c r="AB72" i="35"/>
  <c r="AA72" i="35" s="1"/>
  <c r="AB84" i="35"/>
  <c r="AA84" i="35" s="1"/>
  <c r="AB79" i="35"/>
  <c r="AA79" i="35" s="1"/>
  <c r="AB75" i="35"/>
  <c r="AA75" i="35" s="1"/>
  <c r="AB78" i="35"/>
  <c r="AA78" i="35" s="1"/>
  <c r="AB85" i="35"/>
  <c r="AA85" i="35" s="1"/>
  <c r="AB73" i="35"/>
  <c r="AA73" i="35" s="1"/>
  <c r="AB86" i="35"/>
  <c r="AA86" i="35" s="1"/>
  <c r="AB87" i="35"/>
  <c r="AA87" i="35" s="1"/>
  <c r="AB77" i="35"/>
  <c r="AA77" i="35" s="1"/>
  <c r="AB81" i="35"/>
  <c r="AA81" i="35" s="1"/>
  <c r="AB74" i="35"/>
  <c r="AA74" i="35" s="1"/>
  <c r="AB80" i="35"/>
  <c r="AA80" i="35" s="1"/>
  <c r="AB82" i="35"/>
  <c r="AA82" i="35" s="1"/>
  <c r="M51" i="35"/>
  <c r="L51" i="35" s="1"/>
  <c r="M62" i="35"/>
  <c r="L62" i="35" s="1"/>
  <c r="M60" i="35"/>
  <c r="L60" i="35" s="1"/>
  <c r="M52" i="35"/>
  <c r="L52" i="35" s="1"/>
  <c r="M57" i="35"/>
  <c r="L57" i="35" s="1"/>
  <c r="M55" i="35"/>
  <c r="L55" i="35" s="1"/>
  <c r="M49" i="35"/>
  <c r="L49" i="35" s="1"/>
  <c r="M56" i="35"/>
  <c r="L56" i="35" s="1"/>
  <c r="M58" i="35"/>
  <c r="L58" i="35" s="1"/>
  <c r="M63" i="35"/>
  <c r="L63" i="35" s="1"/>
  <c r="M59" i="35"/>
  <c r="L59" i="35" s="1"/>
  <c r="M61" i="35"/>
  <c r="L61" i="35" s="1"/>
  <c r="M54" i="35"/>
  <c r="L54" i="35" s="1"/>
  <c r="M53" i="35"/>
  <c r="L53" i="35" s="1"/>
  <c r="M48" i="35"/>
  <c r="L48" i="35" s="1"/>
  <c r="M64" i="35"/>
  <c r="L64" i="35" s="1"/>
  <c r="M50" i="35"/>
  <c r="L50" i="35" s="1"/>
  <c r="Z74" i="35"/>
  <c r="Y74" i="35" s="1"/>
  <c r="Z71" i="35"/>
  <c r="Y71" i="35" s="1"/>
  <c r="Z80" i="35"/>
  <c r="Y80" i="35" s="1"/>
  <c r="Z77" i="35"/>
  <c r="Y77" i="35" s="1"/>
  <c r="Z81" i="35"/>
  <c r="Y81" i="35" s="1"/>
  <c r="Z79" i="35"/>
  <c r="Y79" i="35" s="1"/>
  <c r="Z72" i="35"/>
  <c r="Y72" i="35" s="1"/>
  <c r="Z76" i="35"/>
  <c r="Y76" i="35" s="1"/>
  <c r="Z87" i="35"/>
  <c r="Y87" i="35" s="1"/>
  <c r="Z78" i="35"/>
  <c r="Y78" i="35" s="1"/>
  <c r="Z73" i="35"/>
  <c r="Y73" i="35" s="1"/>
  <c r="Z83" i="35"/>
  <c r="Y83" i="35" s="1"/>
  <c r="Z84" i="35"/>
  <c r="Y84" i="35" s="1"/>
  <c r="Z75" i="35"/>
  <c r="Y75" i="35" s="1"/>
  <c r="Z82" i="35"/>
  <c r="Y82" i="35" s="1"/>
  <c r="Z85" i="35"/>
  <c r="Y85" i="35" s="1"/>
  <c r="Z86" i="35"/>
  <c r="Y86" i="35" s="1"/>
  <c r="T80" i="35"/>
  <c r="S80" i="35" s="1"/>
  <c r="T71" i="35"/>
  <c r="S71" i="35" s="1"/>
  <c r="T82" i="35"/>
  <c r="S82" i="35" s="1"/>
  <c r="T87" i="35"/>
  <c r="S87" i="35" s="1"/>
  <c r="T72" i="35"/>
  <c r="S72" i="35" s="1"/>
  <c r="T75" i="35"/>
  <c r="S75" i="35" s="1"/>
  <c r="T86" i="35"/>
  <c r="S86" i="35" s="1"/>
  <c r="T74" i="35"/>
  <c r="S74" i="35" s="1"/>
  <c r="T84" i="35"/>
  <c r="S84" i="35" s="1"/>
  <c r="T73" i="35"/>
  <c r="S73" i="35" s="1"/>
  <c r="T83" i="35"/>
  <c r="S83" i="35" s="1"/>
  <c r="T85" i="35"/>
  <c r="S85" i="35" s="1"/>
  <c r="T79" i="35"/>
  <c r="S79" i="35" s="1"/>
  <c r="T76" i="35"/>
  <c r="S76" i="35" s="1"/>
  <c r="T77" i="35"/>
  <c r="S77" i="35" s="1"/>
  <c r="T78" i="35"/>
  <c r="S78" i="35" s="1"/>
  <c r="T81" i="35"/>
  <c r="S81" i="35" s="1"/>
  <c r="S48" i="35"/>
  <c r="R48" i="35" s="1"/>
  <c r="S50" i="35"/>
  <c r="R50" i="35" s="1"/>
  <c r="S62" i="35"/>
  <c r="R62" i="35" s="1"/>
  <c r="S59" i="35"/>
  <c r="R59" i="35" s="1"/>
  <c r="S52" i="35"/>
  <c r="R52" i="35" s="1"/>
  <c r="S63" i="35"/>
  <c r="R63" i="35" s="1"/>
  <c r="S60" i="35"/>
  <c r="R60" i="35" s="1"/>
  <c r="S53" i="35"/>
  <c r="R53" i="35" s="1"/>
  <c r="S54" i="35"/>
  <c r="R54" i="35" s="1"/>
  <c r="S58" i="35"/>
  <c r="R58" i="35" s="1"/>
  <c r="S57" i="35"/>
  <c r="R57" i="35" s="1"/>
  <c r="S64" i="35"/>
  <c r="R64" i="35" s="1"/>
  <c r="S55" i="35"/>
  <c r="R55" i="35" s="1"/>
  <c r="S49" i="35"/>
  <c r="R49" i="35" s="1"/>
  <c r="S51" i="35"/>
  <c r="R51" i="35" s="1"/>
  <c r="S61" i="35"/>
  <c r="R61" i="35" s="1"/>
  <c r="S56" i="35"/>
  <c r="R56" i="35" s="1"/>
  <c r="C10" i="35"/>
  <c r="C9" i="35"/>
  <c r="C11" i="35"/>
  <c r="C14" i="35"/>
  <c r="E6" i="35" s="1"/>
  <c r="E37" i="75" s="1"/>
  <c r="E41" i="75" s="1"/>
  <c r="C15" i="35"/>
  <c r="C13" i="35"/>
  <c r="C12" i="35"/>
  <c r="O64" i="35"/>
  <c r="N64" i="35" s="1"/>
  <c r="O52" i="35"/>
  <c r="N52" i="35" s="1"/>
  <c r="O48" i="35"/>
  <c r="N48" i="35" s="1"/>
  <c r="O51" i="35"/>
  <c r="N51" i="35" s="1"/>
  <c r="O61" i="35"/>
  <c r="N61" i="35" s="1"/>
  <c r="O50" i="35"/>
  <c r="N50" i="35" s="1"/>
  <c r="O60" i="35"/>
  <c r="N60" i="35" s="1"/>
  <c r="O56" i="35"/>
  <c r="N56" i="35" s="1"/>
  <c r="O59" i="35"/>
  <c r="N59" i="35" s="1"/>
  <c r="O54" i="35"/>
  <c r="N54" i="35" s="1"/>
  <c r="O53" i="35"/>
  <c r="N53" i="35" s="1"/>
  <c r="O58" i="35"/>
  <c r="N58" i="35" s="1"/>
  <c r="O57" i="35"/>
  <c r="N57" i="35" s="1"/>
  <c r="O63" i="35"/>
  <c r="N63" i="35" s="1"/>
  <c r="O49" i="35"/>
  <c r="N49" i="35" s="1"/>
  <c r="O55" i="35"/>
  <c r="N55" i="35" s="1"/>
  <c r="O62" i="35"/>
  <c r="N62" i="35" s="1"/>
  <c r="V77" i="35"/>
  <c r="U77" i="35" s="1"/>
  <c r="V83" i="35"/>
  <c r="U83" i="35" s="1"/>
  <c r="V78" i="35"/>
  <c r="U78" i="35" s="1"/>
  <c r="V85" i="35"/>
  <c r="U85" i="35" s="1"/>
  <c r="V80" i="35"/>
  <c r="U80" i="35" s="1"/>
  <c r="V76" i="35"/>
  <c r="U76" i="35" s="1"/>
  <c r="V86" i="35"/>
  <c r="U86" i="35" s="1"/>
  <c r="V72" i="35"/>
  <c r="U72" i="35" s="1"/>
  <c r="V82" i="35"/>
  <c r="U82" i="35" s="1"/>
  <c r="V87" i="35"/>
  <c r="U87" i="35" s="1"/>
  <c r="V71" i="35"/>
  <c r="U71" i="35" s="1"/>
  <c r="V74" i="35"/>
  <c r="U74" i="35" s="1"/>
  <c r="V84" i="35"/>
  <c r="U84" i="35" s="1"/>
  <c r="V73" i="35"/>
  <c r="U73" i="35" s="1"/>
  <c r="V81" i="35"/>
  <c r="U81" i="35" s="1"/>
  <c r="V75" i="35"/>
  <c r="U75" i="35" s="1"/>
  <c r="V79" i="35"/>
  <c r="U79" i="35" s="1"/>
  <c r="X80" i="35"/>
  <c r="W80" i="35" s="1"/>
  <c r="X85" i="35"/>
  <c r="W85" i="35" s="1"/>
  <c r="X72" i="35"/>
  <c r="W72" i="35" s="1"/>
  <c r="X86" i="35"/>
  <c r="W86" i="35" s="1"/>
  <c r="X76" i="35"/>
  <c r="W76" i="35" s="1"/>
  <c r="X78" i="35"/>
  <c r="W78" i="35" s="1"/>
  <c r="X87" i="35"/>
  <c r="W87" i="35" s="1"/>
  <c r="X71" i="35"/>
  <c r="W71" i="35" s="1"/>
  <c r="X77" i="35"/>
  <c r="W77" i="35" s="1"/>
  <c r="X74" i="35"/>
  <c r="W74" i="35" s="1"/>
  <c r="X83" i="35"/>
  <c r="W83" i="35" s="1"/>
  <c r="X79" i="35"/>
  <c r="W79" i="35" s="1"/>
  <c r="X73" i="35"/>
  <c r="W73" i="35" s="1"/>
  <c r="X81" i="35"/>
  <c r="W81" i="35" s="1"/>
  <c r="X84" i="35"/>
  <c r="W84" i="35" s="1"/>
  <c r="X82" i="35"/>
  <c r="W82" i="35" s="1"/>
  <c r="X75" i="35"/>
  <c r="W75" i="35" s="1"/>
  <c r="K62" i="35"/>
  <c r="J62" i="35" s="1"/>
  <c r="K51" i="35"/>
  <c r="J51" i="35" s="1"/>
  <c r="K57" i="35"/>
  <c r="J57" i="35" s="1"/>
  <c r="K52" i="35"/>
  <c r="J52" i="35" s="1"/>
  <c r="K58" i="35"/>
  <c r="J58" i="35" s="1"/>
  <c r="K59" i="35"/>
  <c r="J59" i="35" s="1"/>
  <c r="K53" i="35"/>
  <c r="J53" i="35" s="1"/>
  <c r="K50" i="35"/>
  <c r="J50" i="35" s="1"/>
  <c r="K60" i="35"/>
  <c r="J60" i="35" s="1"/>
  <c r="K61" i="35"/>
  <c r="J61" i="35" s="1"/>
  <c r="K63" i="35"/>
  <c r="J63" i="35" s="1"/>
  <c r="K56" i="35"/>
  <c r="J56" i="35" s="1"/>
  <c r="K48" i="35"/>
  <c r="J48" i="35" s="1"/>
  <c r="K49" i="35"/>
  <c r="J49" i="35" s="1"/>
  <c r="K55" i="35"/>
  <c r="J55" i="35" s="1"/>
  <c r="K64" i="35"/>
  <c r="J64" i="35" s="1"/>
  <c r="K54" i="35"/>
  <c r="J54" i="35" s="1"/>
  <c r="R76" i="35"/>
  <c r="Q76" i="35" s="1"/>
  <c r="R81" i="35"/>
  <c r="Q81" i="35" s="1"/>
  <c r="R87" i="35"/>
  <c r="Q87" i="35" s="1"/>
  <c r="R72" i="35"/>
  <c r="Q72" i="35" s="1"/>
  <c r="R84" i="35"/>
  <c r="Q84" i="35" s="1"/>
  <c r="R78" i="35"/>
  <c r="Q78" i="35" s="1"/>
  <c r="R79" i="35"/>
  <c r="Q79" i="35" s="1"/>
  <c r="R77" i="35"/>
  <c r="Q77" i="35" s="1"/>
  <c r="R85" i="35"/>
  <c r="Q85" i="35" s="1"/>
  <c r="R74" i="35"/>
  <c r="Q74" i="35" s="1"/>
  <c r="R83" i="35"/>
  <c r="Q83" i="35" s="1"/>
  <c r="R80" i="35"/>
  <c r="Q80" i="35" s="1"/>
  <c r="R71" i="35"/>
  <c r="Q71" i="35" s="1"/>
  <c r="R82" i="35"/>
  <c r="Q82" i="35" s="1"/>
  <c r="R86" i="35"/>
  <c r="Q86" i="35" s="1"/>
  <c r="R73" i="35"/>
  <c r="Q73" i="35" s="1"/>
  <c r="R75" i="35"/>
  <c r="Q75" i="35" s="1"/>
  <c r="N76" i="35"/>
  <c r="M76" i="35" s="1"/>
  <c r="N73" i="35"/>
  <c r="M73" i="35" s="1"/>
  <c r="N82" i="35"/>
  <c r="M82" i="35" s="1"/>
  <c r="N77" i="35"/>
  <c r="M77" i="35" s="1"/>
  <c r="N74" i="35"/>
  <c r="M74" i="35" s="1"/>
  <c r="N85" i="35"/>
  <c r="M85" i="35" s="1"/>
  <c r="N86" i="35"/>
  <c r="M86" i="35" s="1"/>
  <c r="N72" i="35"/>
  <c r="M72" i="35" s="1"/>
  <c r="N79" i="35"/>
  <c r="M79" i="35" s="1"/>
  <c r="N84" i="35"/>
  <c r="M84" i="35" s="1"/>
  <c r="N81" i="35"/>
  <c r="M81" i="35" s="1"/>
  <c r="N87" i="35"/>
  <c r="M87" i="35" s="1"/>
  <c r="N78" i="35"/>
  <c r="M78" i="35" s="1"/>
  <c r="N75" i="35"/>
  <c r="M75" i="35" s="1"/>
  <c r="N83" i="35"/>
  <c r="M83" i="35" s="1"/>
  <c r="N80" i="35"/>
  <c r="M80" i="35" s="1"/>
  <c r="N71" i="35"/>
  <c r="M71" i="35" s="1"/>
  <c r="P80" i="35"/>
  <c r="O80" i="35" s="1"/>
  <c r="P72" i="35"/>
  <c r="O72" i="35" s="1"/>
  <c r="P78" i="35"/>
  <c r="O78" i="35" s="1"/>
  <c r="P86" i="35"/>
  <c r="O86" i="35" s="1"/>
  <c r="P71" i="35"/>
  <c r="O71" i="35" s="1"/>
  <c r="P75" i="35"/>
  <c r="O75" i="35" s="1"/>
  <c r="P81" i="35"/>
  <c r="O81" i="35" s="1"/>
  <c r="P83" i="35"/>
  <c r="O83" i="35" s="1"/>
  <c r="P87" i="35"/>
  <c r="O87" i="35" s="1"/>
  <c r="P82" i="35"/>
  <c r="O82" i="35" s="1"/>
  <c r="P79" i="35"/>
  <c r="O79" i="35" s="1"/>
  <c r="P85" i="35"/>
  <c r="O85" i="35" s="1"/>
  <c r="P76" i="35"/>
  <c r="O76" i="35" s="1"/>
  <c r="P77" i="35"/>
  <c r="O77" i="35" s="1"/>
  <c r="P84" i="35"/>
  <c r="O84" i="35" s="1"/>
  <c r="P73" i="35"/>
  <c r="O73" i="35" s="1"/>
  <c r="P74" i="35"/>
  <c r="O74" i="35" s="1"/>
  <c r="AA88" i="35" l="1"/>
  <c r="S88" i="35"/>
  <c r="J65" i="35"/>
  <c r="U88" i="35"/>
  <c r="Y88" i="35"/>
  <c r="M88" i="35"/>
  <c r="W88" i="35"/>
  <c r="N65" i="35"/>
  <c r="O88" i="35"/>
  <c r="P65" i="35"/>
  <c r="Q88" i="35"/>
  <c r="R65" i="35"/>
  <c r="L65" i="35"/>
  <c r="AE115" i="103" l="1"/>
  <c r="P14" i="81" s="1"/>
  <c r="AE99" i="103"/>
  <c r="L13" i="81" s="1"/>
  <c r="AE50" i="103"/>
  <c r="N10" i="81" s="1"/>
  <c r="AE218" i="103"/>
  <c r="L19" i="81" s="1"/>
  <c r="AE152" i="103"/>
  <c r="N15" i="81" s="1"/>
  <c r="AE289" i="103"/>
  <c r="AF289" i="103" s="1"/>
  <c r="AG289" i="103" s="1"/>
  <c r="AE133" i="103"/>
  <c r="AE35" i="103"/>
  <c r="P9" i="81" s="1"/>
  <c r="AE33" i="103"/>
  <c r="N9" i="81" s="1"/>
  <c r="AE48" i="103"/>
  <c r="L10" i="81" s="1"/>
  <c r="AE236" i="103"/>
  <c r="AE110" i="103"/>
  <c r="AF110" i="103" s="1"/>
  <c r="AG110" i="103" s="1"/>
  <c r="AE170" i="103"/>
  <c r="O16" i="81" s="1"/>
  <c r="AE137" i="103"/>
  <c r="AE187" i="103"/>
  <c r="O17" i="81" s="1"/>
  <c r="AE258" i="103"/>
  <c r="M20" i="81" s="1"/>
  <c r="AE203" i="103"/>
  <c r="N18" i="81" s="1"/>
  <c r="AE149" i="103"/>
  <c r="AF149" i="103" s="1"/>
  <c r="AG149" i="103" s="1"/>
  <c r="AE234" i="103"/>
  <c r="AF234" i="103" s="1"/>
  <c r="AG234" i="103" s="1"/>
  <c r="AE101" i="103"/>
  <c r="N13" i="81" s="1"/>
  <c r="AE65" i="103"/>
  <c r="L11" i="81" s="1"/>
  <c r="AE34" i="103"/>
  <c r="O9" i="81" s="1"/>
  <c r="AE308" i="103"/>
  <c r="L23" i="81" s="1"/>
  <c r="AE204" i="103"/>
  <c r="O18" i="81" s="1"/>
  <c r="AE273" i="103"/>
  <c r="AF273" i="103" s="1"/>
  <c r="AG273" i="103" s="1"/>
  <c r="AE171" i="103"/>
  <c r="P16" i="81" s="1"/>
  <c r="AE307" i="103"/>
  <c r="AF307" i="103" s="1"/>
  <c r="AG307" i="103" s="1"/>
  <c r="AE21" i="103"/>
  <c r="N8" i="81" s="1"/>
  <c r="AE183" i="103"/>
  <c r="AF183" i="103" s="1"/>
  <c r="AG183" i="103" s="1"/>
  <c r="AE261" i="103"/>
  <c r="P20" i="81" s="1"/>
  <c r="AE275" i="103"/>
  <c r="M21" i="81" s="1"/>
  <c r="AE82" i="103"/>
  <c r="L12" i="81" s="1"/>
  <c r="AE221" i="103"/>
  <c r="O19" i="81" s="1"/>
  <c r="AE30" i="103"/>
  <c r="AF30" i="103" s="1"/>
  <c r="AG30" i="103" s="1"/>
  <c r="AE169" i="103"/>
  <c r="N16" i="81" s="1"/>
  <c r="AE260" i="103"/>
  <c r="O20" i="81" s="1"/>
  <c r="AE182" i="103"/>
  <c r="AF182" i="103" s="1"/>
  <c r="AG182" i="103" s="1"/>
  <c r="AE277" i="103"/>
  <c r="O21" i="81" s="1"/>
  <c r="AE168" i="103"/>
  <c r="M16" i="81" s="1"/>
  <c r="AE291" i="103"/>
  <c r="L22" i="81" s="1"/>
  <c r="AE109" i="103"/>
  <c r="AF109" i="103" s="1"/>
  <c r="AG109" i="103" s="1"/>
  <c r="AE64" i="103"/>
  <c r="AF64" i="103" s="1"/>
  <c r="AG64" i="103" s="1"/>
  <c r="AE131" i="103"/>
  <c r="AF131" i="103" s="1"/>
  <c r="AG131" i="103" s="1"/>
  <c r="AE83" i="103"/>
  <c r="M12" i="81" s="1"/>
  <c r="AE201" i="103"/>
  <c r="L18" i="81" s="1"/>
  <c r="AE312" i="103"/>
  <c r="P23" i="81" s="1"/>
  <c r="AE66" i="103"/>
  <c r="M11" i="81" s="1"/>
  <c r="AE259" i="103"/>
  <c r="N20" i="81" s="1"/>
  <c r="AE235" i="103"/>
  <c r="AE17" i="103"/>
  <c r="AF17" i="103" s="1"/>
  <c r="AG17" i="103" s="1"/>
  <c r="AE233" i="103"/>
  <c r="AF233" i="103" s="1"/>
  <c r="AG233" i="103" s="1"/>
  <c r="AE295" i="103"/>
  <c r="P22" i="81" s="1"/>
  <c r="AE68" i="103"/>
  <c r="O11" i="81" s="1"/>
  <c r="AE134" i="103"/>
  <c r="AE309" i="103"/>
  <c r="M23" i="81" s="1"/>
  <c r="AE153" i="103"/>
  <c r="O15" i="81" s="1"/>
  <c r="AE97" i="103"/>
  <c r="AF97" i="103" s="1"/>
  <c r="AG97" i="103" s="1"/>
  <c r="AE98" i="103"/>
  <c r="AF98" i="103" s="1"/>
  <c r="AG98" i="103" s="1"/>
  <c r="AE255" i="103"/>
  <c r="AF255" i="103" s="1"/>
  <c r="AG255" i="103" s="1"/>
  <c r="AE22" i="103"/>
  <c r="O8" i="81" s="1"/>
  <c r="AE219" i="103"/>
  <c r="M19" i="81" s="1"/>
  <c r="AE167" i="103"/>
  <c r="L16" i="81" s="1"/>
  <c r="AE278" i="103"/>
  <c r="P21" i="81" s="1"/>
  <c r="AE102" i="103"/>
  <c r="O13" i="81" s="1"/>
  <c r="AE185" i="103"/>
  <c r="M17" i="81" s="1"/>
  <c r="AE136" i="103"/>
  <c r="AE154" i="103"/>
  <c r="P15" i="81" s="1"/>
  <c r="AE188" i="103"/>
  <c r="P17" i="81" s="1"/>
  <c r="AE272" i="103"/>
  <c r="AF272" i="103" s="1"/>
  <c r="AG272" i="103" s="1"/>
  <c r="AE202" i="103"/>
  <c r="M18" i="81" s="1"/>
  <c r="AE19" i="103"/>
  <c r="L8" i="81" s="1"/>
  <c r="AE51" i="103"/>
  <c r="O10" i="81" s="1"/>
  <c r="AE200" i="103"/>
  <c r="AF200" i="103" s="1"/>
  <c r="AG200" i="103" s="1"/>
  <c r="AE111" i="103"/>
  <c r="L14" i="81" s="1"/>
  <c r="AE199" i="103"/>
  <c r="AF199" i="103" s="1"/>
  <c r="AG199" i="103" s="1"/>
  <c r="AE290" i="103"/>
  <c r="AF290" i="103" s="1"/>
  <c r="AG290" i="103" s="1"/>
  <c r="AE148" i="103"/>
  <c r="AF148" i="103" s="1"/>
  <c r="AG148" i="103" s="1"/>
  <c r="AE18" i="103"/>
  <c r="AF18" i="103" s="1"/>
  <c r="AG18" i="103" s="1"/>
  <c r="AE217" i="103"/>
  <c r="AF217" i="103" s="1"/>
  <c r="AG217" i="103" s="1"/>
  <c r="AE306" i="103"/>
  <c r="AF306" i="103" s="1"/>
  <c r="AG306" i="103" s="1"/>
  <c r="AE238" i="103"/>
  <c r="AE294" i="103"/>
  <c r="O22" i="81" s="1"/>
  <c r="AE31" i="103"/>
  <c r="L9" i="81" s="1"/>
  <c r="AE165" i="103"/>
  <c r="AF165" i="103" s="1"/>
  <c r="AG165" i="103" s="1"/>
  <c r="AE256" i="103"/>
  <c r="AF256" i="103" s="1"/>
  <c r="AG256" i="103" s="1"/>
  <c r="AE276" i="103"/>
  <c r="N21" i="81" s="1"/>
  <c r="AE239" i="103"/>
  <c r="AE80" i="103"/>
  <c r="AF80" i="103" s="1"/>
  <c r="AG80" i="103" s="1"/>
  <c r="AE132" i="103"/>
  <c r="AF132" i="103" s="1"/>
  <c r="AG132" i="103" s="1"/>
  <c r="AE32" i="103"/>
  <c r="M9" i="81" s="1"/>
  <c r="AE63" i="103"/>
  <c r="AF63" i="103" s="1"/>
  <c r="AG63" i="103" s="1"/>
  <c r="AE135" i="103"/>
  <c r="AE81" i="103"/>
  <c r="AF81" i="103" s="1"/>
  <c r="AG81" i="103" s="1"/>
  <c r="AE103" i="103"/>
  <c r="P13" i="81" s="1"/>
  <c r="AE86" i="103"/>
  <c r="P12" i="81" s="1"/>
  <c r="AE222" i="103"/>
  <c r="P19" i="81" s="1"/>
  <c r="AE186" i="103"/>
  <c r="N17" i="81" s="1"/>
  <c r="AE113" i="103"/>
  <c r="N14" i="81" s="1"/>
  <c r="AE20" i="103"/>
  <c r="M8" i="81" s="1"/>
  <c r="AE274" i="103"/>
  <c r="L21" i="81" s="1"/>
  <c r="AE310" i="103"/>
  <c r="N23" i="81" s="1"/>
  <c r="AE112" i="103"/>
  <c r="M14" i="81" s="1"/>
  <c r="AE114" i="103"/>
  <c r="O14" i="81" s="1"/>
  <c r="AE67" i="103"/>
  <c r="N11" i="81" s="1"/>
  <c r="AE100" i="103"/>
  <c r="M13" i="81" s="1"/>
  <c r="AE293" i="103"/>
  <c r="N22" i="81" s="1"/>
  <c r="AE52" i="103"/>
  <c r="P10" i="81" s="1"/>
  <c r="AE220" i="103"/>
  <c r="N19" i="81" s="1"/>
  <c r="AE166" i="103"/>
  <c r="AF166" i="103" s="1"/>
  <c r="AG166" i="103" s="1"/>
  <c r="AE47" i="103"/>
  <c r="AF47" i="103" s="1"/>
  <c r="AG47" i="103" s="1"/>
  <c r="AE23" i="103"/>
  <c r="P8" i="81" s="1"/>
  <c r="AE69" i="103"/>
  <c r="P11" i="81" s="1"/>
  <c r="AE49" i="103"/>
  <c r="M10" i="81" s="1"/>
  <c r="AE292" i="103"/>
  <c r="M22" i="81" s="1"/>
  <c r="AE311" i="103"/>
  <c r="O23" i="81" s="1"/>
  <c r="AE257" i="103"/>
  <c r="L20" i="81" s="1"/>
  <c r="AE237" i="103"/>
  <c r="AE184" i="103"/>
  <c r="L17" i="81" s="1"/>
  <c r="AE216" i="103"/>
  <c r="AF216" i="103" s="1"/>
  <c r="AG216" i="103" s="1"/>
  <c r="AE205" i="103"/>
  <c r="P18" i="81" s="1"/>
  <c r="AE150" i="103"/>
  <c r="L15" i="81" s="1"/>
  <c r="AE29" i="103"/>
  <c r="AF29" i="103" s="1"/>
  <c r="AG29" i="103" s="1"/>
  <c r="AE85" i="103"/>
  <c r="O12" i="81" s="1"/>
  <c r="AE151" i="103"/>
  <c r="M15" i="81" s="1"/>
  <c r="AE46" i="103"/>
  <c r="AF46" i="103" s="1"/>
  <c r="AG46" i="103" s="1"/>
  <c r="AE84" i="103"/>
  <c r="N12" i="81" s="1"/>
  <c r="D41" i="90"/>
  <c r="D40" i="90"/>
  <c r="D36" i="90"/>
  <c r="D6" i="90"/>
  <c r="D79" i="90"/>
  <c r="D45" i="90"/>
  <c r="D12" i="90"/>
  <c r="D18" i="90"/>
  <c r="D38" i="90"/>
  <c r="D37" i="90"/>
  <c r="D23" i="90"/>
  <c r="D80" i="90"/>
  <c r="D52" i="90"/>
  <c r="D71" i="90"/>
  <c r="D43" i="90"/>
  <c r="D17" i="90"/>
  <c r="D16" i="90"/>
  <c r="D7" i="90"/>
  <c r="D53" i="90"/>
  <c r="D20" i="90"/>
  <c r="D69" i="90"/>
  <c r="D11" i="90"/>
  <c r="D83" i="90"/>
  <c r="D66" i="90"/>
  <c r="D54" i="90"/>
  <c r="D78" i="90"/>
  <c r="D58" i="90"/>
  <c r="D75" i="90"/>
  <c r="D31" i="90"/>
  <c r="D55" i="90"/>
  <c r="D50" i="90"/>
  <c r="D72" i="90"/>
  <c r="D35" i="90"/>
  <c r="D48" i="90"/>
  <c r="D30" i="90"/>
  <c r="D29" i="90"/>
  <c r="D15" i="90"/>
  <c r="D64" i="90"/>
  <c r="D26" i="90"/>
  <c r="D70" i="90"/>
  <c r="D42" i="90"/>
  <c r="D67" i="90"/>
  <c r="D59" i="90"/>
  <c r="D9" i="90"/>
  <c r="D8" i="90"/>
  <c r="D73" i="90"/>
  <c r="D27" i="90"/>
  <c r="D4" i="90"/>
  <c r="D10" i="90"/>
  <c r="D81" i="90"/>
  <c r="D82" i="90"/>
  <c r="D65" i="90"/>
  <c r="D21" i="90"/>
  <c r="D51" i="90"/>
  <c r="D60" i="90"/>
  <c r="D22" i="90"/>
  <c r="D74" i="90"/>
  <c r="D62" i="90"/>
  <c r="D5" i="90"/>
  <c r="D25" i="90"/>
  <c r="D33" i="90"/>
  <c r="D19" i="90"/>
  <c r="D76" i="90"/>
  <c r="D63" i="90"/>
  <c r="D46" i="90"/>
  <c r="D77" i="90"/>
  <c r="D61" i="90"/>
  <c r="D68" i="90"/>
  <c r="D28" i="90"/>
  <c r="D34" i="90"/>
  <c r="D57" i="90"/>
  <c r="D56" i="90"/>
  <c r="D47" i="90"/>
  <c r="D24" i="90"/>
  <c r="D13" i="90"/>
  <c r="D49" i="90"/>
  <c r="D39" i="90"/>
  <c r="D14" i="90"/>
  <c r="D32" i="90"/>
  <c r="D44" i="90"/>
  <c r="Q12" i="81" l="1"/>
  <c r="Q17" i="81"/>
  <c r="Q10" i="81"/>
  <c r="Q11" i="81"/>
  <c r="Q9" i="81"/>
  <c r="Q20" i="81"/>
  <c r="Q16" i="81"/>
  <c r="O24" i="81"/>
  <c r="L24" i="81"/>
  <c r="Q8" i="81"/>
  <c r="Q23" i="81"/>
  <c r="Q22" i="81"/>
  <c r="N24" i="81"/>
  <c r="Q19" i="81"/>
  <c r="P24" i="81"/>
  <c r="M24" i="81"/>
  <c r="Q18" i="81"/>
  <c r="Q21" i="81"/>
  <c r="Q13" i="81"/>
  <c r="Q15" i="81"/>
  <c r="Q14" i="81"/>
  <c r="E58" i="90"/>
  <c r="E57" i="90"/>
  <c r="E46" i="90"/>
  <c r="E77" i="90"/>
  <c r="E53" i="90"/>
  <c r="E42" i="90"/>
  <c r="E25" i="90"/>
  <c r="E31" i="90"/>
  <c r="E13" i="90"/>
  <c r="E82" i="90"/>
  <c r="E37" i="90"/>
  <c r="E43" i="90"/>
  <c r="E80" i="90"/>
  <c r="E70" i="90"/>
  <c r="E26" i="90"/>
  <c r="E75" i="90"/>
  <c r="E35" i="90"/>
  <c r="E10" i="90"/>
  <c r="E68" i="90"/>
  <c r="E61" i="90"/>
  <c r="E17" i="90"/>
  <c r="E67" i="90"/>
  <c r="E28" i="90"/>
  <c r="E76" i="90"/>
  <c r="E55" i="90"/>
  <c r="E83" i="90"/>
  <c r="E30" i="90"/>
  <c r="E62" i="90"/>
  <c r="E11" i="90"/>
  <c r="E21" i="90"/>
  <c r="E15" i="90"/>
  <c r="E81" i="90"/>
  <c r="E50" i="90"/>
  <c r="E22" i="90"/>
  <c r="E56" i="90"/>
  <c r="E41" i="90"/>
  <c r="E66" i="90"/>
  <c r="E18" i="90"/>
  <c r="E20" i="90"/>
  <c r="E40" i="90"/>
  <c r="E23" i="90"/>
  <c r="E32" i="90"/>
  <c r="E78" i="90"/>
  <c r="E65" i="90"/>
  <c r="E27" i="90"/>
  <c r="E73" i="90"/>
  <c r="E45" i="90"/>
  <c r="E52" i="90"/>
  <c r="E16" i="90"/>
  <c r="E36" i="90"/>
  <c r="E71" i="90"/>
  <c r="E72" i="90"/>
  <c r="E48" i="90"/>
  <c r="E63" i="90"/>
  <c r="E7" i="90"/>
  <c r="E33" i="90"/>
  <c r="E51" i="90"/>
  <c r="E60" i="90"/>
  <c r="E47" i="90"/>
  <c r="E38" i="90"/>
  <c r="AF19" i="103"/>
  <c r="AG19" i="103" s="1"/>
  <c r="C8" i="81" s="1"/>
  <c r="AF34" i="103"/>
  <c r="AG34" i="103" s="1"/>
  <c r="F9" i="81" s="1"/>
  <c r="AF65" i="103"/>
  <c r="AG65" i="103" s="1"/>
  <c r="C11" i="81" s="1"/>
  <c r="AF83" i="103"/>
  <c r="AG83" i="103" s="1"/>
  <c r="D12" i="81" s="1"/>
  <c r="AF133" i="103"/>
  <c r="AG133" i="103" s="1"/>
  <c r="AF84" i="103"/>
  <c r="AG84" i="103" s="1"/>
  <c r="E12" i="81" s="1"/>
  <c r="AF292" i="103"/>
  <c r="AG292" i="103" s="1"/>
  <c r="D22" i="81" s="1"/>
  <c r="AF112" i="103"/>
  <c r="AG112" i="103" s="1"/>
  <c r="D14" i="81" s="1"/>
  <c r="AF32" i="103"/>
  <c r="AG32" i="103" s="1"/>
  <c r="D9" i="81" s="1"/>
  <c r="AF136" i="103"/>
  <c r="AG136" i="103" s="1"/>
  <c r="AF134" i="103"/>
  <c r="AG134" i="103" s="1"/>
  <c r="AF261" i="103"/>
  <c r="AG261" i="103" s="1"/>
  <c r="G20" i="81" s="1"/>
  <c r="AF260" i="103"/>
  <c r="AG260" i="103" s="1"/>
  <c r="F20" i="81" s="1"/>
  <c r="AF52" i="103"/>
  <c r="AG52" i="103" s="1"/>
  <c r="G10" i="81" s="1"/>
  <c r="AF237" i="103"/>
  <c r="AG237" i="103" s="1"/>
  <c r="AF238" i="103"/>
  <c r="AG238" i="103" s="1"/>
  <c r="AF33" i="103"/>
  <c r="AG33" i="103" s="1"/>
  <c r="E9" i="81" s="1"/>
  <c r="AF275" i="103"/>
  <c r="AG275" i="103" s="1"/>
  <c r="D21" i="81" s="1"/>
  <c r="AF49" i="103"/>
  <c r="AG49" i="103" s="1"/>
  <c r="D10" i="81" s="1"/>
  <c r="AF310" i="103"/>
  <c r="AG310" i="103" s="1"/>
  <c r="E23" i="81" s="1"/>
  <c r="AF185" i="103"/>
  <c r="AG185" i="103" s="1"/>
  <c r="D17" i="81" s="1"/>
  <c r="AF68" i="103"/>
  <c r="AG68" i="103" s="1"/>
  <c r="F11" i="81" s="1"/>
  <c r="AF203" i="103"/>
  <c r="AG203" i="103" s="1"/>
  <c r="E18" i="81" s="1"/>
  <c r="AF152" i="103"/>
  <c r="AG152" i="103" s="1"/>
  <c r="E15" i="81" s="1"/>
  <c r="AF220" i="103"/>
  <c r="AG220" i="103" s="1"/>
  <c r="E19" i="81" s="1"/>
  <c r="AF169" i="103"/>
  <c r="AG169" i="103" s="1"/>
  <c r="E16" i="81" s="1"/>
  <c r="AF184" i="103"/>
  <c r="AG184" i="103" s="1"/>
  <c r="C17" i="81" s="1"/>
  <c r="AF293" i="103"/>
  <c r="AG293" i="103" s="1"/>
  <c r="E22" i="81" s="1"/>
  <c r="AF202" i="103"/>
  <c r="AG202" i="103" s="1"/>
  <c r="D18" i="81" s="1"/>
  <c r="AF312" i="103"/>
  <c r="AG312" i="103" s="1"/>
  <c r="G23" i="81" s="1"/>
  <c r="AF201" i="103"/>
  <c r="AG201" i="103" s="1"/>
  <c r="C18" i="81" s="1"/>
  <c r="AF153" i="103"/>
  <c r="AG153" i="103" s="1"/>
  <c r="F15" i="81" s="1"/>
  <c r="AF82" i="103"/>
  <c r="AG82" i="103" s="1"/>
  <c r="C12" i="81" s="1"/>
  <c r="AF151" i="103"/>
  <c r="AG151" i="103" s="1"/>
  <c r="D15" i="81" s="1"/>
  <c r="AF69" i="103"/>
  <c r="AG69" i="103" s="1"/>
  <c r="G11" i="81" s="1"/>
  <c r="AF274" i="103"/>
  <c r="AG274" i="103" s="1"/>
  <c r="C21" i="81" s="1"/>
  <c r="AF102" i="103"/>
  <c r="AG102" i="103" s="1"/>
  <c r="F13" i="81" s="1"/>
  <c r="AF295" i="103"/>
  <c r="AG295" i="103" s="1"/>
  <c r="G22" i="81" s="1"/>
  <c r="AF291" i="103"/>
  <c r="AG291" i="103" s="1"/>
  <c r="C22" i="81" s="1"/>
  <c r="AF21" i="103"/>
  <c r="AG21" i="103" s="1"/>
  <c r="E8" i="81" s="1"/>
  <c r="AF258" i="103"/>
  <c r="AG258" i="103" s="1"/>
  <c r="D20" i="81" s="1"/>
  <c r="AF218" i="103"/>
  <c r="AG218" i="103" s="1"/>
  <c r="C19" i="81" s="1"/>
  <c r="AF205" i="103"/>
  <c r="AG205" i="103" s="1"/>
  <c r="G18" i="81" s="1"/>
  <c r="AF51" i="103"/>
  <c r="AG51" i="103" s="1"/>
  <c r="F10" i="81" s="1"/>
  <c r="AF22" i="103"/>
  <c r="AG22" i="103" s="1"/>
  <c r="F8" i="81" s="1"/>
  <c r="AF259" i="103"/>
  <c r="AG259" i="103" s="1"/>
  <c r="E20" i="81" s="1"/>
  <c r="AF86" i="103"/>
  <c r="AG86" i="103" s="1"/>
  <c r="G12" i="81" s="1"/>
  <c r="AF66" i="103"/>
  <c r="AG66" i="103" s="1"/>
  <c r="D11" i="81" s="1"/>
  <c r="AF48" i="103"/>
  <c r="AG48" i="103" s="1"/>
  <c r="C10" i="81" s="1"/>
  <c r="AF67" i="103"/>
  <c r="AG67" i="103" s="1"/>
  <c r="E11" i="81" s="1"/>
  <c r="AF135" i="103"/>
  <c r="AG135" i="103" s="1"/>
  <c r="AF188" i="103"/>
  <c r="AG188" i="103" s="1"/>
  <c r="G17" i="81" s="1"/>
  <c r="AF101" i="103"/>
  <c r="AG101" i="103" s="1"/>
  <c r="E13" i="81" s="1"/>
  <c r="AF311" i="103"/>
  <c r="AG311" i="103" s="1"/>
  <c r="F23" i="81" s="1"/>
  <c r="AF114" i="103"/>
  <c r="AG114" i="103" s="1"/>
  <c r="F14" i="81" s="1"/>
  <c r="AF154" i="103"/>
  <c r="AG154" i="103" s="1"/>
  <c r="G15" i="81" s="1"/>
  <c r="AF309" i="103"/>
  <c r="AG309" i="103" s="1"/>
  <c r="D23" i="81" s="1"/>
  <c r="AF85" i="103"/>
  <c r="AG85" i="103" s="1"/>
  <c r="F12" i="81" s="1"/>
  <c r="AF23" i="103"/>
  <c r="AG23" i="103" s="1"/>
  <c r="G8" i="81" s="1"/>
  <c r="AF20" i="103"/>
  <c r="AG20" i="103" s="1"/>
  <c r="D8" i="81" s="1"/>
  <c r="AF239" i="103"/>
  <c r="AG239" i="103" s="1"/>
  <c r="AF278" i="103"/>
  <c r="AG278" i="103" s="1"/>
  <c r="G21" i="81" s="1"/>
  <c r="AF168" i="103"/>
  <c r="AG168" i="103" s="1"/>
  <c r="D16" i="81" s="1"/>
  <c r="AF187" i="103"/>
  <c r="AG187" i="103" s="1"/>
  <c r="F17" i="81" s="1"/>
  <c r="AF50" i="103"/>
  <c r="AG50" i="103" s="1"/>
  <c r="E10" i="81" s="1"/>
  <c r="AF222" i="103"/>
  <c r="AG222" i="103" s="1"/>
  <c r="G19" i="81" s="1"/>
  <c r="AF204" i="103"/>
  <c r="AG204" i="103" s="1"/>
  <c r="F18" i="81" s="1"/>
  <c r="AF308" i="103"/>
  <c r="AG308" i="103" s="1"/>
  <c r="C23" i="81" s="1"/>
  <c r="AF103" i="103"/>
  <c r="AG103" i="103" s="1"/>
  <c r="G13" i="81" s="1"/>
  <c r="AF113" i="103"/>
  <c r="AG113" i="103" s="1"/>
  <c r="E14" i="81" s="1"/>
  <c r="AF276" i="103"/>
  <c r="AG276" i="103" s="1"/>
  <c r="E21" i="81" s="1"/>
  <c r="AF111" i="103"/>
  <c r="AG111" i="103" s="1"/>
  <c r="C14" i="81" s="1"/>
  <c r="AF167" i="103"/>
  <c r="AG167" i="103" s="1"/>
  <c r="C16" i="81" s="1"/>
  <c r="AF277" i="103"/>
  <c r="AG277" i="103" s="1"/>
  <c r="F21" i="81" s="1"/>
  <c r="AF171" i="103"/>
  <c r="AG171" i="103" s="1"/>
  <c r="G16" i="81" s="1"/>
  <c r="AF137" i="103"/>
  <c r="AG137" i="103" s="1"/>
  <c r="AF99" i="103"/>
  <c r="AG99" i="103" s="1"/>
  <c r="C13" i="81" s="1"/>
  <c r="AF31" i="103"/>
  <c r="AG31" i="103" s="1"/>
  <c r="C9" i="81" s="1"/>
  <c r="AF236" i="103"/>
  <c r="AG236" i="103" s="1"/>
  <c r="AF294" i="103"/>
  <c r="AG294" i="103" s="1"/>
  <c r="F22" i="81" s="1"/>
  <c r="AF100" i="103"/>
  <c r="AG100" i="103" s="1"/>
  <c r="D13" i="81" s="1"/>
  <c r="AF221" i="103"/>
  <c r="AG221" i="103" s="1"/>
  <c r="F19" i="81" s="1"/>
  <c r="AF257" i="103"/>
  <c r="AG257" i="103" s="1"/>
  <c r="C20" i="81" s="1"/>
  <c r="AF35" i="103"/>
  <c r="AG35" i="103" s="1"/>
  <c r="G9" i="81" s="1"/>
  <c r="AF150" i="103"/>
  <c r="AG150" i="103" s="1"/>
  <c r="C15" i="81" s="1"/>
  <c r="AF186" i="103"/>
  <c r="AG186" i="103" s="1"/>
  <c r="E17" i="81" s="1"/>
  <c r="AF219" i="103"/>
  <c r="AG219" i="103" s="1"/>
  <c r="D19" i="81" s="1"/>
  <c r="AF235" i="103"/>
  <c r="AG235" i="103" s="1"/>
  <c r="AF170" i="103"/>
  <c r="AG170" i="103" s="1"/>
  <c r="F16" i="81" s="1"/>
  <c r="AF115" i="103"/>
  <c r="AG115" i="103" s="1"/>
  <c r="G14" i="81" s="1"/>
  <c r="H16" i="81" l="1"/>
  <c r="H18" i="81"/>
  <c r="H9" i="81"/>
  <c r="H13" i="81"/>
  <c r="H12" i="81"/>
  <c r="H23" i="81"/>
  <c r="H19" i="81"/>
  <c r="E24" i="81"/>
  <c r="H22" i="81"/>
  <c r="H17" i="81"/>
  <c r="H11" i="81"/>
  <c r="H10" i="81"/>
  <c r="H8" i="81"/>
  <c r="C24" i="81"/>
  <c r="Q24" i="81"/>
  <c r="H14" i="81"/>
  <c r="D24" i="81"/>
  <c r="H21" i="81"/>
  <c r="F24" i="81"/>
  <c r="H15" i="81"/>
  <c r="H20" i="81"/>
  <c r="G24" i="81"/>
  <c r="E8" i="90"/>
  <c r="E79" i="90"/>
  <c r="E54" i="90"/>
  <c r="E4" i="90"/>
  <c r="E24" i="90"/>
  <c r="E12" i="90"/>
  <c r="E69" i="90"/>
  <c r="E39" i="90"/>
  <c r="E59" i="90"/>
  <c r="E14" i="90"/>
  <c r="E9" i="90"/>
  <c r="E44" i="90"/>
  <c r="E6" i="90"/>
  <c r="E34" i="90"/>
  <c r="E49" i="90"/>
  <c r="E5" i="90"/>
  <c r="E74" i="90"/>
  <c r="E19" i="90"/>
  <c r="E64" i="90"/>
  <c r="E29" i="90"/>
  <c r="F47" i="90"/>
  <c r="F14" i="109"/>
  <c r="U14" i="109" s="1"/>
  <c r="G47" i="90" s="1"/>
  <c r="F72" i="90"/>
  <c r="F19" i="109"/>
  <c r="U19" i="109" s="1"/>
  <c r="G72" i="90" s="1"/>
  <c r="F17" i="90"/>
  <c r="F8" i="109"/>
  <c r="U8" i="109" s="1"/>
  <c r="G17" i="90" s="1"/>
  <c r="F82" i="90"/>
  <c r="F21" i="109"/>
  <c r="U21" i="109" s="1"/>
  <c r="G82" i="90" s="1"/>
  <c r="H24" i="81" l="1"/>
  <c r="F81" i="90"/>
  <c r="E21" i="109"/>
  <c r="T21" i="109" s="1"/>
  <c r="G81" i="90" s="1"/>
  <c r="F61" i="90"/>
  <c r="E17" i="109"/>
  <c r="T17" i="109" s="1"/>
  <c r="G61" i="90" s="1"/>
  <c r="F70" i="90"/>
  <c r="D19" i="109"/>
  <c r="S19" i="109" s="1"/>
  <c r="G70" i="90" s="1"/>
  <c r="F80" i="90"/>
  <c r="D21" i="109"/>
  <c r="S21" i="109" s="1"/>
  <c r="G80" i="90" s="1"/>
  <c r="F59" i="90"/>
  <c r="C17" i="109"/>
  <c r="F79" i="90"/>
  <c r="C21" i="109"/>
  <c r="F19" i="90"/>
  <c r="C9" i="109"/>
  <c r="F52" i="90"/>
  <c r="F15" i="109"/>
  <c r="U15" i="109" s="1"/>
  <c r="G52" i="90" s="1"/>
  <c r="F71" i="90"/>
  <c r="E19" i="109"/>
  <c r="T19" i="109" s="1"/>
  <c r="G71" i="90" s="1"/>
  <c r="F37" i="90"/>
  <c r="F12" i="109"/>
  <c r="U12" i="109" s="1"/>
  <c r="G37" i="90" s="1"/>
  <c r="F43" i="90"/>
  <c r="G13" i="109"/>
  <c r="V13" i="109" s="1"/>
  <c r="G43" i="90" s="1"/>
  <c r="F5" i="90"/>
  <c r="D6" i="109"/>
  <c r="F74" i="90"/>
  <c r="C20" i="109"/>
  <c r="F34" i="90"/>
  <c r="C12" i="109"/>
  <c r="F76" i="90"/>
  <c r="E20" i="109"/>
  <c r="T20" i="109" s="1"/>
  <c r="G76" i="90" s="1"/>
  <c r="F4" i="90"/>
  <c r="C6" i="109"/>
  <c r="F33" i="90"/>
  <c r="G11" i="109"/>
  <c r="V11" i="109" s="1"/>
  <c r="G33" i="90" s="1"/>
  <c r="F6" i="90"/>
  <c r="E6" i="109"/>
  <c r="F21" i="90"/>
  <c r="E9" i="109"/>
  <c r="T9" i="109" s="1"/>
  <c r="G21" i="90" s="1"/>
  <c r="F11" i="90"/>
  <c r="E7" i="109"/>
  <c r="T7" i="109" s="1"/>
  <c r="G11" i="90" s="1"/>
  <c r="F22" i="90"/>
  <c r="F9" i="109"/>
  <c r="U9" i="109" s="1"/>
  <c r="G22" i="90" s="1"/>
  <c r="F28" i="90"/>
  <c r="G10" i="109"/>
  <c r="V10" i="109" s="1"/>
  <c r="G28" i="90" s="1"/>
  <c r="F18" i="90"/>
  <c r="G8" i="109"/>
  <c r="V8" i="109" s="1"/>
  <c r="G18" i="90" s="1"/>
  <c r="F23" i="90"/>
  <c r="G9" i="109"/>
  <c r="V9" i="109" s="1"/>
  <c r="G23" i="90" s="1"/>
  <c r="F78" i="90"/>
  <c r="G20" i="109"/>
  <c r="V20" i="109" s="1"/>
  <c r="G78" i="90" s="1"/>
  <c r="F9" i="90"/>
  <c r="C7" i="109"/>
  <c r="F20" i="90"/>
  <c r="D9" i="109"/>
  <c r="S9" i="109" s="1"/>
  <c r="G20" i="90" s="1"/>
  <c r="F30" i="90"/>
  <c r="D11" i="109"/>
  <c r="S11" i="109" s="1"/>
  <c r="G30" i="90" s="1"/>
  <c r="F60" i="90"/>
  <c r="D17" i="109"/>
  <c r="S17" i="109" s="1"/>
  <c r="G60" i="90" s="1"/>
  <c r="F55" i="90"/>
  <c r="D16" i="109"/>
  <c r="S16" i="109" s="1"/>
  <c r="G55" i="90" s="1"/>
  <c r="F45" i="90"/>
  <c r="D14" i="109"/>
  <c r="S14" i="109" s="1"/>
  <c r="G45" i="90" s="1"/>
  <c r="F54" i="90"/>
  <c r="C16" i="109"/>
  <c r="F29" i="90"/>
  <c r="C11" i="109"/>
  <c r="F7" i="90"/>
  <c r="F6" i="109"/>
  <c r="F63" i="90"/>
  <c r="G17" i="109"/>
  <c r="V17" i="109" s="1"/>
  <c r="G63" i="90" s="1"/>
  <c r="F44" i="90"/>
  <c r="C14" i="109"/>
  <c r="F83" i="90"/>
  <c r="G21" i="109"/>
  <c r="V21" i="109" s="1"/>
  <c r="G83" i="90" s="1"/>
  <c r="F66" i="90"/>
  <c r="E18" i="109"/>
  <c r="T18" i="109" s="1"/>
  <c r="G66" i="90" s="1"/>
  <c r="F32" i="90"/>
  <c r="F11" i="109"/>
  <c r="U11" i="109" s="1"/>
  <c r="G32" i="90" s="1"/>
  <c r="F31" i="90"/>
  <c r="E11" i="109"/>
  <c r="T11" i="109" s="1"/>
  <c r="G31" i="90" s="1"/>
  <c r="F77" i="90"/>
  <c r="F20" i="109"/>
  <c r="U20" i="109" s="1"/>
  <c r="G77" i="90" s="1"/>
  <c r="F50" i="90"/>
  <c r="D15" i="109"/>
  <c r="S15" i="109" s="1"/>
  <c r="G50" i="90" s="1"/>
  <c r="F38" i="90"/>
  <c r="G12" i="109"/>
  <c r="V12" i="109" s="1"/>
  <c r="G38" i="90" s="1"/>
  <c r="F46" i="90"/>
  <c r="E14" i="109"/>
  <c r="T14" i="109" s="1"/>
  <c r="G46" i="90" s="1"/>
  <c r="F64" i="90"/>
  <c r="C18" i="109"/>
  <c r="F16" i="90"/>
  <c r="E8" i="109"/>
  <c r="T8" i="109" s="1"/>
  <c r="G16" i="90" s="1"/>
  <c r="F42" i="90"/>
  <c r="F13" i="109"/>
  <c r="U13" i="109" s="1"/>
  <c r="G42" i="90" s="1"/>
  <c r="F14" i="90"/>
  <c r="C8" i="109"/>
  <c r="F48" i="90"/>
  <c r="G14" i="109"/>
  <c r="V14" i="109" s="1"/>
  <c r="G48" i="90" s="1"/>
  <c r="F53" i="90"/>
  <c r="G15" i="109"/>
  <c r="V15" i="109" s="1"/>
  <c r="G53" i="90" s="1"/>
  <c r="F39" i="90"/>
  <c r="C13" i="109"/>
  <c r="F49" i="90"/>
  <c r="C15" i="109"/>
  <c r="F68" i="90"/>
  <c r="G18" i="109"/>
  <c r="V18" i="109" s="1"/>
  <c r="G68" i="90" s="1"/>
  <c r="F75" i="90"/>
  <c r="D20" i="109"/>
  <c r="S20" i="109" s="1"/>
  <c r="G75" i="90" s="1"/>
  <c r="F65" i="90"/>
  <c r="D18" i="109"/>
  <c r="S18" i="109" s="1"/>
  <c r="G65" i="90" s="1"/>
  <c r="F41" i="90"/>
  <c r="E13" i="109"/>
  <c r="T13" i="109" s="1"/>
  <c r="G41" i="90" s="1"/>
  <c r="F73" i="90"/>
  <c r="G19" i="109"/>
  <c r="V19" i="109" s="1"/>
  <c r="G73" i="90" s="1"/>
  <c r="F24" i="90"/>
  <c r="C10" i="109"/>
  <c r="F13" i="90"/>
  <c r="G7" i="109"/>
  <c r="V7" i="109" s="1"/>
  <c r="G13" i="90" s="1"/>
  <c r="F57" i="90"/>
  <c r="F16" i="109"/>
  <c r="U16" i="109" s="1"/>
  <c r="G57" i="90" s="1"/>
  <c r="F27" i="90"/>
  <c r="F10" i="109"/>
  <c r="U10" i="109" s="1"/>
  <c r="G27" i="90" s="1"/>
  <c r="F58" i="90"/>
  <c r="G16" i="109"/>
  <c r="V16" i="109" s="1"/>
  <c r="G58" i="90" s="1"/>
  <c r="F69" i="90"/>
  <c r="C19" i="109"/>
  <c r="F8" i="90"/>
  <c r="G6" i="109"/>
  <c r="F26" i="90"/>
  <c r="E10" i="109"/>
  <c r="T10" i="109" s="1"/>
  <c r="G26" i="90" s="1"/>
  <c r="F36" i="90"/>
  <c r="E12" i="109"/>
  <c r="T12" i="109" s="1"/>
  <c r="G36" i="90" s="1"/>
  <c r="F15" i="90" l="1"/>
  <c r="D8" i="109"/>
  <c r="S8" i="109" s="1"/>
  <c r="G15" i="90" s="1"/>
  <c r="S6" i="109"/>
  <c r="G5" i="90" s="1"/>
  <c r="V6" i="109"/>
  <c r="G8" i="90" s="1"/>
  <c r="G22" i="109"/>
  <c r="R6" i="109"/>
  <c r="G4" i="90" s="1"/>
  <c r="C22" i="109"/>
  <c r="H6" i="109"/>
  <c r="F25" i="90"/>
  <c r="D10" i="109"/>
  <c r="S10" i="109" s="1"/>
  <c r="G25" i="90" s="1"/>
  <c r="R11" i="109"/>
  <c r="G29" i="90" s="1"/>
  <c r="H11" i="109"/>
  <c r="F12" i="90"/>
  <c r="F7" i="109"/>
  <c r="U7" i="109" s="1"/>
  <c r="G12" i="90" s="1"/>
  <c r="T6" i="109"/>
  <c r="G6" i="90" s="1"/>
  <c r="F35" i="90"/>
  <c r="D12" i="109"/>
  <c r="S12" i="109" s="1"/>
  <c r="G35" i="90" s="1"/>
  <c r="R13" i="109"/>
  <c r="G39" i="90" s="1"/>
  <c r="R16" i="109"/>
  <c r="G54" i="90" s="1"/>
  <c r="R21" i="109"/>
  <c r="G79" i="90" s="1"/>
  <c r="H21" i="109"/>
  <c r="F56" i="90"/>
  <c r="E16" i="109"/>
  <c r="T16" i="109" s="1"/>
  <c r="G56" i="90" s="1"/>
  <c r="F67" i="90"/>
  <c r="F18" i="109"/>
  <c r="U18" i="109" s="1"/>
  <c r="G67" i="90" s="1"/>
  <c r="R17" i="109"/>
  <c r="G59" i="90" s="1"/>
  <c r="R10" i="109"/>
  <c r="G24" i="90" s="1"/>
  <c r="R15" i="109"/>
  <c r="G49" i="90" s="1"/>
  <c r="U6" i="109"/>
  <c r="G7" i="90" s="1"/>
  <c r="R19" i="109"/>
  <c r="G69" i="90" s="1"/>
  <c r="H19" i="109"/>
  <c r="R18" i="109"/>
  <c r="G64" i="90" s="1"/>
  <c r="F51" i="90"/>
  <c r="E15" i="109"/>
  <c r="T15" i="109" s="1"/>
  <c r="G51" i="90" s="1"/>
  <c r="F40" i="90"/>
  <c r="D13" i="109"/>
  <c r="S13" i="109" s="1"/>
  <c r="G40" i="90" s="1"/>
  <c r="F62" i="90"/>
  <c r="F17" i="109"/>
  <c r="U17" i="109" s="1"/>
  <c r="G62" i="90" s="1"/>
  <c r="R7" i="109"/>
  <c r="G9" i="90" s="1"/>
  <c r="R12" i="109"/>
  <c r="G34" i="90" s="1"/>
  <c r="R20" i="109"/>
  <c r="G74" i="90" s="1"/>
  <c r="H20" i="109"/>
  <c r="R9" i="109"/>
  <c r="G19" i="90" s="1"/>
  <c r="H9" i="109"/>
  <c r="F10" i="90"/>
  <c r="D7" i="109"/>
  <c r="S7" i="109" s="1"/>
  <c r="G10" i="90" s="1"/>
  <c r="R8" i="109"/>
  <c r="G14" i="90" s="1"/>
  <c r="R14" i="109"/>
  <c r="G44" i="90" s="1"/>
  <c r="H14" i="109"/>
  <c r="H12" i="109" l="1"/>
  <c r="H8" i="109"/>
  <c r="H15" i="109"/>
  <c r="H13" i="109"/>
  <c r="H10" i="109"/>
  <c r="H17" i="109"/>
  <c r="H18" i="109"/>
  <c r="E22" i="109"/>
  <c r="H16" i="109"/>
  <c r="D22" i="109"/>
  <c r="H7" i="109"/>
  <c r="F22" i="109"/>
  <c r="H22" i="109" l="1"/>
</calcChain>
</file>

<file path=xl/sharedStrings.xml><?xml version="1.0" encoding="utf-8"?>
<sst xmlns="http://schemas.openxmlformats.org/spreadsheetml/2006/main" count="6488" uniqueCount="341">
  <si>
    <t>Model code:</t>
  </si>
  <si>
    <t>PR24CA12</t>
  </si>
  <si>
    <t>Version number:</t>
  </si>
  <si>
    <t>File name:</t>
  </si>
  <si>
    <t>Date:</t>
  </si>
  <si>
    <t>For enquiries please contact:</t>
  </si>
  <si>
    <t>PR24@ofwat.gov.uk</t>
  </si>
  <si>
    <t>Instructions:</t>
  </si>
  <si>
    <t>See below.</t>
  </si>
  <si>
    <t>Disclaimer:</t>
  </si>
  <si>
    <t>This model is part of our final determinations setting out the price, service, and incentive package for water companies for the period 2025-30. It should be read together with the other documents and information that we have now published.</t>
  </si>
  <si>
    <t>Conceptual model</t>
  </si>
  <si>
    <t>End of sheet</t>
  </si>
  <si>
    <t>Company Acronym</t>
  </si>
  <si>
    <t>Item Code</t>
  </si>
  <si>
    <t>Item Description</t>
  </si>
  <si>
    <t>Item Unit</t>
  </si>
  <si>
    <t>Item Table Suite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</si>
  <si>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</si>
  <si>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</si>
  <si>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</si>
  <si>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</si>
  <si>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</si>
  <si>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</si>
  <si>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</si>
  <si>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</si>
  <si>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</si>
  <si>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</si>
  <si>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</si>
  <si>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</si>
  <si>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</si>
  <si>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</si>
  <si>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</si>
  <si>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</si>
  <si>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</si>
  <si>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Unique code</t>
  </si>
  <si>
    <t>AFW</t>
  </si>
  <si>
    <t>C_COVID20_PR24CA008</t>
  </si>
  <si>
    <t>Covid-19 dummy variable for 2019-20</t>
  </si>
  <si>
    <t>nr</t>
  </si>
  <si>
    <t>Price Review 2024</t>
  </si>
  <si>
    <t>C_COVID21_PR24CA008</t>
  </si>
  <si>
    <t>Covid-19 dummy variable for 2020-21</t>
  </si>
  <si>
    <t>C_DCSDEBTT_PR24CA008</t>
  </si>
  <si>
    <t>Bad debt related costs with smoothed doubtful debts (real)</t>
  </si>
  <si>
    <t>£m</t>
  </si>
  <si>
    <t>C_DCT_PR24CA008</t>
  </si>
  <si>
    <t>Bad debt related costs (real)</t>
  </si>
  <si>
    <t>C_EQLPCF62_PR24CA008</t>
  </si>
  <si>
    <t>Equifax - Insight Postcode Event - % of households with default</t>
  </si>
  <si>
    <t>%</t>
  </si>
  <si>
    <t>C_EQXPCF2_PR24CA008</t>
  </si>
  <si>
    <t>Equifax - Average number of Partial Insight Accounts or County Court Judgements per household</t>
  </si>
  <si>
    <t>C_HHDUHH_PR24CA008</t>
  </si>
  <si>
    <t>% of dual service connections</t>
  </si>
  <si>
    <t>C_HHMHH_PR24CA008</t>
  </si>
  <si>
    <t>% of metered connections</t>
  </si>
  <si>
    <t>C_HHT_PR24CA008</t>
  </si>
  <si>
    <t>Total households connected</t>
  </si>
  <si>
    <t>000s</t>
  </si>
  <si>
    <t>C_INCSCOREINT_PR24CA008</t>
  </si>
  <si>
    <t>Combined Income Score for England and Wales (IMD) - interpolated</t>
  </si>
  <si>
    <t>C_OCSDEBTTR_PR24CA008</t>
  </si>
  <si>
    <t>Company submitted other costs with smoothed doubtful debts (real)</t>
  </si>
  <si>
    <t>C_OCTR_PR24CA008</t>
  </si>
  <si>
    <t>Company submitted other costs (real)</t>
  </si>
  <si>
    <t>C_REVHH_PR24CA008</t>
  </si>
  <si>
    <t>Average bill size (real)</t>
  </si>
  <si>
    <t>£/hh</t>
  </si>
  <si>
    <t>C_SOCSDEBTTR_PR24CA008</t>
  </si>
  <si>
    <t>Other opex for modelling with smoothed doubtful debts (real)</t>
  </si>
  <si>
    <t>C_SOCTR_PR24CA008</t>
  </si>
  <si>
    <t>Other opex for modelling (real)</t>
  </si>
  <si>
    <t>C_STCSDEBTTR_PR24CA008</t>
  </si>
  <si>
    <t>Totex for modelling with smoothed doubtful debts (real)</t>
  </si>
  <si>
    <t>C_STCTR_PR24CA008</t>
  </si>
  <si>
    <t>Totex for modelling (real)</t>
  </si>
  <si>
    <t>C_TCSDEBTTR_PR24CA008</t>
  </si>
  <si>
    <t>Company submitted total costs with smoothed doubtful debts (real)</t>
  </si>
  <si>
    <t>C_TCTR_PR24CA008</t>
  </si>
  <si>
    <t>Company submitted total costs (real)</t>
  </si>
  <si>
    <t>PR24QA_PR24CA10_OUT1</t>
  </si>
  <si>
    <t>Date &amp; Time for Model - PR24CA10</t>
  </si>
  <si>
    <t>Text</t>
  </si>
  <si>
    <t>[…]25/10/2024 09:48:19</t>
  </si>
  <si>
    <t>PR24QA_PR24CA10_OUT2</t>
  </si>
  <si>
    <t>Name of Model - PR24CA10</t>
  </si>
  <si>
    <t>PR24CA10 - RR1 - Model run 2.xlsx</t>
  </si>
  <si>
    <t>PR24QA_PR24CA10_OUT3</t>
  </si>
  <si>
    <t>F_Inputs time stamp - PR24CA10</t>
  </si>
  <si>
    <t>PR24QA_PR24CA10_OUT4</t>
  </si>
  <si>
    <t>Model override switch for - PR24CA10</t>
  </si>
  <si>
    <t>ANH</t>
  </si>
  <si>
    <t>BRL</t>
  </si>
  <si>
    <t>BWH</t>
  </si>
  <si>
    <t/>
  </si>
  <si>
    <t>DVW</t>
  </si>
  <si>
    <t>HDD</t>
  </si>
  <si>
    <t>NES</t>
  </si>
  <si>
    <t>NWT</t>
  </si>
  <si>
    <t>PRT</t>
  </si>
  <si>
    <t>SBB</t>
  </si>
  <si>
    <t>SES</t>
  </si>
  <si>
    <t>SEW</t>
  </si>
  <si>
    <t>SRN</t>
  </si>
  <si>
    <t>SSC</t>
  </si>
  <si>
    <t>SVE</t>
  </si>
  <si>
    <t>SVT</t>
  </si>
  <si>
    <t>SWB</t>
  </si>
  <si>
    <t>SWT</t>
  </si>
  <si>
    <t>TMS</t>
  </si>
  <si>
    <t>WSH</t>
  </si>
  <si>
    <t>WSX</t>
  </si>
  <si>
    <t>YKY</t>
  </si>
  <si>
    <t>Acronym</t>
  </si>
  <si>
    <t>Reference</t>
  </si>
  <si>
    <t>Unit</t>
  </si>
  <si>
    <t>Model</t>
  </si>
  <si>
    <t>C_HHT_PR24CA009_OFWAT</t>
  </si>
  <si>
    <t>Total households connected_OFWAT</t>
  </si>
  <si>
    <t>C_REVHH_PR24CA009_OFWAT</t>
  </si>
  <si>
    <t>Average bill size (real)_OFWAT</t>
  </si>
  <si>
    <t>C_HHDUHH_PR24CA009_OFWAT</t>
  </si>
  <si>
    <t>% of dual service connections_OFWAT</t>
  </si>
  <si>
    <t>C_EQLPCF62_PR24CA009_OFWAT</t>
  </si>
  <si>
    <t>Equifax - Insight Postcode Event - % of households with default_OFWAT</t>
  </si>
  <si>
    <t>C_INCSCOREINT_PR24CA009_OFWAT</t>
  </si>
  <si>
    <t>Combined Income Score for England and Wales (IMD) - interpolated_OFWAT</t>
  </si>
  <si>
    <t>C_COVID20_PR24CA009_OFWAT</t>
  </si>
  <si>
    <t>Covid-19 dummy variable for 2019-20_OFWAT</t>
  </si>
  <si>
    <t>C_COVID21_PR24CA009_OFWAT</t>
  </si>
  <si>
    <t>Covid-19 dummy variable for 2020-21_OFWAT</t>
  </si>
  <si>
    <t>PR24QA_PR24CA11_OUT1</t>
  </si>
  <si>
    <t>Date &amp; Time for Model - PR24CA11</t>
  </si>
  <si>
    <t>Formula error</t>
  </si>
  <si>
    <t>[…]25/10/2024 10:37:35</t>
  </si>
  <si>
    <t>PR24QA_PR24CA11_OUT2</t>
  </si>
  <si>
    <t>Name of Model - PR24CA11</t>
  </si>
  <si>
    <t>PR24CA11 - RR2 - Model run 2.xlsx</t>
  </si>
  <si>
    <t>PR24QA_PR24CA11_OUT3</t>
  </si>
  <si>
    <t>F_Inputs time stamp - PR24CA11</t>
  </si>
  <si>
    <t>PR24QA_PR24CA11_OUT4</t>
  </si>
  <si>
    <t>Model override switch for - PR24CA11</t>
  </si>
  <si>
    <t>CPIH inputs</t>
  </si>
  <si>
    <t>C_PR24FM_APP23009_PR24</t>
  </si>
  <si>
    <t>C_PR24FM_APP23005_PR24</t>
  </si>
  <si>
    <t>Ofwat - Long term CPI(H) assumed percentage increase</t>
  </si>
  <si>
    <t>Ofwat - Year on year % change - CPI(H): Financial year average indices year on year %</t>
  </si>
  <si>
    <t>Year</t>
  </si>
  <si>
    <t>Model coefficients</t>
  </si>
  <si>
    <t>Bad debt costs</t>
  </si>
  <si>
    <t>Other retail costs</t>
  </si>
  <si>
    <t>Total retail costs</t>
  </si>
  <si>
    <t>RDC1</t>
  </si>
  <si>
    <t>RDC2</t>
  </si>
  <si>
    <t>ROC1</t>
  </si>
  <si>
    <t>ROC2</t>
  </si>
  <si>
    <t>RTC1</t>
  </si>
  <si>
    <t>RTC2</t>
  </si>
  <si>
    <t>RTC3</t>
  </si>
  <si>
    <t>RTC4</t>
  </si>
  <si>
    <t>Variable name</t>
  </si>
  <si>
    <t>Variable description</t>
  </si>
  <si>
    <t>re1</t>
  </si>
  <si>
    <t>re2</t>
  </si>
  <si>
    <t>re3</t>
  </si>
  <si>
    <t>re4</t>
  </si>
  <si>
    <t>re5</t>
  </si>
  <si>
    <t>re6</t>
  </si>
  <si>
    <t>re7</t>
  </si>
  <si>
    <t>re8</t>
  </si>
  <si>
    <t>depvar</t>
  </si>
  <si>
    <t>ln (dependent variable)</t>
  </si>
  <si>
    <t>lnDC_hh</t>
  </si>
  <si>
    <t>lnOC_hh</t>
  </si>
  <si>
    <t>lnTC_hh</t>
  </si>
  <si>
    <t>lnrev_hh</t>
  </si>
  <si>
    <t>ln (average bill size)</t>
  </si>
  <si>
    <t>eq_lpcf62</t>
  </si>
  <si>
    <t>% households with propensity to default</t>
  </si>
  <si>
    <t>incomescore_interpolated</t>
  </si>
  <si>
    <t>% households that are income deprived (interpolated)</t>
  </si>
  <si>
    <t>hhdu_hh</t>
  </si>
  <si>
    <t>% dual households</t>
  </si>
  <si>
    <t>lnhh_t</t>
  </si>
  <si>
    <t>ln (total households)</t>
  </si>
  <si>
    <t>Covid20</t>
  </si>
  <si>
    <t>Covid21</t>
  </si>
  <si>
    <t>_cons</t>
  </si>
  <si>
    <t>constant</t>
  </si>
  <si>
    <t>Modelled residential retail historical and forecast costs</t>
  </si>
  <si>
    <t>All costs in £m, 2022/23 prices</t>
  </si>
  <si>
    <t>No. of obs</t>
  </si>
  <si>
    <t>FM1</t>
  </si>
  <si>
    <t>Stata label &gt;&gt;</t>
  </si>
  <si>
    <t>DC_t</t>
  </si>
  <si>
    <t>OC_tr</t>
  </si>
  <si>
    <t>TC_tr</t>
  </si>
  <si>
    <t>Variable description &gt;&gt;</t>
  </si>
  <si>
    <t>Other costs</t>
  </si>
  <si>
    <t>Total costs</t>
  </si>
  <si>
    <t>Codecombine</t>
  </si>
  <si>
    <t>Companycode</t>
  </si>
  <si>
    <t>Financialyear</t>
  </si>
  <si>
    <t>Check</t>
  </si>
  <si>
    <t>Model controls</t>
  </si>
  <si>
    <t xml:space="preserve">Model weights </t>
  </si>
  <si>
    <t>RDC1_t</t>
  </si>
  <si>
    <t>RDC2_t</t>
  </si>
  <si>
    <t>ROC1_t</t>
  </si>
  <si>
    <t>ROC2_t</t>
  </si>
  <si>
    <t>RTC1_t</t>
  </si>
  <si>
    <t>RTC2_t</t>
  </si>
  <si>
    <t>RTC3_t</t>
  </si>
  <si>
    <t>RTC4_t</t>
  </si>
  <si>
    <t>Bottom up</t>
  </si>
  <si>
    <t>Top down</t>
  </si>
  <si>
    <t>Checks</t>
  </si>
  <si>
    <t>RDC</t>
  </si>
  <si>
    <t>ROC</t>
  </si>
  <si>
    <t>RTC</t>
  </si>
  <si>
    <t>Triangulation weights</t>
  </si>
  <si>
    <t>OFWAT Forecast</t>
  </si>
  <si>
    <t>Long term CPIH</t>
  </si>
  <si>
    <t>Input price pressure - assumed long term wage growth</t>
  </si>
  <si>
    <t>Labour price inflation</t>
  </si>
  <si>
    <t>Average share of retail costs attributed to labour (reported in SUP11)</t>
  </si>
  <si>
    <t>Retail Labour RPE</t>
  </si>
  <si>
    <t>Efficiency challenge parameters</t>
  </si>
  <si>
    <t>Within sector catch-up - historical</t>
  </si>
  <si>
    <t>Upper quartile</t>
  </si>
  <si>
    <t>select &gt;&gt;</t>
  </si>
  <si>
    <t>Historical</t>
  </si>
  <si>
    <t>Frontier shift</t>
  </si>
  <si>
    <t>Real input price inflation</t>
  </si>
  <si>
    <t>Net price change</t>
  </si>
  <si>
    <t>Net total frontier shift</t>
  </si>
  <si>
    <t>Period Selection</t>
  </si>
  <si>
    <t>First year of forecast</t>
  </si>
  <si>
    <t>Efficiency challenge start period</t>
  </si>
  <si>
    <t>Efficiency challenge end period</t>
  </si>
  <si>
    <t>Historical and Ofwat forecast of cost drivers</t>
  </si>
  <si>
    <t>Transformed data</t>
  </si>
  <si>
    <t>Raw data</t>
  </si>
  <si>
    <t>FM_RR1 Bon code &gt;&gt;</t>
  </si>
  <si>
    <t>FM_RR2 Bon code &gt;&gt;</t>
  </si>
  <si>
    <t>Stata label</t>
  </si>
  <si>
    <t xml:space="preserve">Covid20 </t>
  </si>
  <si>
    <t xml:space="preserve">Covid21 </t>
  </si>
  <si>
    <t>rev_hh</t>
  </si>
  <si>
    <t>hh_t</t>
  </si>
  <si>
    <t>Average bill size</t>
  </si>
  <si>
    <t>Insight - % of households with default</t>
  </si>
  <si>
    <t>Combined Income Score for Eng and Wales (IMD)</t>
  </si>
  <si>
    <t>Dual service connections</t>
  </si>
  <si>
    <t>ln(£/hh)</t>
  </si>
  <si>
    <t>ln(nr)</t>
  </si>
  <si>
    <t>Triangulation and efficiency scores</t>
  </si>
  <si>
    <t>Summary of catch up adjustments</t>
  </si>
  <si>
    <t>Catch up efficiency challenge</t>
  </si>
  <si>
    <t>Percentile</t>
  </si>
  <si>
    <t>Score</t>
  </si>
  <si>
    <t>Interpretation</t>
  </si>
  <si>
    <t>Number of years for catch up challenge calc</t>
  </si>
  <si>
    <t>least efficient</t>
  </si>
  <si>
    <t>lower quartile</t>
  </si>
  <si>
    <t>From year</t>
  </si>
  <si>
    <t>To year</t>
  </si>
  <si>
    <t>lower third</t>
  </si>
  <si>
    <t>median</t>
  </si>
  <si>
    <t>upper third</t>
  </si>
  <si>
    <t>upper quartile</t>
  </si>
  <si>
    <t>frontier</t>
  </si>
  <si>
    <t>Modelled costs, £m</t>
  </si>
  <si>
    <t>Company</t>
  </si>
  <si>
    <t>Actual costs</t>
  </si>
  <si>
    <t>Modelled costs</t>
  </si>
  <si>
    <t>Modelled costs (£m) - weighted</t>
  </si>
  <si>
    <t>Modelled totex (£m) - triangulated</t>
  </si>
  <si>
    <t>Totex</t>
  </si>
  <si>
    <t>Efficiency scores</t>
  </si>
  <si>
    <t>Table 1: Triangulated efficiency scores</t>
  </si>
  <si>
    <t>Table 1 (sorted): Efficiency scores, most efficient company is ranked first</t>
  </si>
  <si>
    <t>ROC+RDC</t>
  </si>
  <si>
    <t>Triangulated</t>
  </si>
  <si>
    <t>RDC triangulated</t>
  </si>
  <si>
    <t>ROC triangulated</t>
  </si>
  <si>
    <t>RTC (triangulated)</t>
  </si>
  <si>
    <t>Totex (triangulated)</t>
  </si>
  <si>
    <t>Rank</t>
  </si>
  <si>
    <t>Efficiency score</t>
  </si>
  <si>
    <t>Table 2: Efficiency scores by model</t>
  </si>
  <si>
    <t>Table 2 (sorted): Efficiency scores by model, most efficient company is ranked first</t>
  </si>
  <si>
    <t>Bad debt regression 1</t>
  </si>
  <si>
    <t>Bad debt regression 2</t>
  </si>
  <si>
    <t>Other costs regression 1</t>
  </si>
  <si>
    <t>Other costs regression 2</t>
  </si>
  <si>
    <t>Total costs regression 1</t>
  </si>
  <si>
    <t>Total costs regression 2</t>
  </si>
  <si>
    <t>Total costs regression 3</t>
  </si>
  <si>
    <t>Total costs regression 4</t>
  </si>
  <si>
    <t>END OF SHEET</t>
  </si>
  <si>
    <t>Modelled base costs</t>
  </si>
  <si>
    <t>Costs in £m/hh transformed to £m, 2022/23 prices</t>
  </si>
  <si>
    <t>Modelled unit costs</t>
  </si>
  <si>
    <t>Modelled total costs</t>
  </si>
  <si>
    <t>RDC1_hh</t>
  </si>
  <si>
    <t>RDC2_hh</t>
  </si>
  <si>
    <t>ROC1_hh</t>
  </si>
  <si>
    <t>ROC2_hh</t>
  </si>
  <si>
    <t>RTC1_hh</t>
  </si>
  <si>
    <t>RTC2_hh</t>
  </si>
  <si>
    <t>RTC3_hh</t>
  </si>
  <si>
    <t>RTC4_hh</t>
  </si>
  <si>
    <t xml:space="preserve">Total costs </t>
  </si>
  <si>
    <t>Efficient costs (catch up)</t>
  </si>
  <si>
    <t>Efficient costs</t>
  </si>
  <si>
    <t>Financial year</t>
  </si>
  <si>
    <t>real £/hh</t>
  </si>
  <si>
    <t>real £m</t>
  </si>
  <si>
    <t>Final modelled residential retail allowances for AMP8</t>
  </si>
  <si>
    <t>POST FRONTIER SHIFT &amp; RPEs</t>
  </si>
  <si>
    <t>PRE FRONTIER SHIFT &amp; RPEs</t>
  </si>
  <si>
    <t>Final residential retail allowance for AMP8</t>
  </si>
  <si>
    <t>2025-30</t>
  </si>
  <si>
    <t>Total</t>
  </si>
  <si>
    <t>Ofwat CPIH Forecast - Final Determinations</t>
  </si>
  <si>
    <t>CPIH index</t>
  </si>
  <si>
    <t>Inverted</t>
  </si>
  <si>
    <t>Calculating nominal retail allowances</t>
  </si>
  <si>
    <t>1. Total retail allowances (nominal)</t>
  </si>
  <si>
    <t>2. Total households served (000s)</t>
  </si>
  <si>
    <t>3. Cost per household (nominal)</t>
  </si>
  <si>
    <t>C_RRCUECP_PR24CA010</t>
  </si>
  <si>
    <t>C_RRT_PR24CA010_BEFORE_FS_RPE</t>
  </si>
  <si>
    <t>C_RRT_PR24CA010</t>
  </si>
  <si>
    <t>C_PR24CA12_COSTPERHH_NOM</t>
  </si>
  <si>
    <t>Catch up efficiency challenge parameter for residential retail</t>
  </si>
  <si>
    <t>Residential retail allowance post catch-up pre FS and RPEs 2022-23 prices</t>
  </si>
  <si>
    <t>Final modelled cost allowance for Residential Retail</t>
  </si>
  <si>
    <t xml:space="preserve">Cost to serve per customer - £/connected household - nominal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</si>
</sst>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_(* #,##0.00_);_(* \(#,##0.00\);_(* &quot;-&quot;??_);_(@_)"/>
    <numFmt numFmtId="165" formatCode="_-* #,##0_-;\-* #,##0_-;_-* &quot;-&quot;??_-;_-@_-"/>
    <numFmt numFmtId="166" formatCode="_-* #,##0.000_-;\-* #,##0.000_-;_-* &quot;-&quot;??_-;_-@_-"/>
    <numFmt numFmtId="167" formatCode="_-* #,##0.0000_-;\-* #,##0.0000_-;_-* &quot;-&quot;??_-;_-@_-"/>
    <numFmt numFmtId="168" formatCode="#,##0.00_ ;\-#,##0.00\ "/>
    <numFmt numFmtId="169" formatCode="#,##0_);\(#,##0\);&quot;-  &quot;;&quot; &quot;@&quot; &quot;"/>
    <numFmt numFmtId="170" formatCode="#,##0.0000_);\(#,##0.0000\);&quot;-  &quot;;&quot; &quot;@&quot; &quot;"/>
    <numFmt numFmtId="171" formatCode="0.00%_);\-0.00%_);&quot;-  &quot;;&quot; &quot;@&quot; &quot;"/>
    <numFmt numFmtId="172" formatCode="dd\ mmm\ yyyy_);\(###0\);&quot;-  &quot;;&quot; &quot;@&quot; &quot;"/>
    <numFmt numFmtId="173" formatCode="dd\ mmm\ yy_);\(###0\);&quot;-  &quot;;&quot; &quot;@&quot; &quot;"/>
    <numFmt numFmtId="174" formatCode="###0_);\(###0\);&quot;-  &quot;;&quot; &quot;@&quot; &quot;"/>
    <numFmt numFmtId="175" formatCode="&quot;£&quot;#,##0.00"/>
    <numFmt numFmtId="176" formatCode="#,##0.0_ ;[Red]\-#,##0.0\ "/>
    <numFmt numFmtId="177" formatCode="#,##0_ ;[Red]\-#,##0\ "/>
    <numFmt numFmtId="178" formatCode="0.000000"/>
    <numFmt numFmtId="179" formatCode="_-* #,##0.00000_-;\-* #,##0.00000_-;_-* &quot;-&quot;??_-;_-@_-"/>
    <numFmt numFmtId="180" formatCode="_(* #,##0.000_);_(* \(#,##0.000\);_(* &quot;-&quot;??_);_(@_)"/>
    <numFmt numFmtId="181" formatCode="0.000"/>
    <numFmt numFmtId="182" formatCode="0.0%"/>
    <numFmt numFmtId="183" formatCode="#,##0.000"/>
    <numFmt numFmtId="184" formatCode="0.0"/>
    <numFmt numFmtId="185" formatCode="_(* #,##0.0_);_(* \(#,##0.0\);_(* &quot;-&quot;??_);_(@_)"/>
    <numFmt numFmtId="186" formatCode="[$-F800]dddd\,\ mmmm\ dd\,\ yyyy"/>
  </numFmts>
  <fonts count="68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Franklin Gothic Demi"/>
      <family val="2"/>
    </font>
    <font>
      <sz val="15"/>
      <color theme="0"/>
      <name val="Franklin Gothic Demi"/>
      <family val="2"/>
    </font>
    <font>
      <sz val="10"/>
      <color rgb="FF0078C9"/>
      <name val="Franklin Gothic Demi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indexed="8"/>
      <name val="Arial"/>
      <family val="2"/>
      <scheme val="minor"/>
    </font>
    <font>
      <sz val="11"/>
      <color theme="1"/>
      <name val="Verdana"/>
      <family val="2"/>
    </font>
    <font>
      <sz val="10"/>
      <color rgb="FF000000"/>
      <name val="Arial"/>
      <family val="2"/>
    </font>
    <font>
      <b/>
      <sz val="11"/>
      <color rgb="FFA32020"/>
      <name val="Arial"/>
      <family val="2"/>
    </font>
    <font>
      <sz val="10"/>
      <color theme="0"/>
      <name val="Arial"/>
      <family val="2"/>
    </font>
    <font>
      <sz val="12"/>
      <name val="Arial MT"/>
    </font>
    <font>
      <u/>
      <sz val="11"/>
      <color theme="10"/>
      <name val="arial"/>
      <family val="2"/>
    </font>
    <font>
      <sz val="11"/>
      <color indexed="8"/>
      <name val="Arial"/>
      <family val="2"/>
    </font>
    <font>
      <sz val="18"/>
      <name val="Arial MT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0"/>
      <name val="Tahoma"/>
      <family val="2"/>
    </font>
    <font>
      <sz val="11"/>
      <color indexed="8"/>
      <name val="Verdana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8"/>
      <color theme="1"/>
      <name val="Tahoma"/>
      <family val="2"/>
    </font>
    <font>
      <sz val="24"/>
      <color theme="0"/>
      <name val="Arial"/>
      <family val="2"/>
      <scheme val="minor"/>
    </font>
    <font>
      <sz val="10"/>
      <name val="Calibri"/>
      <family val="2"/>
    </font>
    <font>
      <sz val="10"/>
      <name val="Arial"/>
      <family val="2"/>
      <scheme val="minor"/>
    </font>
    <font>
      <sz val="18"/>
      <name val="Arial"/>
      <family val="2"/>
      <scheme val="minor"/>
    </font>
    <font>
      <b/>
      <sz val="18"/>
      <name val="Arial"/>
      <family val="2"/>
      <scheme val="minor"/>
    </font>
    <font>
      <u/>
      <sz val="8"/>
      <color theme="10"/>
      <name val="Tahoma"/>
      <family val="2"/>
    </font>
    <font>
      <sz val="10"/>
      <color theme="1"/>
      <name val="Arial"/>
      <family val="2"/>
      <scheme val="minor"/>
    </font>
    <font>
      <sz val="11"/>
      <color rgb="FFFF0000"/>
      <name val="Calibri"/>
      <family val="2"/>
    </font>
    <font>
      <b/>
      <sz val="11"/>
      <color theme="4"/>
      <name val="Calibri"/>
      <family val="2"/>
    </font>
    <font>
      <sz val="11"/>
      <color theme="0"/>
      <name val="Calibri"/>
      <family val="2"/>
    </font>
    <font>
      <b/>
      <sz val="16"/>
      <color theme="3"/>
      <name val="Calibri"/>
      <family val="2"/>
    </font>
    <font>
      <b/>
      <sz val="10"/>
      <name val="Arial"/>
      <family val="2"/>
      <scheme val="minor"/>
    </font>
    <font>
      <sz val="10"/>
      <color theme="1"/>
      <name val="Calibri"/>
      <family val="2"/>
    </font>
    <font>
      <b/>
      <sz val="11"/>
      <color rgb="FF0071CE"/>
      <name val="Calibri"/>
      <family val="2"/>
    </font>
    <font>
      <b/>
      <sz val="10"/>
      <color rgb="FF0071CE"/>
      <name val="Calibri"/>
      <family val="2"/>
    </font>
    <font>
      <b/>
      <sz val="10"/>
      <color indexed="8"/>
      <name val="Arial"/>
      <family val="2"/>
      <scheme val="minor"/>
    </font>
    <font>
      <sz val="10"/>
      <color indexed="8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b/>
      <sz val="10"/>
      <color theme="3"/>
      <name val="Calibri"/>
      <family val="2"/>
    </font>
    <font>
      <sz val="10"/>
      <color rgb="FFFF0000"/>
      <name val="Calibri"/>
      <family val="2"/>
    </font>
    <font>
      <b/>
      <sz val="14"/>
      <color theme="3"/>
      <name val="Calibri"/>
      <family val="2"/>
    </font>
    <font>
      <sz val="14"/>
      <color theme="1"/>
      <name val="Calibri"/>
      <family val="2"/>
    </font>
    <font>
      <b/>
      <sz val="10"/>
      <name val="Calibri"/>
      <family val="2"/>
    </font>
    <font>
      <b/>
      <sz val="10"/>
      <color theme="4"/>
      <name val="Calibri"/>
      <family val="2"/>
    </font>
    <font>
      <b/>
      <sz val="10"/>
      <color theme="9"/>
      <name val="Calibri"/>
      <family val="2"/>
    </font>
    <font>
      <b/>
      <u/>
      <sz val="10"/>
      <color theme="1"/>
      <name val="Calibri"/>
      <family val="2"/>
    </font>
    <font>
      <b/>
      <sz val="10"/>
      <color theme="0" tint="-0.499984740745262"/>
      <name val="Calibri"/>
      <family val="2"/>
    </font>
    <font>
      <sz val="10"/>
      <color theme="0" tint="-0.499984740745262"/>
      <name val="Calibri"/>
      <family val="2"/>
    </font>
    <font>
      <sz val="10"/>
      <color theme="0"/>
      <name val="Calibri"/>
      <family val="2"/>
    </font>
    <font>
      <i/>
      <sz val="10"/>
      <color theme="1"/>
      <name val="Calibri"/>
      <family val="2"/>
    </font>
    <font>
      <sz val="20"/>
      <color theme="0"/>
      <name val="Arial"/>
      <family val="2"/>
      <scheme val="minor"/>
    </font>
    <font>
      <sz val="22"/>
      <color theme="0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3479"/>
        <bgColor indexed="64"/>
      </patternFill>
    </fill>
    <fill>
      <patternFill patternType="solid">
        <fgColor rgb="FFE0DCD8"/>
        <bgColor indexed="64"/>
      </patternFill>
    </fill>
    <fill>
      <patternFill patternType="solid">
        <fgColor rgb="FFFCEABF"/>
        <bgColor indexed="64"/>
      </patternFill>
    </fill>
    <fill>
      <patternFill patternType="solid">
        <fgColor rgb="FFBFDDF1"/>
        <bgColor indexed="64"/>
      </patternFill>
    </fill>
    <fill>
      <patternFill patternType="solid">
        <fgColor rgb="FFF2BFE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rgb="FFFE4819"/>
        <bgColor indexed="64"/>
      </patternFill>
    </fill>
    <fill>
      <patternFill patternType="solid">
        <fgColor rgb="FFF7BF40"/>
        <bgColor indexed="64"/>
      </patternFill>
    </fill>
    <fill>
      <patternFill patternType="solid">
        <fgColor rgb="FF719500"/>
        <bgColor indexed="64"/>
      </patternFill>
    </fill>
    <fill>
      <patternFill patternType="solid">
        <fgColor rgb="FFD740A2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E0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857362"/>
      </left>
      <right style="thin">
        <color rgb="FF857362"/>
      </right>
      <top style="thin">
        <color rgb="FF857362"/>
      </top>
      <bottom style="thin">
        <color rgb="FF8573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rgb="FF857362"/>
      </left>
      <right style="thick">
        <color rgb="FF857362"/>
      </right>
      <top style="thick">
        <color rgb="FF857362"/>
      </top>
      <bottom style="thick">
        <color rgb="FF8573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275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9" fontId="1" fillId="0" borderId="0" applyFont="0" applyFill="0" applyBorder="0" applyProtection="0">
      <alignment vertical="top"/>
    </xf>
    <xf numFmtId="164" fontId="1" fillId="0" borderId="0" applyFont="0" applyFill="0" applyBorder="0" applyAlignment="0" applyProtection="0"/>
    <xf numFmtId="171" fontId="1" fillId="0" borderId="0" applyFont="0" applyFill="0" applyBorder="0" applyProtection="0">
      <alignment vertical="top"/>
    </xf>
    <xf numFmtId="0" fontId="1" fillId="0" borderId="0"/>
    <xf numFmtId="0" fontId="1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" fillId="0" borderId="0"/>
    <xf numFmtId="9" fontId="12" fillId="0" borderId="0" applyFont="0" applyFill="0" applyBorder="0" applyAlignment="0" applyProtection="0"/>
    <xf numFmtId="0" fontId="1" fillId="0" borderId="0"/>
    <xf numFmtId="169" fontId="1" fillId="0" borderId="0" applyFont="0" applyFill="0" applyBorder="0" applyProtection="0">
      <alignment vertical="top"/>
    </xf>
    <xf numFmtId="0" fontId="1" fillId="0" borderId="0"/>
    <xf numFmtId="0" fontId="14" fillId="0" borderId="0" applyNumberFormat="0" applyFill="0" applyAlignment="0"/>
    <xf numFmtId="164" fontId="1" fillId="0" borderId="0" applyFont="0" applyFill="0" applyBorder="0" applyAlignment="0" applyProtection="0"/>
    <xf numFmtId="0" fontId="3" fillId="0" borderId="0"/>
    <xf numFmtId="9" fontId="10" fillId="0" borderId="0" applyFont="0" applyFill="0" applyBorder="0" applyAlignment="0" applyProtection="0"/>
    <xf numFmtId="0" fontId="9" fillId="14" borderId="15" applyNumberFormat="0" applyFont="0" applyAlignment="0" applyProtection="0"/>
    <xf numFmtId="9" fontId="3" fillId="0" borderId="0" applyFont="0" applyFill="0" applyBorder="0" applyAlignment="0" applyProtection="0"/>
    <xf numFmtId="0" fontId="10" fillId="0" borderId="0" applyNumberFormat="0" applyFill="0" applyBorder="0" applyProtection="0">
      <alignment horizontal="right" vertical="top"/>
    </xf>
    <xf numFmtId="0" fontId="12" fillId="0" borderId="0"/>
    <xf numFmtId="164" fontId="12" fillId="0" borderId="0" applyFont="0" applyFill="0" applyBorder="0" applyAlignment="0" applyProtection="0"/>
    <xf numFmtId="170" fontId="1" fillId="0" borderId="0" applyFont="0" applyFill="0" applyBorder="0" applyProtection="0">
      <alignment vertical="top"/>
    </xf>
    <xf numFmtId="0" fontId="16" fillId="0" borderId="0"/>
    <xf numFmtId="0" fontId="1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Border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72" fontId="1" fillId="0" borderId="0" applyFont="0" applyFill="0" applyBorder="0" applyProtection="0">
      <alignment vertical="top"/>
    </xf>
    <xf numFmtId="173" fontId="1" fillId="0" borderId="0" applyFont="0" applyFill="0" applyBorder="0" applyProtection="0">
      <alignment vertical="top"/>
    </xf>
    <xf numFmtId="174" fontId="1" fillId="0" borderId="0" applyFont="0" applyFill="0" applyBorder="0" applyProtection="0">
      <alignment vertical="top"/>
    </xf>
    <xf numFmtId="175" fontId="6" fillId="8" borderId="0" applyNumberFormat="0">
      <alignment horizontal="left"/>
    </xf>
    <xf numFmtId="0" fontId="7" fillId="9" borderId="0" applyNumberFormat="0"/>
    <xf numFmtId="0" fontId="8" fillId="15" borderId="0" applyBorder="0"/>
    <xf numFmtId="176" fontId="4" fillId="16" borderId="0">
      <alignment horizontal="right" vertical="center"/>
    </xf>
    <xf numFmtId="0" fontId="4" fillId="11" borderId="14">
      <alignment horizontal="right" vertical="center" wrapText="1"/>
    </xf>
    <xf numFmtId="0" fontId="4" fillId="12" borderId="14">
      <alignment horizontal="right" vertical="center" wrapText="1"/>
    </xf>
    <xf numFmtId="0" fontId="7" fillId="9" borderId="14">
      <alignment horizontal="center" vertical="center" wrapText="1"/>
    </xf>
    <xf numFmtId="0" fontId="5" fillId="10" borderId="16">
      <alignment horizontal="left" vertical="center" wrapText="1"/>
    </xf>
    <xf numFmtId="176" fontId="15" fillId="17" borderId="0">
      <alignment horizontal="right" vertical="center"/>
    </xf>
    <xf numFmtId="0" fontId="6" fillId="8" borderId="14">
      <alignment horizontal="left" vertical="center" wrapText="1" readingOrder="1"/>
    </xf>
    <xf numFmtId="0" fontId="4" fillId="10" borderId="14">
      <alignment horizontal="right" vertical="center" wrapText="1"/>
    </xf>
    <xf numFmtId="0" fontId="15" fillId="15" borderId="14">
      <alignment horizontal="right" vertical="center" wrapText="1"/>
    </xf>
    <xf numFmtId="0" fontId="4" fillId="0" borderId="14">
      <alignment horizontal="left" vertical="center" wrapText="1"/>
    </xf>
    <xf numFmtId="177" fontId="15" fillId="18" borderId="0">
      <alignment horizontal="right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9" fontId="1" fillId="0" borderId="0" applyFont="0" applyFill="0" applyBorder="0" applyProtection="0">
      <alignment vertical="top"/>
    </xf>
    <xf numFmtId="171" fontId="1" fillId="0" borderId="0" applyFont="0" applyFill="0" applyBorder="0" applyProtection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19" borderId="0"/>
    <xf numFmtId="0" fontId="17" fillId="0" borderId="0" applyNumberFormat="0" applyFill="0" applyBorder="0" applyAlignment="0" applyProtection="0"/>
    <xf numFmtId="0" fontId="19" fillId="0" borderId="0"/>
    <xf numFmtId="0" fontId="10" fillId="0" borderId="0"/>
    <xf numFmtId="0" fontId="26" fillId="0" borderId="0"/>
    <xf numFmtId="0" fontId="26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40" fontId="20" fillId="13" borderId="0">
      <alignment horizontal="right"/>
    </xf>
    <xf numFmtId="0" fontId="21" fillId="13" borderId="0">
      <alignment horizontal="right"/>
    </xf>
    <xf numFmtId="0" fontId="22" fillId="13" borderId="17"/>
    <xf numFmtId="0" fontId="22" fillId="0" borderId="0" applyBorder="0">
      <alignment horizontal="centerContinuous"/>
    </xf>
    <xf numFmtId="0" fontId="23" fillId="0" borderId="0" applyBorder="0">
      <alignment horizontal="centerContinuous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9" fontId="1" fillId="0" borderId="0" applyFont="0" applyFill="0" applyBorder="0" applyProtection="0">
      <alignment vertical="top"/>
    </xf>
    <xf numFmtId="164" fontId="1" fillId="0" borderId="0" applyFont="0" applyFill="0" applyBorder="0" applyAlignment="0" applyProtection="0"/>
    <xf numFmtId="171" fontId="1" fillId="0" borderId="0" applyFont="0" applyFill="0" applyBorder="0" applyProtection="0">
      <alignment vertical="top"/>
    </xf>
    <xf numFmtId="164" fontId="1" fillId="0" borderId="0" applyFont="0" applyFill="0" applyBorder="0" applyAlignment="0" applyProtection="0"/>
    <xf numFmtId="169" fontId="1" fillId="0" borderId="0" applyFont="0" applyFill="0" applyBorder="0" applyProtection="0">
      <alignment vertical="top"/>
    </xf>
    <xf numFmtId="0" fontId="1" fillId="0" borderId="0"/>
    <xf numFmtId="9" fontId="12" fillId="0" borderId="0" applyFont="0" applyFill="0" applyBorder="0" applyAlignment="0" applyProtection="0"/>
    <xf numFmtId="169" fontId="1" fillId="0" borderId="0" applyFont="0" applyFill="0" applyBorder="0" applyProtection="0">
      <alignment vertical="top"/>
    </xf>
    <xf numFmtId="169" fontId="1" fillId="0" borderId="0" applyFont="0" applyFill="0" applyBorder="0" applyProtection="0">
      <alignment vertical="top"/>
    </xf>
    <xf numFmtId="164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9" fontId="1" fillId="0" borderId="0" applyFont="0" applyFill="0" applyBorder="0" applyProtection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71" fontId="1" fillId="0" borderId="0" applyFont="0" applyFill="0" applyBorder="0" applyProtection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9" fontId="1" fillId="0" borderId="0" applyFont="0" applyFill="0" applyBorder="0" applyProtection="0">
      <alignment vertical="top"/>
    </xf>
    <xf numFmtId="169" fontId="1" fillId="0" borderId="0" applyFont="0" applyFill="0" applyBorder="0" applyProtection="0">
      <alignment vertical="top"/>
    </xf>
    <xf numFmtId="169" fontId="1" fillId="0" borderId="0" applyFont="0" applyFill="0" applyBorder="0" applyProtection="0">
      <alignment vertical="top"/>
    </xf>
    <xf numFmtId="169" fontId="1" fillId="0" borderId="0" applyFont="0" applyFill="0" applyBorder="0" applyProtection="0">
      <alignment vertical="top"/>
    </xf>
    <xf numFmtId="169" fontId="1" fillId="0" borderId="0" applyFont="0" applyFill="0" applyBorder="0" applyProtection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1" fillId="0" borderId="0"/>
    <xf numFmtId="0" fontId="28" fillId="0" borderId="0"/>
    <xf numFmtId="0" fontId="3" fillId="0" borderId="0"/>
    <xf numFmtId="169" fontId="10" fillId="0" borderId="0" applyFont="0" applyFill="0" applyBorder="0" applyProtection="0">
      <alignment vertical="top"/>
    </xf>
    <xf numFmtId="0" fontId="1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164" fontId="30" fillId="26" borderId="2" applyBorder="0" applyAlignment="0"/>
    <xf numFmtId="0" fontId="30" fillId="26" borderId="0" applyFill="0"/>
    <xf numFmtId="169" fontId="32" fillId="0" borderId="0" applyFont="0" applyFill="0" applyBorder="0" applyProtection="0">
      <alignment vertical="top"/>
    </xf>
    <xf numFmtId="169" fontId="34" fillId="0" borderId="0" applyFill="0" applyBorder="0" applyProtection="0">
      <alignment vertical="top"/>
    </xf>
    <xf numFmtId="174" fontId="34" fillId="0" borderId="0" applyFont="0" applyFill="0" applyBorder="0" applyProtection="0">
      <alignment vertical="top"/>
    </xf>
    <xf numFmtId="0" fontId="38" fillId="0" borderId="0" applyNumberFormat="0" applyFill="0" applyBorder="0" applyAlignment="0" applyProtection="0"/>
    <xf numFmtId="169" fontId="32" fillId="0" borderId="0" applyFont="0" applyFill="0" applyBorder="0" applyProtection="0">
      <alignment vertical="top"/>
    </xf>
    <xf numFmtId="169" fontId="34" fillId="0" borderId="0" applyFill="0" applyBorder="0" applyProtection="0">
      <alignment vertical="top"/>
    </xf>
    <xf numFmtId="174" fontId="34" fillId="0" borderId="0" applyFont="0" applyFill="0" applyBorder="0" applyProtection="0">
      <alignment vertical="top"/>
    </xf>
    <xf numFmtId="0" fontId="45" fillId="0" borderId="0"/>
  </cellStyleXfs>
  <cellXfs count="254">
    <xf numFmtId="0" fontId="0" fillId="0" borderId="0" xfId="0"/>
    <xf numFmtId="0" fontId="2" fillId="0" borderId="0" xfId="0" applyFont="1"/>
    <xf numFmtId="0" fontId="31" fillId="0" borderId="0" xfId="0" applyFont="1"/>
    <xf numFmtId="169" fontId="33" fillId="34" borderId="0" xfId="2754" applyFont="1" applyFill="1">
      <alignment vertical="top"/>
    </xf>
    <xf numFmtId="169" fontId="35" fillId="34" borderId="0" xfId="2755" applyFont="1" applyFill="1">
      <alignment vertical="top"/>
    </xf>
    <xf numFmtId="169" fontId="35" fillId="0" borderId="0" xfId="2755" applyFont="1" applyFill="1">
      <alignment vertical="top"/>
    </xf>
    <xf numFmtId="169" fontId="36" fillId="0" borderId="0" xfId="2755" applyFont="1" applyFill="1">
      <alignment vertical="top"/>
    </xf>
    <xf numFmtId="0" fontId="37" fillId="0" borderId="0" xfId="2755" applyNumberFormat="1" applyFont="1" applyFill="1">
      <alignment vertical="top"/>
    </xf>
    <xf numFmtId="0" fontId="36" fillId="0" borderId="0" xfId="2755" applyNumberFormat="1" applyFont="1" applyFill="1">
      <alignment vertical="top"/>
    </xf>
    <xf numFmtId="0" fontId="35" fillId="0" borderId="0" xfId="2755" applyNumberFormat="1" applyFont="1" applyFill="1">
      <alignment vertical="top"/>
    </xf>
    <xf numFmtId="0" fontId="35" fillId="0" borderId="0" xfId="2755" applyNumberFormat="1" applyFont="1" applyFill="1" applyAlignment="1">
      <alignment horizontal="left" vertical="top"/>
    </xf>
    <xf numFmtId="0" fontId="35" fillId="0" borderId="0" xfId="2755" applyNumberFormat="1" applyFont="1" applyFill="1" applyAlignment="1">
      <alignment horizontal="left" vertical="center"/>
    </xf>
    <xf numFmtId="186" fontId="35" fillId="0" borderId="0" xfId="2756" applyNumberFormat="1" applyFont="1" applyFill="1" applyAlignment="1">
      <alignment horizontal="left" vertical="top"/>
    </xf>
    <xf numFmtId="0" fontId="38" fillId="0" borderId="0" xfId="2753" applyNumberFormat="1" applyFill="1" applyAlignment="1">
      <alignment vertical="top"/>
    </xf>
    <xf numFmtId="0" fontId="39" fillId="0" borderId="0" xfId="2754" applyNumberFormat="1" applyFont="1" applyAlignment="1"/>
    <xf numFmtId="0" fontId="27" fillId="0" borderId="0" xfId="0" applyFont="1"/>
    <xf numFmtId="0" fontId="27" fillId="0" borderId="0" xfId="0" applyFont="1" applyAlignment="1">
      <alignment vertical="center"/>
    </xf>
    <xf numFmtId="0" fontId="40" fillId="0" borderId="0" xfId="0" applyFont="1"/>
    <xf numFmtId="0" fontId="27" fillId="0" borderId="0" xfId="0" applyFont="1" applyAlignment="1">
      <alignment wrapText="1"/>
    </xf>
    <xf numFmtId="0" fontId="41" fillId="0" borderId="0" xfId="3" applyFont="1" applyAlignment="1">
      <alignment horizontal="left" vertical="top"/>
    </xf>
    <xf numFmtId="0" fontId="42" fillId="23" borderId="0" xfId="0" applyFont="1" applyFill="1"/>
    <xf numFmtId="0" fontId="27" fillId="23" borderId="0" xfId="0" applyFont="1" applyFill="1"/>
    <xf numFmtId="0" fontId="27" fillId="0" borderId="0" xfId="0" applyFont="1" applyAlignment="1">
      <alignment vertical="center" wrapText="1"/>
    </xf>
    <xf numFmtId="9" fontId="27" fillId="2" borderId="1" xfId="2" applyFont="1" applyFill="1" applyBorder="1" applyAlignment="1">
      <alignment horizontal="center"/>
    </xf>
    <xf numFmtId="0" fontId="43" fillId="0" borderId="0" xfId="0" applyFont="1"/>
    <xf numFmtId="0" fontId="43" fillId="0" borderId="0" xfId="3" applyFont="1"/>
    <xf numFmtId="0" fontId="43" fillId="0" borderId="0" xfId="3" applyFont="1" applyAlignment="1">
      <alignment horizontal="left" vertical="top"/>
    </xf>
    <xf numFmtId="0" fontId="43" fillId="0" borderId="0" xfId="3" applyFont="1" applyAlignment="1">
      <alignment vertical="center"/>
    </xf>
    <xf numFmtId="0" fontId="43" fillId="0" borderId="0" xfId="3" applyFont="1" applyAlignment="1">
      <alignment horizontal="left" vertical="center"/>
    </xf>
    <xf numFmtId="0" fontId="39" fillId="0" borderId="0" xfId="2573" applyFont="1"/>
    <xf numFmtId="0" fontId="44" fillId="0" borderId="0" xfId="2573" applyFont="1" applyAlignment="1">
      <alignment vertical="top"/>
    </xf>
    <xf numFmtId="0" fontId="35" fillId="0" borderId="0" xfId="2573" applyFont="1" applyAlignment="1">
      <alignment vertical="top"/>
    </xf>
    <xf numFmtId="0" fontId="35" fillId="0" borderId="0" xfId="2573" applyFont="1" applyAlignment="1">
      <alignment horizontal="center" vertical="top"/>
    </xf>
    <xf numFmtId="0" fontId="46" fillId="35" borderId="0" xfId="2757" applyFont="1" applyFill="1" applyAlignment="1">
      <alignment vertical="center"/>
    </xf>
    <xf numFmtId="0" fontId="47" fillId="35" borderId="0" xfId="2757" applyFont="1" applyFill="1" applyAlignment="1">
      <alignment vertical="center"/>
    </xf>
    <xf numFmtId="0" fontId="48" fillId="0" borderId="0" xfId="2573" applyFont="1" applyAlignment="1">
      <alignment vertical="top"/>
    </xf>
    <xf numFmtId="0" fontId="49" fillId="0" borderId="0" xfId="2573" applyFont="1" applyAlignment="1">
      <alignment vertical="top"/>
    </xf>
    <xf numFmtId="0" fontId="44" fillId="0" borderId="0" xfId="2573" applyFont="1" applyAlignment="1">
      <alignment horizontal="centerContinuous" vertical="top"/>
    </xf>
    <xf numFmtId="0" fontId="50" fillId="0" borderId="0" xfId="2573" applyFont="1" applyAlignment="1">
      <alignment horizontal="centerContinuous" vertical="top"/>
    </xf>
    <xf numFmtId="0" fontId="35" fillId="0" borderId="0" xfId="2573" applyFont="1" applyAlignment="1">
      <alignment horizontal="centerContinuous" vertical="top"/>
    </xf>
    <xf numFmtId="0" fontId="44" fillId="0" borderId="0" xfId="2573" applyFont="1" applyAlignment="1">
      <alignment horizontal="center" vertical="top"/>
    </xf>
    <xf numFmtId="0" fontId="48" fillId="0" borderId="0" xfId="2573" applyFont="1" applyAlignment="1">
      <alignment horizontal="centerContinuous" vertical="top"/>
    </xf>
    <xf numFmtId="0" fontId="49" fillId="0" borderId="0" xfId="2573" applyFont="1" applyAlignment="1">
      <alignment horizontal="centerContinuous" vertical="top"/>
    </xf>
    <xf numFmtId="0" fontId="51" fillId="36" borderId="0" xfId="2573" applyFont="1" applyFill="1" applyAlignment="1">
      <alignment vertical="top"/>
    </xf>
    <xf numFmtId="0" fontId="51" fillId="36" borderId="0" xfId="2573" applyFont="1" applyFill="1" applyAlignment="1">
      <alignment wrapText="1"/>
    </xf>
    <xf numFmtId="0" fontId="51" fillId="36" borderId="0" xfId="2573" applyFont="1" applyFill="1" applyAlignment="1">
      <alignment horizontal="left" vertical="center" wrapText="1"/>
    </xf>
    <xf numFmtId="0" fontId="51" fillId="36" borderId="0" xfId="2573" applyFont="1" applyFill="1" applyAlignment="1">
      <alignment vertical="top" wrapText="1"/>
    </xf>
    <xf numFmtId="0" fontId="39" fillId="0" borderId="0" xfId="2573" applyFont="1" applyAlignment="1">
      <alignment vertical="top"/>
    </xf>
    <xf numFmtId="0" fontId="45" fillId="0" borderId="0" xfId="0" applyFont="1"/>
    <xf numFmtId="181" fontId="45" fillId="0" borderId="0" xfId="0" applyNumberFormat="1" applyFont="1"/>
    <xf numFmtId="0" fontId="34" fillId="0" borderId="0" xfId="0" applyFont="1"/>
    <xf numFmtId="0" fontId="34" fillId="0" borderId="0" xfId="0" applyFont="1" applyAlignment="1">
      <alignment vertical="top" wrapText="1"/>
    </xf>
    <xf numFmtId="10" fontId="45" fillId="0" borderId="0" xfId="0" applyNumberFormat="1" applyFont="1"/>
    <xf numFmtId="0" fontId="53" fillId="0" borderId="0" xfId="0" applyFont="1"/>
    <xf numFmtId="0" fontId="45" fillId="0" borderId="2" xfId="0" applyFont="1" applyBorder="1" applyAlignment="1">
      <alignment horizontal="centerContinuous"/>
    </xf>
    <xf numFmtId="0" fontId="45" fillId="0" borderId="4" xfId="0" applyFont="1" applyBorder="1" applyAlignment="1">
      <alignment horizontal="centerContinuous"/>
    </xf>
    <xf numFmtId="0" fontId="54" fillId="0" borderId="2" xfId="0" applyFont="1" applyBorder="1" applyAlignment="1">
      <alignment horizontal="centerContinuous"/>
    </xf>
    <xf numFmtId="0" fontId="54" fillId="0" borderId="7" xfId="0" applyFont="1" applyBorder="1" applyAlignment="1">
      <alignment horizontal="centerContinuous"/>
    </xf>
    <xf numFmtId="0" fontId="45" fillId="0" borderId="8" xfId="0" applyFont="1" applyBorder="1" applyAlignment="1">
      <alignment horizontal="centerContinuous"/>
    </xf>
    <xf numFmtId="0" fontId="45" fillId="3" borderId="1" xfId="0" applyFont="1" applyFill="1" applyBorder="1" applyAlignment="1">
      <alignment horizontal="center" vertical="center" wrapText="1"/>
    </xf>
    <xf numFmtId="0" fontId="45" fillId="27" borderId="1" xfId="0" applyFont="1" applyFill="1" applyBorder="1" applyAlignment="1">
      <alignment horizontal="center" vertical="center" wrapText="1"/>
    </xf>
    <xf numFmtId="0" fontId="45" fillId="28" borderId="1" xfId="0" applyFont="1" applyFill="1" applyBorder="1" applyAlignment="1">
      <alignment horizontal="center" vertical="center" wrapText="1"/>
    </xf>
    <xf numFmtId="0" fontId="53" fillId="0" borderId="2" xfId="0" applyFont="1" applyBorder="1"/>
    <xf numFmtId="0" fontId="53" fillId="0" borderId="3" xfId="0" applyFont="1" applyBorder="1"/>
    <xf numFmtId="0" fontId="45" fillId="0" borderId="3" xfId="0" applyFont="1" applyBorder="1"/>
    <xf numFmtId="178" fontId="45" fillId="0" borderId="1" xfId="0" applyNumberFormat="1" applyFont="1" applyBorder="1"/>
    <xf numFmtId="0" fontId="45" fillId="0" borderId="1" xfId="0" applyFont="1" applyBorder="1"/>
    <xf numFmtId="178" fontId="55" fillId="0" borderId="0" xfId="0" applyNumberFormat="1" applyFont="1"/>
    <xf numFmtId="178" fontId="45" fillId="0" borderId="0" xfId="0" applyNumberFormat="1" applyFont="1"/>
    <xf numFmtId="0" fontId="45" fillId="0" borderId="1" xfId="0" applyFont="1" applyBorder="1" applyAlignment="1">
      <alignment vertical="center"/>
    </xf>
    <xf numFmtId="0" fontId="45" fillId="20" borderId="1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2" borderId="1" xfId="0" applyFont="1" applyFill="1" applyBorder="1" applyAlignment="1">
      <alignment wrapText="1"/>
    </xf>
    <xf numFmtId="0" fontId="45" fillId="0" borderId="1" xfId="0" applyFont="1" applyBorder="1" applyAlignment="1">
      <alignment horizontal="center"/>
    </xf>
    <xf numFmtId="0" fontId="45" fillId="2" borderId="1" xfId="0" applyFont="1" applyFill="1" applyBorder="1"/>
    <xf numFmtId="0" fontId="45" fillId="0" borderId="1" xfId="0" applyFont="1" applyBorder="1" applyAlignment="1">
      <alignment vertical="center" wrapText="1"/>
    </xf>
    <xf numFmtId="0" fontId="45" fillId="2" borderId="1" xfId="0" applyFont="1" applyFill="1" applyBorder="1" applyAlignment="1">
      <alignment vertical="center" wrapText="1"/>
    </xf>
    <xf numFmtId="183" fontId="45" fillId="0" borderId="1" xfId="0" applyNumberFormat="1" applyFont="1" applyBorder="1" applyAlignment="1">
      <alignment horizontal="right" vertical="center"/>
    </xf>
    <xf numFmtId="0" fontId="45" fillId="0" borderId="1" xfId="0" applyFont="1" applyBorder="1" applyAlignment="1">
      <alignment horizontal="center" vertical="center" wrapText="1"/>
    </xf>
    <xf numFmtId="183" fontId="45" fillId="24" borderId="12" xfId="0" applyNumberFormat="1" applyFont="1" applyFill="1" applyBorder="1" applyAlignment="1">
      <alignment horizontal="right" vertical="center"/>
    </xf>
    <xf numFmtId="0" fontId="56" fillId="0" borderId="0" xfId="0" applyFont="1" applyAlignment="1">
      <alignment vertical="center"/>
    </xf>
    <xf numFmtId="0" fontId="57" fillId="0" borderId="0" xfId="0" applyFont="1"/>
    <xf numFmtId="9" fontId="45" fillId="2" borderId="1" xfId="2" applyFont="1" applyFill="1" applyBorder="1" applyAlignment="1">
      <alignment horizontal="center" vertical="center"/>
    </xf>
    <xf numFmtId="10" fontId="45" fillId="21" borderId="1" xfId="0" applyNumberFormat="1" applyFont="1" applyFill="1" applyBorder="1" applyAlignment="1">
      <alignment horizontal="center"/>
    </xf>
    <xf numFmtId="10" fontId="45" fillId="0" borderId="1" xfId="0" applyNumberFormat="1" applyFont="1" applyBorder="1" applyAlignment="1">
      <alignment horizontal="center"/>
    </xf>
    <xf numFmtId="0" fontId="45" fillId="0" borderId="2" xfId="0" applyFont="1" applyBorder="1"/>
    <xf numFmtId="0" fontId="45" fillId="0" borderId="4" xfId="0" applyFont="1" applyBorder="1"/>
    <xf numFmtId="0" fontId="45" fillId="0" borderId="5" xfId="0" applyFont="1" applyBorder="1"/>
    <xf numFmtId="182" fontId="45" fillId="2" borderId="1" xfId="2" applyNumberFormat="1" applyFont="1" applyFill="1" applyBorder="1"/>
    <xf numFmtId="0" fontId="45" fillId="0" borderId="0" xfId="0" applyFont="1" applyAlignment="1">
      <alignment vertical="center"/>
    </xf>
    <xf numFmtId="182" fontId="45" fillId="0" borderId="1" xfId="2" applyNumberFormat="1" applyFont="1" applyFill="1" applyBorder="1" applyAlignment="1">
      <alignment horizontal="center"/>
    </xf>
    <xf numFmtId="9" fontId="45" fillId="0" borderId="1" xfId="2" applyFont="1" applyFill="1" applyBorder="1" applyAlignment="1">
      <alignment horizontal="center"/>
    </xf>
    <xf numFmtId="10" fontId="45" fillId="0" borderId="1" xfId="2" applyNumberFormat="1" applyFont="1" applyFill="1" applyBorder="1" applyAlignment="1">
      <alignment horizontal="center"/>
    </xf>
    <xf numFmtId="0" fontId="45" fillId="0" borderId="1" xfId="0" applyFont="1" applyBorder="1" applyAlignment="1">
      <alignment horizontal="right"/>
    </xf>
    <xf numFmtId="0" fontId="45" fillId="0" borderId="1" xfId="0" applyFont="1" applyBorder="1" applyAlignment="1">
      <alignment horizontal="center" wrapText="1"/>
    </xf>
    <xf numFmtId="0" fontId="45" fillId="0" borderId="1" xfId="0" applyFont="1" applyBorder="1" applyAlignment="1">
      <alignment vertical="top" wrapText="1"/>
    </xf>
    <xf numFmtId="0" fontId="45" fillId="33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left" vertical="top" wrapText="1"/>
    </xf>
    <xf numFmtId="0" fontId="34" fillId="2" borderId="1" xfId="0" applyFont="1" applyFill="1" applyBorder="1" applyAlignment="1">
      <alignment horizontal="center"/>
    </xf>
    <xf numFmtId="0" fontId="45" fillId="0" borderId="5" xfId="0" applyFont="1" applyBorder="1" applyAlignment="1">
      <alignment vertical="center" wrapText="1"/>
    </xf>
    <xf numFmtId="0" fontId="45" fillId="0" borderId="6" xfId="0" applyFont="1" applyBorder="1" applyAlignment="1">
      <alignment vertical="center" wrapText="1"/>
    </xf>
    <xf numFmtId="0" fontId="34" fillId="33" borderId="1" xfId="0" applyFont="1" applyFill="1" applyBorder="1" applyAlignment="1">
      <alignment horizontal="center" vertical="center" wrapText="1"/>
    </xf>
    <xf numFmtId="0" fontId="45" fillId="33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/>
    </xf>
    <xf numFmtId="183" fontId="45" fillId="0" borderId="1" xfId="0" applyNumberFormat="1" applyFont="1" applyBorder="1"/>
    <xf numFmtId="183" fontId="45" fillId="0" borderId="1" xfId="2" applyNumberFormat="1" applyFont="1" applyFill="1" applyBorder="1"/>
    <xf numFmtId="3" fontId="45" fillId="0" borderId="1" xfId="2" applyNumberFormat="1" applyFont="1" applyFill="1" applyBorder="1"/>
    <xf numFmtId="165" fontId="52" fillId="7" borderId="0" xfId="1" applyNumberFormat="1" applyFont="1" applyFill="1" applyBorder="1" applyAlignment="1">
      <alignment horizontal="left" vertical="center"/>
    </xf>
    <xf numFmtId="165" fontId="53" fillId="7" borderId="0" xfId="1" applyNumberFormat="1" applyFont="1" applyFill="1" applyBorder="1" applyAlignment="1">
      <alignment horizontal="right" vertical="center"/>
    </xf>
    <xf numFmtId="165" fontId="52" fillId="0" borderId="0" xfId="1" applyNumberFormat="1" applyFont="1" applyFill="1" applyBorder="1" applyAlignment="1">
      <alignment horizontal="left" vertical="center"/>
    </xf>
    <xf numFmtId="165" fontId="53" fillId="0" borderId="0" xfId="1" applyNumberFormat="1" applyFont="1" applyFill="1" applyBorder="1" applyAlignment="1">
      <alignment horizontal="right" vertical="center"/>
    </xf>
    <xf numFmtId="165" fontId="58" fillId="0" borderId="0" xfId="1" applyNumberFormat="1" applyFont="1" applyFill="1" applyBorder="1" applyAlignment="1">
      <alignment horizontal="left" vertical="center"/>
    </xf>
    <xf numFmtId="181" fontId="53" fillId="0" borderId="1" xfId="2" applyNumberFormat="1" applyFont="1" applyFill="1" applyBorder="1" applyAlignment="1">
      <alignment horizontal="right" vertical="center"/>
    </xf>
    <xf numFmtId="0" fontId="59" fillId="0" borderId="0" xfId="3" applyFont="1" applyAlignment="1">
      <alignment horizontal="left" vertical="top"/>
    </xf>
    <xf numFmtId="0" fontId="45" fillId="0" borderId="0" xfId="0" applyFont="1" applyAlignment="1">
      <alignment wrapText="1"/>
    </xf>
    <xf numFmtId="0" fontId="53" fillId="0" borderId="1" xfId="0" applyFont="1" applyBorder="1" applyAlignment="1">
      <alignment horizontal="center" vertical="center" wrapText="1"/>
    </xf>
    <xf numFmtId="0" fontId="45" fillId="0" borderId="12" xfId="0" applyFont="1" applyBorder="1"/>
    <xf numFmtId="0" fontId="53" fillId="0" borderId="1" xfId="0" applyFont="1" applyBorder="1" applyAlignment="1">
      <alignment horizontal="center" vertical="center"/>
    </xf>
    <xf numFmtId="164" fontId="45" fillId="0" borderId="1" xfId="1" applyFont="1" applyBorder="1" applyAlignment="1">
      <alignment wrapText="1"/>
    </xf>
    <xf numFmtId="166" fontId="45" fillId="0" borderId="1" xfId="1" applyNumberFormat="1" applyFont="1" applyBorder="1" applyAlignment="1">
      <alignment wrapText="1"/>
    </xf>
    <xf numFmtId="0" fontId="45" fillId="0" borderId="17" xfId="0" applyFont="1" applyBorder="1" applyAlignment="1">
      <alignment vertical="center"/>
    </xf>
    <xf numFmtId="0" fontId="45" fillId="0" borderId="7" xfId="0" applyFont="1" applyBorder="1" applyAlignment="1">
      <alignment vertical="center"/>
    </xf>
    <xf numFmtId="0" fontId="45" fillId="0" borderId="8" xfId="0" applyFont="1" applyBorder="1" applyAlignment="1">
      <alignment vertical="center"/>
    </xf>
    <xf numFmtId="0" fontId="45" fillId="0" borderId="8" xfId="0" applyFont="1" applyBorder="1"/>
    <xf numFmtId="0" fontId="45" fillId="0" borderId="19" xfId="0" applyFont="1" applyBorder="1" applyAlignment="1">
      <alignment vertical="center"/>
    </xf>
    <xf numFmtId="164" fontId="45" fillId="2" borderId="1" xfId="1" applyFont="1" applyFill="1" applyBorder="1" applyAlignment="1">
      <alignment wrapText="1"/>
    </xf>
    <xf numFmtId="180" fontId="45" fillId="2" borderId="1" xfId="1" applyNumberFormat="1" applyFont="1" applyFill="1" applyBorder="1" applyAlignment="1">
      <alignment wrapText="1"/>
    </xf>
    <xf numFmtId="0" fontId="45" fillId="2" borderId="2" xfId="0" applyFont="1" applyFill="1" applyBorder="1"/>
    <xf numFmtId="0" fontId="45" fillId="2" borderId="5" xfId="0" applyFont="1" applyFill="1" applyBorder="1"/>
    <xf numFmtId="165" fontId="53" fillId="0" borderId="0" xfId="1" applyNumberFormat="1" applyFont="1" applyFill="1" applyBorder="1" applyAlignment="1">
      <alignment horizontal="left" vertical="center"/>
    </xf>
    <xf numFmtId="165" fontId="60" fillId="0" borderId="0" xfId="1" applyNumberFormat="1" applyFont="1" applyFill="1" applyBorder="1" applyAlignment="1">
      <alignment horizontal="right" vertical="center"/>
    </xf>
    <xf numFmtId="165" fontId="53" fillId="0" borderId="1" xfId="1" applyNumberFormat="1" applyFont="1" applyFill="1" applyBorder="1" applyAlignment="1">
      <alignment horizontal="left" vertical="center" wrapText="1"/>
    </xf>
    <xf numFmtId="0" fontId="61" fillId="0" borderId="0" xfId="0" applyFont="1"/>
    <xf numFmtId="0" fontId="45" fillId="21" borderId="1" xfId="0" applyFont="1" applyFill="1" applyBorder="1" applyAlignment="1">
      <alignment horizontal="center" vertical="center" wrapText="1"/>
    </xf>
    <xf numFmtId="0" fontId="45" fillId="5" borderId="6" xfId="0" applyFont="1" applyFill="1" applyBorder="1" applyAlignment="1">
      <alignment horizontal="center" vertical="center" wrapText="1"/>
    </xf>
    <xf numFmtId="0" fontId="45" fillId="6" borderId="1" xfId="0" applyFont="1" applyFill="1" applyBorder="1" applyAlignment="1">
      <alignment horizontal="center" vertical="center" wrapText="1"/>
    </xf>
    <xf numFmtId="0" fontId="45" fillId="6" borderId="2" xfId="0" applyFont="1" applyFill="1" applyBorder="1" applyAlignment="1">
      <alignment horizontal="center" vertical="center" wrapText="1"/>
    </xf>
    <xf numFmtId="0" fontId="53" fillId="4" borderId="10" xfId="0" applyFont="1" applyFill="1" applyBorder="1" applyAlignment="1">
      <alignment horizontal="center" vertical="center" wrapText="1"/>
    </xf>
    <xf numFmtId="0" fontId="53" fillId="0" borderId="0" xfId="0" applyFont="1" applyAlignment="1">
      <alignment wrapText="1"/>
    </xf>
    <xf numFmtId="9" fontId="45" fillId="2" borderId="6" xfId="2" applyFont="1" applyFill="1" applyBorder="1" applyAlignment="1">
      <alignment horizontal="center" vertical="center" wrapText="1"/>
    </xf>
    <xf numFmtId="165" fontId="45" fillId="0" borderId="1" xfId="1" applyNumberFormat="1" applyFont="1" applyBorder="1" applyAlignment="1">
      <alignment wrapText="1"/>
    </xf>
    <xf numFmtId="165" fontId="45" fillId="0" borderId="1" xfId="0" applyNumberFormat="1" applyFont="1" applyBorder="1" applyAlignment="1">
      <alignment wrapText="1"/>
    </xf>
    <xf numFmtId="165" fontId="45" fillId="0" borderId="2" xfId="0" applyNumberFormat="1" applyFont="1" applyBorder="1" applyAlignment="1">
      <alignment wrapText="1"/>
    </xf>
    <xf numFmtId="165" fontId="53" fillId="0" borderId="10" xfId="0" applyNumberFormat="1" applyFont="1" applyBorder="1" applyAlignment="1">
      <alignment wrapText="1"/>
    </xf>
    <xf numFmtId="164" fontId="45" fillId="0" borderId="0" xfId="1" applyFont="1" applyFill="1" applyBorder="1" applyAlignment="1">
      <alignment wrapText="1"/>
    </xf>
    <xf numFmtId="167" fontId="45" fillId="0" borderId="0" xfId="1" applyNumberFormat="1" applyFont="1" applyFill="1" applyBorder="1" applyAlignment="1">
      <alignment wrapText="1"/>
    </xf>
    <xf numFmtId="0" fontId="62" fillId="0" borderId="0" xfId="0" applyFont="1" applyAlignment="1">
      <alignment horizontal="left" vertical="center" wrapText="1"/>
    </xf>
    <xf numFmtId="9" fontId="63" fillId="0" borderId="0" xfId="0" applyNumberFormat="1" applyFont="1" applyAlignment="1">
      <alignment horizontal="center" vertical="center" wrapText="1"/>
    </xf>
    <xf numFmtId="179" fontId="63" fillId="0" borderId="0" xfId="0" applyNumberFormat="1" applyFont="1" applyAlignment="1">
      <alignment horizontal="center" vertical="center" wrapText="1"/>
    </xf>
    <xf numFmtId="165" fontId="63" fillId="0" borderId="0" xfId="0" applyNumberFormat="1" applyFont="1" applyAlignment="1">
      <alignment horizontal="center" vertical="center" wrapText="1"/>
    </xf>
    <xf numFmtId="0" fontId="45" fillId="0" borderId="0" xfId="0" applyFont="1" applyAlignment="1">
      <alignment horizontal="center" wrapText="1"/>
    </xf>
    <xf numFmtId="9" fontId="63" fillId="0" borderId="12" xfId="0" applyNumberFormat="1" applyFont="1" applyBorder="1" applyAlignment="1">
      <alignment horizontal="center" vertical="center" wrapText="1"/>
    </xf>
    <xf numFmtId="9" fontId="62" fillId="0" borderId="0" xfId="0" applyNumberFormat="1" applyFont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53" fillId="0" borderId="9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168" fontId="45" fillId="0" borderId="1" xfId="1" applyNumberFormat="1" applyFont="1" applyBorder="1" applyAlignment="1">
      <alignment horizontal="center" wrapText="1"/>
    </xf>
    <xf numFmtId="168" fontId="45" fillId="0" borderId="2" xfId="1" applyNumberFormat="1" applyFont="1" applyBorder="1" applyAlignment="1">
      <alignment horizontal="center" wrapText="1"/>
    </xf>
    <xf numFmtId="168" fontId="45" fillId="0" borderId="24" xfId="1" applyNumberFormat="1" applyFont="1" applyBorder="1" applyAlignment="1">
      <alignment horizontal="center" wrapText="1"/>
    </xf>
    <xf numFmtId="2" fontId="45" fillId="0" borderId="1" xfId="1" applyNumberFormat="1" applyFont="1" applyBorder="1" applyAlignment="1">
      <alignment wrapText="1"/>
    </xf>
    <xf numFmtId="168" fontId="45" fillId="0" borderId="10" xfId="1" applyNumberFormat="1" applyFont="1" applyBorder="1" applyAlignment="1">
      <alignment horizontal="center" wrapText="1"/>
    </xf>
    <xf numFmtId="168" fontId="45" fillId="0" borderId="11" xfId="1" applyNumberFormat="1" applyFont="1" applyBorder="1" applyAlignment="1">
      <alignment horizontal="center" wrapText="1"/>
    </xf>
    <xf numFmtId="0" fontId="64" fillId="23" borderId="0" xfId="0" applyFont="1" applyFill="1"/>
    <xf numFmtId="0" fontId="45" fillId="23" borderId="0" xfId="0" applyFont="1" applyFill="1" applyAlignment="1">
      <alignment wrapText="1"/>
    </xf>
    <xf numFmtId="0" fontId="45" fillId="23" borderId="0" xfId="0" applyFont="1" applyFill="1"/>
    <xf numFmtId="0" fontId="65" fillId="0" borderId="0" xfId="0" applyFont="1"/>
    <xf numFmtId="0" fontId="45" fillId="24" borderId="0" xfId="0" applyFont="1" applyFill="1" applyAlignment="1">
      <alignment horizontal="center" vertical="center" wrapText="1"/>
    </xf>
    <xf numFmtId="9" fontId="45" fillId="0" borderId="0" xfId="2" applyFont="1" applyBorder="1" applyAlignment="1">
      <alignment horizontal="center"/>
    </xf>
    <xf numFmtId="0" fontId="54" fillId="0" borderId="1" xfId="0" applyFont="1" applyBorder="1" applyAlignment="1">
      <alignment horizontal="centerContinuous"/>
    </xf>
    <xf numFmtId="0" fontId="45" fillId="0" borderId="1" xfId="0" applyFont="1" applyBorder="1" applyAlignment="1">
      <alignment horizontal="centerContinuous" vertical="top"/>
    </xf>
    <xf numFmtId="0" fontId="45" fillId="0" borderId="1" xfId="0" applyFont="1" applyBorder="1" applyAlignment="1">
      <alignment horizontal="centerContinuous"/>
    </xf>
    <xf numFmtId="0" fontId="45" fillId="25" borderId="1" xfId="0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center" vertical="center"/>
    </xf>
    <xf numFmtId="0" fontId="45" fillId="25" borderId="1" xfId="0" applyFont="1" applyFill="1" applyBorder="1" applyAlignment="1">
      <alignment horizontal="center" vertical="center"/>
    </xf>
    <xf numFmtId="0" fontId="45" fillId="28" borderId="1" xfId="0" applyFont="1" applyFill="1" applyBorder="1" applyAlignment="1">
      <alignment horizontal="center" vertical="center"/>
    </xf>
    <xf numFmtId="0" fontId="45" fillId="29" borderId="1" xfId="0" applyFont="1" applyFill="1" applyBorder="1" applyAlignment="1">
      <alignment horizontal="center" vertical="center"/>
    </xf>
    <xf numFmtId="0" fontId="45" fillId="30" borderId="1" xfId="0" applyFont="1" applyFill="1" applyBorder="1" applyAlignment="1">
      <alignment horizontal="center" vertical="center"/>
    </xf>
    <xf numFmtId="0" fontId="45" fillId="31" borderId="1" xfId="0" applyFont="1" applyFill="1" applyBorder="1" applyAlignment="1">
      <alignment horizontal="center" vertical="center"/>
    </xf>
    <xf numFmtId="1" fontId="34" fillId="0" borderId="1" xfId="0" applyNumberFormat="1" applyFont="1" applyBorder="1" applyAlignment="1">
      <alignment horizontal="right" vertical="center"/>
    </xf>
    <xf numFmtId="181" fontId="45" fillId="2" borderId="1" xfId="0" applyNumberFormat="1" applyFont="1" applyFill="1" applyBorder="1" applyAlignment="1">
      <alignment horizontal="right" vertical="center"/>
    </xf>
    <xf numFmtId="1" fontId="45" fillId="0" borderId="0" xfId="0" applyNumberFormat="1" applyFont="1"/>
    <xf numFmtId="1" fontId="45" fillId="0" borderId="1" xfId="0" applyNumberFormat="1" applyFont="1" applyBorder="1" applyAlignment="1">
      <alignment horizontal="right" vertical="center"/>
    </xf>
    <xf numFmtId="1" fontId="45" fillId="0" borderId="1" xfId="0" applyNumberFormat="1" applyFont="1" applyBorder="1"/>
    <xf numFmtId="1" fontId="45" fillId="32" borderId="1" xfId="0" applyNumberFormat="1" applyFont="1" applyFill="1" applyBorder="1"/>
    <xf numFmtId="184" fontId="45" fillId="32" borderId="1" xfId="0" applyNumberFormat="1" applyFont="1" applyFill="1" applyBorder="1"/>
    <xf numFmtId="1" fontId="53" fillId="32" borderId="1" xfId="0" applyNumberFormat="1" applyFont="1" applyFill="1" applyBorder="1"/>
    <xf numFmtId="0" fontId="58" fillId="22" borderId="18" xfId="0" applyFont="1" applyFill="1" applyBorder="1" applyAlignment="1">
      <alignment vertical="center"/>
    </xf>
    <xf numFmtId="0" fontId="58" fillId="22" borderId="18" xfId="0" applyFont="1" applyFill="1" applyBorder="1" applyAlignment="1">
      <alignment horizontal="centerContinuous" vertical="center" wrapText="1"/>
    </xf>
    <xf numFmtId="0" fontId="58" fillId="22" borderId="3" xfId="0" applyFont="1" applyFill="1" applyBorder="1" applyAlignment="1">
      <alignment horizontal="centerContinuous" vertical="center" wrapText="1"/>
    </xf>
    <xf numFmtId="0" fontId="45" fillId="0" borderId="18" xfId="0" applyFont="1" applyBorder="1"/>
    <xf numFmtId="185" fontId="45" fillId="0" borderId="18" xfId="1" applyNumberFormat="1" applyFont="1" applyFill="1" applyBorder="1"/>
    <xf numFmtId="185" fontId="53" fillId="32" borderId="1" xfId="0" applyNumberFormat="1" applyFont="1" applyFill="1" applyBorder="1"/>
    <xf numFmtId="185" fontId="53" fillId="0" borderId="2" xfId="1" applyNumberFormat="1" applyFont="1" applyFill="1" applyBorder="1"/>
    <xf numFmtId="2" fontId="45" fillId="0" borderId="1" xfId="0" applyNumberFormat="1" applyFont="1" applyBorder="1"/>
    <xf numFmtId="2" fontId="53" fillId="0" borderId="1" xfId="0" applyNumberFormat="1" applyFont="1" applyBorder="1"/>
    <xf numFmtId="181" fontId="45" fillId="0" borderId="1" xfId="0" applyNumberFormat="1" applyFont="1" applyBorder="1"/>
    <xf numFmtId="0" fontId="34" fillId="0" borderId="1" xfId="0" applyFont="1" applyBorder="1" applyAlignment="1">
      <alignment vertical="center" wrapText="1"/>
    </xf>
    <xf numFmtId="0" fontId="45" fillId="0" borderId="1" xfId="0" applyFont="1" applyBorder="1" applyAlignment="1">
      <alignment vertical="top"/>
    </xf>
    <xf numFmtId="10" fontId="45" fillId="38" borderId="1" xfId="0" applyNumberFormat="1" applyFont="1" applyFill="1" applyBorder="1" applyAlignment="1">
      <alignment horizontal="center"/>
    </xf>
    <xf numFmtId="9" fontId="45" fillId="0" borderId="0" xfId="2" applyFont="1"/>
    <xf numFmtId="9" fontId="45" fillId="0" borderId="1" xfId="2" applyFont="1" applyBorder="1" applyAlignment="1">
      <alignment horizontal="center"/>
    </xf>
    <xf numFmtId="10" fontId="45" fillId="0" borderId="1" xfId="2" applyNumberFormat="1" applyFont="1" applyBorder="1" applyAlignment="1">
      <alignment horizontal="center"/>
    </xf>
    <xf numFmtId="182" fontId="45" fillId="0" borderId="1" xfId="2" applyNumberFormat="1" applyFont="1" applyBorder="1" applyAlignment="1">
      <alignment horizontal="center"/>
    </xf>
    <xf numFmtId="10" fontId="27" fillId="0" borderId="0" xfId="2" applyNumberFormat="1" applyFont="1"/>
    <xf numFmtId="169" fontId="66" fillId="34" borderId="0" xfId="2754" applyFont="1" applyFill="1">
      <alignment vertical="top"/>
    </xf>
    <xf numFmtId="0" fontId="58" fillId="0" borderId="0" xfId="0" applyFont="1"/>
    <xf numFmtId="183" fontId="45" fillId="37" borderId="0" xfId="0" applyNumberFormat="1" applyFont="1" applyFill="1"/>
    <xf numFmtId="10" fontId="45" fillId="37" borderId="0" xfId="0" applyNumberFormat="1" applyFont="1" applyFill="1"/>
    <xf numFmtId="0" fontId="45" fillId="37" borderId="0" xfId="0" applyFont="1" applyFill="1"/>
    <xf numFmtId="3" fontId="45" fillId="37" borderId="0" xfId="0" applyNumberFormat="1" applyFont="1" applyFill="1"/>
    <xf numFmtId="0" fontId="56" fillId="0" borderId="0" xfId="0" applyFont="1"/>
    <xf numFmtId="165" fontId="53" fillId="0" borderId="25" xfId="0" applyNumberFormat="1" applyFont="1" applyBorder="1" applyAlignment="1">
      <alignment wrapText="1"/>
    </xf>
    <xf numFmtId="0" fontId="67" fillId="34" borderId="0" xfId="2754" applyNumberFormat="1" applyFont="1" applyFill="1" applyAlignment="1">
      <alignment horizontal="left" vertical="top"/>
    </xf>
    <xf numFmtId="0" fontId="35" fillId="0" borderId="0" xfId="2755" applyNumberFormat="1" applyFont="1" applyFill="1" applyAlignment="1">
      <alignment horizontal="left" vertical="top" wrapText="1"/>
    </xf>
    <xf numFmtId="0" fontId="53" fillId="0" borderId="2" xfId="0" applyFont="1" applyBorder="1" applyAlignment="1">
      <alignment horizontal="center"/>
    </xf>
    <xf numFmtId="0" fontId="53" fillId="0" borderId="4" xfId="0" applyFont="1" applyBorder="1" applyAlignment="1">
      <alignment horizontal="center"/>
    </xf>
    <xf numFmtId="0" fontId="53" fillId="0" borderId="5" xfId="0" applyFont="1" applyBorder="1" applyAlignment="1">
      <alignment horizontal="center"/>
    </xf>
    <xf numFmtId="0" fontId="54" fillId="0" borderId="2" xfId="0" applyFont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54" fillId="0" borderId="5" xfId="0" applyFont="1" applyBorder="1" applyAlignment="1">
      <alignment horizontal="center"/>
    </xf>
    <xf numFmtId="0" fontId="54" fillId="33" borderId="2" xfId="0" applyFont="1" applyFill="1" applyBorder="1" applyAlignment="1">
      <alignment horizontal="center" vertical="distributed"/>
    </xf>
    <xf numFmtId="0" fontId="54" fillId="33" borderId="4" xfId="0" applyFont="1" applyFill="1" applyBorder="1" applyAlignment="1">
      <alignment horizontal="center" vertical="distributed"/>
    </xf>
    <xf numFmtId="0" fontId="54" fillId="33" borderId="5" xfId="0" applyFont="1" applyFill="1" applyBorder="1" applyAlignment="1">
      <alignment horizontal="center" vertical="distributed"/>
    </xf>
    <xf numFmtId="0" fontId="54" fillId="2" borderId="2" xfId="0" applyFont="1" applyFill="1" applyBorder="1" applyAlignment="1">
      <alignment horizontal="center" vertical="center"/>
    </xf>
    <xf numFmtId="0" fontId="54" fillId="2" borderId="4" xfId="0" applyFont="1" applyFill="1" applyBorder="1" applyAlignment="1">
      <alignment horizontal="center" vertical="center"/>
    </xf>
    <xf numFmtId="0" fontId="54" fillId="2" borderId="5" xfId="0" applyFont="1" applyFill="1" applyBorder="1" applyAlignment="1">
      <alignment horizontal="center" vertical="center"/>
    </xf>
    <xf numFmtId="0" fontId="53" fillId="0" borderId="2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 wrapText="1"/>
    </xf>
    <xf numFmtId="0" fontId="53" fillId="0" borderId="18" xfId="0" applyFont="1" applyBorder="1" applyAlignment="1">
      <alignment horizontal="left" vertical="center" wrapText="1"/>
    </xf>
    <xf numFmtId="0" fontId="53" fillId="0" borderId="12" xfId="0" applyFont="1" applyBorder="1" applyAlignment="1">
      <alignment horizontal="left" vertical="center" wrapText="1"/>
    </xf>
    <xf numFmtId="0" fontId="53" fillId="0" borderId="7" xfId="0" applyFont="1" applyBorder="1" applyAlignment="1">
      <alignment horizontal="left" vertical="center" wrapText="1"/>
    </xf>
    <xf numFmtId="0" fontId="53" fillId="0" borderId="8" xfId="0" applyFont="1" applyBorder="1" applyAlignment="1">
      <alignment horizontal="left" vertical="center" wrapText="1"/>
    </xf>
    <xf numFmtId="0" fontId="53" fillId="6" borderId="18" xfId="0" applyFont="1" applyFill="1" applyBorder="1" applyAlignment="1">
      <alignment horizontal="center" vertical="center" wrapText="1"/>
    </xf>
    <xf numFmtId="0" fontId="53" fillId="6" borderId="12" xfId="0" applyFont="1" applyFill="1" applyBorder="1" applyAlignment="1">
      <alignment horizontal="center" vertical="center" wrapText="1"/>
    </xf>
    <xf numFmtId="0" fontId="53" fillId="6" borderId="22" xfId="0" applyFont="1" applyFill="1" applyBorder="1" applyAlignment="1">
      <alignment horizontal="center" vertical="center" wrapText="1"/>
    </xf>
    <xf numFmtId="0" fontId="53" fillId="6" borderId="7" xfId="0" applyFont="1" applyFill="1" applyBorder="1" applyAlignment="1">
      <alignment horizontal="center" vertical="center" wrapText="1"/>
    </xf>
    <xf numFmtId="0" fontId="53" fillId="6" borderId="8" xfId="0" applyFont="1" applyFill="1" applyBorder="1" applyAlignment="1">
      <alignment horizontal="center" vertical="center" wrapText="1"/>
    </xf>
    <xf numFmtId="0" fontId="53" fillId="6" borderId="23" xfId="0" applyFont="1" applyFill="1" applyBorder="1" applyAlignment="1">
      <alignment horizontal="center" vertical="center" wrapText="1"/>
    </xf>
    <xf numFmtId="0" fontId="53" fillId="5" borderId="2" xfId="0" applyFont="1" applyFill="1" applyBorder="1" applyAlignment="1">
      <alignment horizontal="center" vertical="center" wrapText="1"/>
    </xf>
    <xf numFmtId="0" fontId="53" fillId="5" borderId="5" xfId="0" applyFont="1" applyFill="1" applyBorder="1" applyAlignment="1">
      <alignment horizontal="center" vertical="center" wrapText="1"/>
    </xf>
    <xf numFmtId="165" fontId="53" fillId="5" borderId="2" xfId="1" applyNumberFormat="1" applyFont="1" applyFill="1" applyBorder="1" applyAlignment="1">
      <alignment horizontal="center" vertical="center"/>
    </xf>
    <xf numFmtId="165" fontId="53" fillId="5" borderId="4" xfId="1" applyNumberFormat="1" applyFont="1" applyFill="1" applyBorder="1" applyAlignment="1">
      <alignment horizontal="center" vertical="center"/>
    </xf>
    <xf numFmtId="165" fontId="53" fillId="5" borderId="5" xfId="1" applyNumberFormat="1" applyFont="1" applyFill="1" applyBorder="1" applyAlignment="1">
      <alignment horizontal="center" vertical="center"/>
    </xf>
    <xf numFmtId="0" fontId="53" fillId="5" borderId="4" xfId="0" applyFont="1" applyFill="1" applyBorder="1" applyAlignment="1">
      <alignment horizontal="center" vertical="center" wrapText="1"/>
    </xf>
    <xf numFmtId="165" fontId="53" fillId="0" borderId="1" xfId="1" applyNumberFormat="1" applyFont="1" applyFill="1" applyBorder="1" applyAlignment="1">
      <alignment horizontal="left" vertical="center" wrapText="1"/>
    </xf>
    <xf numFmtId="165" fontId="53" fillId="21" borderId="2" xfId="1" applyNumberFormat="1" applyFont="1" applyFill="1" applyBorder="1" applyAlignment="1">
      <alignment horizontal="center" vertical="center"/>
    </xf>
    <xf numFmtId="165" fontId="53" fillId="21" borderId="4" xfId="1" applyNumberFormat="1" applyFont="1" applyFill="1" applyBorder="1" applyAlignment="1">
      <alignment horizontal="center" vertical="center"/>
    </xf>
    <xf numFmtId="165" fontId="53" fillId="21" borderId="5" xfId="1" applyNumberFormat="1" applyFont="1" applyFill="1" applyBorder="1" applyAlignment="1">
      <alignment horizontal="center" vertical="center"/>
    </xf>
    <xf numFmtId="0" fontId="53" fillId="4" borderId="20" xfId="0" applyFont="1" applyFill="1" applyBorder="1" applyAlignment="1">
      <alignment horizontal="center" vertical="center" wrapText="1"/>
    </xf>
    <xf numFmtId="0" fontId="53" fillId="4" borderId="21" xfId="0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horizontal="center" vertical="center" wrapText="1"/>
    </xf>
  </cellXfs>
  <cellStyles count="2758">
    <cellStyle name="Att1" xfId="165" xr:uid="{00000000-0005-0000-0000-000000000000}"/>
    <cellStyle name="Att1 2" xfId="166" xr:uid="{00000000-0005-0000-0000-000001000000}"/>
    <cellStyle name="Att1 2 2" xfId="167" xr:uid="{00000000-0005-0000-0000-000002000000}"/>
    <cellStyle name="Att1 3" xfId="168" xr:uid="{00000000-0005-0000-0000-000003000000}"/>
    <cellStyle name="Att1 3 2" xfId="169" xr:uid="{00000000-0005-0000-0000-000004000000}"/>
    <cellStyle name="Att1 3 3" xfId="170" xr:uid="{00000000-0005-0000-0000-000005000000}"/>
    <cellStyle name="Att1 4" xfId="171" xr:uid="{00000000-0005-0000-0000-000006000000}"/>
    <cellStyle name="Att1 4 2" xfId="172" xr:uid="{00000000-0005-0000-0000-000007000000}"/>
    <cellStyle name="Att1 4 3" xfId="173" xr:uid="{00000000-0005-0000-0000-000008000000}"/>
    <cellStyle name="BM Heading 3" xfId="23" xr:uid="{00000000-0005-0000-0000-000009000000}"/>
    <cellStyle name="BM Input" xfId="27" xr:uid="{00000000-0005-0000-0000-00000A000000}"/>
    <cellStyle name="Column 4" xfId="29" xr:uid="{00000000-0005-0000-0000-00000B000000}"/>
    <cellStyle name="Comma" xfId="1" builtinId="3"/>
    <cellStyle name="Comma 10" xfId="2631" xr:uid="{00000000-0005-0000-0000-00000D000000}"/>
    <cellStyle name="Comma 11" xfId="5" xr:uid="{00000000-0005-0000-0000-00000E000000}"/>
    <cellStyle name="Comma 2" xfId="11" xr:uid="{00000000-0005-0000-0000-00000F000000}"/>
    <cellStyle name="Comma 2 10" xfId="175" xr:uid="{00000000-0005-0000-0000-000010000000}"/>
    <cellStyle name="Comma 2 10 2" xfId="176" xr:uid="{00000000-0005-0000-0000-000011000000}"/>
    <cellStyle name="Comma 2 10 2 2" xfId="177" xr:uid="{00000000-0005-0000-0000-000012000000}"/>
    <cellStyle name="Comma 2 10 3" xfId="178" xr:uid="{00000000-0005-0000-0000-000013000000}"/>
    <cellStyle name="Comma 2 10 4" xfId="179" xr:uid="{00000000-0005-0000-0000-000014000000}"/>
    <cellStyle name="Comma 2 11" xfId="180" xr:uid="{00000000-0005-0000-0000-000015000000}"/>
    <cellStyle name="Comma 2 11 2" xfId="181" xr:uid="{00000000-0005-0000-0000-000016000000}"/>
    <cellStyle name="Comma 2 11 2 2" xfId="182" xr:uid="{00000000-0005-0000-0000-000017000000}"/>
    <cellStyle name="Comma 2 11 3" xfId="183" xr:uid="{00000000-0005-0000-0000-000018000000}"/>
    <cellStyle name="Comma 2 11 4" xfId="184" xr:uid="{00000000-0005-0000-0000-000019000000}"/>
    <cellStyle name="Comma 2 12" xfId="185" xr:uid="{00000000-0005-0000-0000-00001A000000}"/>
    <cellStyle name="Comma 2 12 2" xfId="186" xr:uid="{00000000-0005-0000-0000-00001B000000}"/>
    <cellStyle name="Comma 2 12 2 2" xfId="187" xr:uid="{00000000-0005-0000-0000-00001C000000}"/>
    <cellStyle name="Comma 2 12 3" xfId="188" xr:uid="{00000000-0005-0000-0000-00001D000000}"/>
    <cellStyle name="Comma 2 12 4" xfId="189" xr:uid="{00000000-0005-0000-0000-00001E000000}"/>
    <cellStyle name="Comma 2 13" xfId="190" xr:uid="{00000000-0005-0000-0000-00001F000000}"/>
    <cellStyle name="Comma 2 13 2" xfId="191" xr:uid="{00000000-0005-0000-0000-000020000000}"/>
    <cellStyle name="Comma 2 13 2 2" xfId="192" xr:uid="{00000000-0005-0000-0000-000021000000}"/>
    <cellStyle name="Comma 2 13 3" xfId="193" xr:uid="{00000000-0005-0000-0000-000022000000}"/>
    <cellStyle name="Comma 2 13 4" xfId="194" xr:uid="{00000000-0005-0000-0000-000023000000}"/>
    <cellStyle name="Comma 2 14" xfId="195" xr:uid="{00000000-0005-0000-0000-000024000000}"/>
    <cellStyle name="Comma 2 14 2" xfId="196" xr:uid="{00000000-0005-0000-0000-000025000000}"/>
    <cellStyle name="Comma 2 14 3" xfId="197" xr:uid="{00000000-0005-0000-0000-000026000000}"/>
    <cellStyle name="Comma 2 15" xfId="198" xr:uid="{00000000-0005-0000-0000-000027000000}"/>
    <cellStyle name="Comma 2 15 2" xfId="199" xr:uid="{00000000-0005-0000-0000-000028000000}"/>
    <cellStyle name="Comma 2 16" xfId="200" xr:uid="{00000000-0005-0000-0000-000029000000}"/>
    <cellStyle name="Comma 2 17" xfId="201" xr:uid="{00000000-0005-0000-0000-00002A000000}"/>
    <cellStyle name="Comma 2 18" xfId="202" xr:uid="{00000000-0005-0000-0000-00002B000000}"/>
    <cellStyle name="Comma 2 19" xfId="2564" xr:uid="{00000000-0005-0000-0000-00002C000000}"/>
    <cellStyle name="Comma 2 2" xfId="24" xr:uid="{00000000-0005-0000-0000-00002D000000}"/>
    <cellStyle name="Comma 2 2 10" xfId="204" xr:uid="{00000000-0005-0000-0000-00002E000000}"/>
    <cellStyle name="Comma 2 2 10 2" xfId="205" xr:uid="{00000000-0005-0000-0000-00002F000000}"/>
    <cellStyle name="Comma 2 2 10 3" xfId="206" xr:uid="{00000000-0005-0000-0000-000030000000}"/>
    <cellStyle name="Comma 2 2 11" xfId="207" xr:uid="{00000000-0005-0000-0000-000031000000}"/>
    <cellStyle name="Comma 2 2 11 2" xfId="208" xr:uid="{00000000-0005-0000-0000-000032000000}"/>
    <cellStyle name="Comma 2 2 12" xfId="209" xr:uid="{00000000-0005-0000-0000-000033000000}"/>
    <cellStyle name="Comma 2 2 13" xfId="210" xr:uid="{00000000-0005-0000-0000-000034000000}"/>
    <cellStyle name="Comma 2 2 14" xfId="211" xr:uid="{00000000-0005-0000-0000-000035000000}"/>
    <cellStyle name="Comma 2 2 15" xfId="2570" xr:uid="{00000000-0005-0000-0000-000036000000}"/>
    <cellStyle name="Comma 2 2 16" xfId="2633" xr:uid="{00000000-0005-0000-0000-000037000000}"/>
    <cellStyle name="Comma 2 2 17" xfId="203" xr:uid="{00000000-0005-0000-0000-000038000000}"/>
    <cellStyle name="Comma 2 2 2" xfId="41" xr:uid="{00000000-0005-0000-0000-000039000000}"/>
    <cellStyle name="Comma 2 2 2 10" xfId="213" xr:uid="{00000000-0005-0000-0000-00003A000000}"/>
    <cellStyle name="Comma 2 2 2 11" xfId="2575" xr:uid="{00000000-0005-0000-0000-00003B000000}"/>
    <cellStyle name="Comma 2 2 2 12" xfId="2636" xr:uid="{00000000-0005-0000-0000-00003C000000}"/>
    <cellStyle name="Comma 2 2 2 13" xfId="212" xr:uid="{00000000-0005-0000-0000-00003D000000}"/>
    <cellStyle name="Comma 2 2 2 2" xfId="65" xr:uid="{00000000-0005-0000-0000-00003E000000}"/>
    <cellStyle name="Comma 2 2 2 2 10" xfId="2583" xr:uid="{00000000-0005-0000-0000-00003F000000}"/>
    <cellStyle name="Comma 2 2 2 2 11" xfId="2643" xr:uid="{00000000-0005-0000-0000-000040000000}"/>
    <cellStyle name="Comma 2 2 2 2 12" xfId="214" xr:uid="{00000000-0005-0000-0000-000041000000}"/>
    <cellStyle name="Comma 2 2 2 2 2" xfId="78" xr:uid="{00000000-0005-0000-0000-000042000000}"/>
    <cellStyle name="Comma 2 2 2 2 2 2" xfId="107" xr:uid="{00000000-0005-0000-0000-000043000000}"/>
    <cellStyle name="Comma 2 2 2 2 2 2 2" xfId="161" xr:uid="{00000000-0005-0000-0000-000044000000}"/>
    <cellStyle name="Comma 2 2 2 2 2 2 2 2" xfId="2737" xr:uid="{00000000-0005-0000-0000-000045000000}"/>
    <cellStyle name="Comma 2 2 2 2 2 2 2 3" xfId="217" xr:uid="{00000000-0005-0000-0000-000046000000}"/>
    <cellStyle name="Comma 2 2 2 2 2 2 3" xfId="2624" xr:uid="{00000000-0005-0000-0000-000047000000}"/>
    <cellStyle name="Comma 2 2 2 2 2 2 4" xfId="2683" xr:uid="{00000000-0005-0000-0000-000048000000}"/>
    <cellStyle name="Comma 2 2 2 2 2 2 5" xfId="216" xr:uid="{00000000-0005-0000-0000-000049000000}"/>
    <cellStyle name="Comma 2 2 2 2 2 3" xfId="134" xr:uid="{00000000-0005-0000-0000-00004A000000}"/>
    <cellStyle name="Comma 2 2 2 2 2 3 2" xfId="2710" xr:uid="{00000000-0005-0000-0000-00004B000000}"/>
    <cellStyle name="Comma 2 2 2 2 2 3 3" xfId="218" xr:uid="{00000000-0005-0000-0000-00004C000000}"/>
    <cellStyle name="Comma 2 2 2 2 2 4" xfId="219" xr:uid="{00000000-0005-0000-0000-00004D000000}"/>
    <cellStyle name="Comma 2 2 2 2 2 5" xfId="2596" xr:uid="{00000000-0005-0000-0000-00004E000000}"/>
    <cellStyle name="Comma 2 2 2 2 2 6" xfId="2656" xr:uid="{00000000-0005-0000-0000-00004F000000}"/>
    <cellStyle name="Comma 2 2 2 2 2 7" xfId="215" xr:uid="{00000000-0005-0000-0000-000050000000}"/>
    <cellStyle name="Comma 2 2 2 2 3" xfId="94" xr:uid="{00000000-0005-0000-0000-000051000000}"/>
    <cellStyle name="Comma 2 2 2 2 3 2" xfId="148" xr:uid="{00000000-0005-0000-0000-000052000000}"/>
    <cellStyle name="Comma 2 2 2 2 3 2 2" xfId="222" xr:uid="{00000000-0005-0000-0000-000053000000}"/>
    <cellStyle name="Comma 2 2 2 2 3 2 3" xfId="2724" xr:uid="{00000000-0005-0000-0000-000054000000}"/>
    <cellStyle name="Comma 2 2 2 2 3 2 4" xfId="221" xr:uid="{00000000-0005-0000-0000-000055000000}"/>
    <cellStyle name="Comma 2 2 2 2 3 3" xfId="223" xr:uid="{00000000-0005-0000-0000-000056000000}"/>
    <cellStyle name="Comma 2 2 2 2 3 4" xfId="224" xr:uid="{00000000-0005-0000-0000-000057000000}"/>
    <cellStyle name="Comma 2 2 2 2 3 5" xfId="2611" xr:uid="{00000000-0005-0000-0000-000058000000}"/>
    <cellStyle name="Comma 2 2 2 2 3 6" xfId="2670" xr:uid="{00000000-0005-0000-0000-000059000000}"/>
    <cellStyle name="Comma 2 2 2 2 3 7" xfId="220" xr:uid="{00000000-0005-0000-0000-00005A000000}"/>
    <cellStyle name="Comma 2 2 2 2 4" xfId="121" xr:uid="{00000000-0005-0000-0000-00005B000000}"/>
    <cellStyle name="Comma 2 2 2 2 4 2" xfId="226" xr:uid="{00000000-0005-0000-0000-00005C000000}"/>
    <cellStyle name="Comma 2 2 2 2 4 2 2" xfId="227" xr:uid="{00000000-0005-0000-0000-00005D000000}"/>
    <cellStyle name="Comma 2 2 2 2 4 3" xfId="228" xr:uid="{00000000-0005-0000-0000-00005E000000}"/>
    <cellStyle name="Comma 2 2 2 2 4 4" xfId="229" xr:uid="{00000000-0005-0000-0000-00005F000000}"/>
    <cellStyle name="Comma 2 2 2 2 4 5" xfId="2697" xr:uid="{00000000-0005-0000-0000-000060000000}"/>
    <cellStyle name="Comma 2 2 2 2 4 6" xfId="225" xr:uid="{00000000-0005-0000-0000-000061000000}"/>
    <cellStyle name="Comma 2 2 2 2 5" xfId="230" xr:uid="{00000000-0005-0000-0000-000062000000}"/>
    <cellStyle name="Comma 2 2 2 2 5 2" xfId="231" xr:uid="{00000000-0005-0000-0000-000063000000}"/>
    <cellStyle name="Comma 2 2 2 2 5 2 2" xfId="232" xr:uid="{00000000-0005-0000-0000-000064000000}"/>
    <cellStyle name="Comma 2 2 2 2 5 3" xfId="233" xr:uid="{00000000-0005-0000-0000-000065000000}"/>
    <cellStyle name="Comma 2 2 2 2 5 4" xfId="234" xr:uid="{00000000-0005-0000-0000-000066000000}"/>
    <cellStyle name="Comma 2 2 2 2 6" xfId="235" xr:uid="{00000000-0005-0000-0000-000067000000}"/>
    <cellStyle name="Comma 2 2 2 2 6 2" xfId="236" xr:uid="{00000000-0005-0000-0000-000068000000}"/>
    <cellStyle name="Comma 2 2 2 2 6 3" xfId="237" xr:uid="{00000000-0005-0000-0000-000069000000}"/>
    <cellStyle name="Comma 2 2 2 2 7" xfId="238" xr:uid="{00000000-0005-0000-0000-00006A000000}"/>
    <cellStyle name="Comma 2 2 2 2 7 2" xfId="239" xr:uid="{00000000-0005-0000-0000-00006B000000}"/>
    <cellStyle name="Comma 2 2 2 2 8" xfId="240" xr:uid="{00000000-0005-0000-0000-00006C000000}"/>
    <cellStyle name="Comma 2 2 2 2 9" xfId="241" xr:uid="{00000000-0005-0000-0000-00006D000000}"/>
    <cellStyle name="Comma 2 2 2 3" xfId="71" xr:uid="{00000000-0005-0000-0000-00006E000000}"/>
    <cellStyle name="Comma 2 2 2 3 2" xfId="100" xr:uid="{00000000-0005-0000-0000-00006F000000}"/>
    <cellStyle name="Comma 2 2 2 3 2 2" xfId="154" xr:uid="{00000000-0005-0000-0000-000070000000}"/>
    <cellStyle name="Comma 2 2 2 3 2 2 2" xfId="2730" xr:uid="{00000000-0005-0000-0000-000071000000}"/>
    <cellStyle name="Comma 2 2 2 3 2 2 3" xfId="244" xr:uid="{00000000-0005-0000-0000-000072000000}"/>
    <cellStyle name="Comma 2 2 2 3 2 3" xfId="2617" xr:uid="{00000000-0005-0000-0000-000073000000}"/>
    <cellStyle name="Comma 2 2 2 3 2 4" xfId="2676" xr:uid="{00000000-0005-0000-0000-000074000000}"/>
    <cellStyle name="Comma 2 2 2 3 2 5" xfId="243" xr:uid="{00000000-0005-0000-0000-000075000000}"/>
    <cellStyle name="Comma 2 2 2 3 3" xfId="127" xr:uid="{00000000-0005-0000-0000-000076000000}"/>
    <cellStyle name="Comma 2 2 2 3 3 2" xfId="2703" xr:uid="{00000000-0005-0000-0000-000077000000}"/>
    <cellStyle name="Comma 2 2 2 3 3 3" xfId="245" xr:uid="{00000000-0005-0000-0000-000078000000}"/>
    <cellStyle name="Comma 2 2 2 3 4" xfId="246" xr:uid="{00000000-0005-0000-0000-000079000000}"/>
    <cellStyle name="Comma 2 2 2 3 5" xfId="2589" xr:uid="{00000000-0005-0000-0000-00007A000000}"/>
    <cellStyle name="Comma 2 2 2 3 6" xfId="2649" xr:uid="{00000000-0005-0000-0000-00007B000000}"/>
    <cellStyle name="Comma 2 2 2 3 7" xfId="242" xr:uid="{00000000-0005-0000-0000-00007C000000}"/>
    <cellStyle name="Comma 2 2 2 4" xfId="87" xr:uid="{00000000-0005-0000-0000-00007D000000}"/>
    <cellStyle name="Comma 2 2 2 4 2" xfId="141" xr:uid="{00000000-0005-0000-0000-00007E000000}"/>
    <cellStyle name="Comma 2 2 2 4 2 2" xfId="249" xr:uid="{00000000-0005-0000-0000-00007F000000}"/>
    <cellStyle name="Comma 2 2 2 4 2 3" xfId="2717" xr:uid="{00000000-0005-0000-0000-000080000000}"/>
    <cellStyle name="Comma 2 2 2 4 2 4" xfId="248" xr:uid="{00000000-0005-0000-0000-000081000000}"/>
    <cellStyle name="Comma 2 2 2 4 3" xfId="250" xr:uid="{00000000-0005-0000-0000-000082000000}"/>
    <cellStyle name="Comma 2 2 2 4 4" xfId="251" xr:uid="{00000000-0005-0000-0000-000083000000}"/>
    <cellStyle name="Comma 2 2 2 4 5" xfId="2604" xr:uid="{00000000-0005-0000-0000-000084000000}"/>
    <cellStyle name="Comma 2 2 2 4 6" xfId="2663" xr:uid="{00000000-0005-0000-0000-000085000000}"/>
    <cellStyle name="Comma 2 2 2 4 7" xfId="247" xr:uid="{00000000-0005-0000-0000-000086000000}"/>
    <cellStyle name="Comma 2 2 2 5" xfId="114" xr:uid="{00000000-0005-0000-0000-000087000000}"/>
    <cellStyle name="Comma 2 2 2 5 2" xfId="253" xr:uid="{00000000-0005-0000-0000-000088000000}"/>
    <cellStyle name="Comma 2 2 2 5 2 2" xfId="254" xr:uid="{00000000-0005-0000-0000-000089000000}"/>
    <cellStyle name="Comma 2 2 2 5 3" xfId="255" xr:uid="{00000000-0005-0000-0000-00008A000000}"/>
    <cellStyle name="Comma 2 2 2 5 4" xfId="256" xr:uid="{00000000-0005-0000-0000-00008B000000}"/>
    <cellStyle name="Comma 2 2 2 5 5" xfId="2690" xr:uid="{00000000-0005-0000-0000-00008C000000}"/>
    <cellStyle name="Comma 2 2 2 5 6" xfId="252" xr:uid="{00000000-0005-0000-0000-00008D000000}"/>
    <cellStyle name="Comma 2 2 2 6" xfId="257" xr:uid="{00000000-0005-0000-0000-00008E000000}"/>
    <cellStyle name="Comma 2 2 2 6 2" xfId="258" xr:uid="{00000000-0005-0000-0000-00008F000000}"/>
    <cellStyle name="Comma 2 2 2 6 2 2" xfId="259" xr:uid="{00000000-0005-0000-0000-000090000000}"/>
    <cellStyle name="Comma 2 2 2 6 3" xfId="260" xr:uid="{00000000-0005-0000-0000-000091000000}"/>
    <cellStyle name="Comma 2 2 2 6 4" xfId="261" xr:uid="{00000000-0005-0000-0000-000092000000}"/>
    <cellStyle name="Comma 2 2 2 7" xfId="262" xr:uid="{00000000-0005-0000-0000-000093000000}"/>
    <cellStyle name="Comma 2 2 2 7 2" xfId="263" xr:uid="{00000000-0005-0000-0000-000094000000}"/>
    <cellStyle name="Comma 2 2 2 7 3" xfId="264" xr:uid="{00000000-0005-0000-0000-000095000000}"/>
    <cellStyle name="Comma 2 2 2 8" xfId="265" xr:uid="{00000000-0005-0000-0000-000096000000}"/>
    <cellStyle name="Comma 2 2 2 8 2" xfId="266" xr:uid="{00000000-0005-0000-0000-000097000000}"/>
    <cellStyle name="Comma 2 2 2 9" xfId="267" xr:uid="{00000000-0005-0000-0000-000098000000}"/>
    <cellStyle name="Comma 2 2 3" xfId="62" xr:uid="{00000000-0005-0000-0000-000099000000}"/>
    <cellStyle name="Comma 2 2 3 10" xfId="269" xr:uid="{00000000-0005-0000-0000-00009A000000}"/>
    <cellStyle name="Comma 2 2 3 11" xfId="2580" xr:uid="{00000000-0005-0000-0000-00009B000000}"/>
    <cellStyle name="Comma 2 2 3 12" xfId="2640" xr:uid="{00000000-0005-0000-0000-00009C000000}"/>
    <cellStyle name="Comma 2 2 3 13" xfId="268" xr:uid="{00000000-0005-0000-0000-00009D000000}"/>
    <cellStyle name="Comma 2 2 3 2" xfId="75" xr:uid="{00000000-0005-0000-0000-00009E000000}"/>
    <cellStyle name="Comma 2 2 3 2 10" xfId="2593" xr:uid="{00000000-0005-0000-0000-00009F000000}"/>
    <cellStyle name="Comma 2 2 3 2 11" xfId="2653" xr:uid="{00000000-0005-0000-0000-0000A0000000}"/>
    <cellStyle name="Comma 2 2 3 2 12" xfId="270" xr:uid="{00000000-0005-0000-0000-0000A1000000}"/>
    <cellStyle name="Comma 2 2 3 2 2" xfId="104" xr:uid="{00000000-0005-0000-0000-0000A2000000}"/>
    <cellStyle name="Comma 2 2 3 2 2 2" xfId="158" xr:uid="{00000000-0005-0000-0000-0000A3000000}"/>
    <cellStyle name="Comma 2 2 3 2 2 2 2" xfId="273" xr:uid="{00000000-0005-0000-0000-0000A4000000}"/>
    <cellStyle name="Comma 2 2 3 2 2 2 3" xfId="2734" xr:uid="{00000000-0005-0000-0000-0000A5000000}"/>
    <cellStyle name="Comma 2 2 3 2 2 2 4" xfId="272" xr:uid="{00000000-0005-0000-0000-0000A6000000}"/>
    <cellStyle name="Comma 2 2 3 2 2 3" xfId="274" xr:uid="{00000000-0005-0000-0000-0000A7000000}"/>
    <cellStyle name="Comma 2 2 3 2 2 4" xfId="275" xr:uid="{00000000-0005-0000-0000-0000A8000000}"/>
    <cellStyle name="Comma 2 2 3 2 2 5" xfId="2621" xr:uid="{00000000-0005-0000-0000-0000A9000000}"/>
    <cellStyle name="Comma 2 2 3 2 2 6" xfId="2680" xr:uid="{00000000-0005-0000-0000-0000AA000000}"/>
    <cellStyle name="Comma 2 2 3 2 2 7" xfId="271" xr:uid="{00000000-0005-0000-0000-0000AB000000}"/>
    <cellStyle name="Comma 2 2 3 2 3" xfId="131" xr:uid="{00000000-0005-0000-0000-0000AC000000}"/>
    <cellStyle name="Comma 2 2 3 2 3 2" xfId="277" xr:uid="{00000000-0005-0000-0000-0000AD000000}"/>
    <cellStyle name="Comma 2 2 3 2 3 2 2" xfId="278" xr:uid="{00000000-0005-0000-0000-0000AE000000}"/>
    <cellStyle name="Comma 2 2 3 2 3 3" xfId="279" xr:uid="{00000000-0005-0000-0000-0000AF000000}"/>
    <cellStyle name="Comma 2 2 3 2 3 4" xfId="280" xr:uid="{00000000-0005-0000-0000-0000B0000000}"/>
    <cellStyle name="Comma 2 2 3 2 3 5" xfId="2707" xr:uid="{00000000-0005-0000-0000-0000B1000000}"/>
    <cellStyle name="Comma 2 2 3 2 3 6" xfId="276" xr:uid="{00000000-0005-0000-0000-0000B2000000}"/>
    <cellStyle name="Comma 2 2 3 2 4" xfId="281" xr:uid="{00000000-0005-0000-0000-0000B3000000}"/>
    <cellStyle name="Comma 2 2 3 2 4 2" xfId="282" xr:uid="{00000000-0005-0000-0000-0000B4000000}"/>
    <cellStyle name="Comma 2 2 3 2 4 2 2" xfId="283" xr:uid="{00000000-0005-0000-0000-0000B5000000}"/>
    <cellStyle name="Comma 2 2 3 2 4 3" xfId="284" xr:uid="{00000000-0005-0000-0000-0000B6000000}"/>
    <cellStyle name="Comma 2 2 3 2 4 4" xfId="285" xr:uid="{00000000-0005-0000-0000-0000B7000000}"/>
    <cellStyle name="Comma 2 2 3 2 5" xfId="286" xr:uid="{00000000-0005-0000-0000-0000B8000000}"/>
    <cellStyle name="Comma 2 2 3 2 5 2" xfId="287" xr:uid="{00000000-0005-0000-0000-0000B9000000}"/>
    <cellStyle name="Comma 2 2 3 2 5 2 2" xfId="288" xr:uid="{00000000-0005-0000-0000-0000BA000000}"/>
    <cellStyle name="Comma 2 2 3 2 5 3" xfId="289" xr:uid="{00000000-0005-0000-0000-0000BB000000}"/>
    <cellStyle name="Comma 2 2 3 2 5 4" xfId="290" xr:uid="{00000000-0005-0000-0000-0000BC000000}"/>
    <cellStyle name="Comma 2 2 3 2 6" xfId="291" xr:uid="{00000000-0005-0000-0000-0000BD000000}"/>
    <cellStyle name="Comma 2 2 3 2 6 2" xfId="292" xr:uid="{00000000-0005-0000-0000-0000BE000000}"/>
    <cellStyle name="Comma 2 2 3 2 6 3" xfId="293" xr:uid="{00000000-0005-0000-0000-0000BF000000}"/>
    <cellStyle name="Comma 2 2 3 2 7" xfId="294" xr:uid="{00000000-0005-0000-0000-0000C0000000}"/>
    <cellStyle name="Comma 2 2 3 2 7 2" xfId="295" xr:uid="{00000000-0005-0000-0000-0000C1000000}"/>
    <cellStyle name="Comma 2 2 3 2 8" xfId="296" xr:uid="{00000000-0005-0000-0000-0000C2000000}"/>
    <cellStyle name="Comma 2 2 3 2 9" xfId="297" xr:uid="{00000000-0005-0000-0000-0000C3000000}"/>
    <cellStyle name="Comma 2 2 3 3" xfId="91" xr:uid="{00000000-0005-0000-0000-0000C4000000}"/>
    <cellStyle name="Comma 2 2 3 3 2" xfId="145" xr:uid="{00000000-0005-0000-0000-0000C5000000}"/>
    <cellStyle name="Comma 2 2 3 3 2 2" xfId="300" xr:uid="{00000000-0005-0000-0000-0000C6000000}"/>
    <cellStyle name="Comma 2 2 3 3 2 3" xfId="2721" xr:uid="{00000000-0005-0000-0000-0000C7000000}"/>
    <cellStyle name="Comma 2 2 3 3 2 4" xfId="299" xr:uid="{00000000-0005-0000-0000-0000C8000000}"/>
    <cellStyle name="Comma 2 2 3 3 3" xfId="301" xr:uid="{00000000-0005-0000-0000-0000C9000000}"/>
    <cellStyle name="Comma 2 2 3 3 4" xfId="302" xr:uid="{00000000-0005-0000-0000-0000CA000000}"/>
    <cellStyle name="Comma 2 2 3 3 5" xfId="2608" xr:uid="{00000000-0005-0000-0000-0000CB000000}"/>
    <cellStyle name="Comma 2 2 3 3 6" xfId="2667" xr:uid="{00000000-0005-0000-0000-0000CC000000}"/>
    <cellStyle name="Comma 2 2 3 3 7" xfId="298" xr:uid="{00000000-0005-0000-0000-0000CD000000}"/>
    <cellStyle name="Comma 2 2 3 4" xfId="118" xr:uid="{00000000-0005-0000-0000-0000CE000000}"/>
    <cellStyle name="Comma 2 2 3 4 2" xfId="304" xr:uid="{00000000-0005-0000-0000-0000CF000000}"/>
    <cellStyle name="Comma 2 2 3 4 2 2" xfId="305" xr:uid="{00000000-0005-0000-0000-0000D0000000}"/>
    <cellStyle name="Comma 2 2 3 4 3" xfId="306" xr:uid="{00000000-0005-0000-0000-0000D1000000}"/>
    <cellStyle name="Comma 2 2 3 4 4" xfId="307" xr:uid="{00000000-0005-0000-0000-0000D2000000}"/>
    <cellStyle name="Comma 2 2 3 4 5" xfId="2694" xr:uid="{00000000-0005-0000-0000-0000D3000000}"/>
    <cellStyle name="Comma 2 2 3 4 6" xfId="303" xr:uid="{00000000-0005-0000-0000-0000D4000000}"/>
    <cellStyle name="Comma 2 2 3 5" xfId="308" xr:uid="{00000000-0005-0000-0000-0000D5000000}"/>
    <cellStyle name="Comma 2 2 3 5 2" xfId="309" xr:uid="{00000000-0005-0000-0000-0000D6000000}"/>
    <cellStyle name="Comma 2 2 3 5 2 2" xfId="310" xr:uid="{00000000-0005-0000-0000-0000D7000000}"/>
    <cellStyle name="Comma 2 2 3 5 3" xfId="311" xr:uid="{00000000-0005-0000-0000-0000D8000000}"/>
    <cellStyle name="Comma 2 2 3 5 4" xfId="312" xr:uid="{00000000-0005-0000-0000-0000D9000000}"/>
    <cellStyle name="Comma 2 2 3 6" xfId="313" xr:uid="{00000000-0005-0000-0000-0000DA000000}"/>
    <cellStyle name="Comma 2 2 3 6 2" xfId="314" xr:uid="{00000000-0005-0000-0000-0000DB000000}"/>
    <cellStyle name="Comma 2 2 3 6 2 2" xfId="315" xr:uid="{00000000-0005-0000-0000-0000DC000000}"/>
    <cellStyle name="Comma 2 2 3 6 3" xfId="316" xr:uid="{00000000-0005-0000-0000-0000DD000000}"/>
    <cellStyle name="Comma 2 2 3 6 4" xfId="317" xr:uid="{00000000-0005-0000-0000-0000DE000000}"/>
    <cellStyle name="Comma 2 2 3 7" xfId="318" xr:uid="{00000000-0005-0000-0000-0000DF000000}"/>
    <cellStyle name="Comma 2 2 3 7 2" xfId="319" xr:uid="{00000000-0005-0000-0000-0000E0000000}"/>
    <cellStyle name="Comma 2 2 3 7 3" xfId="320" xr:uid="{00000000-0005-0000-0000-0000E1000000}"/>
    <cellStyle name="Comma 2 2 3 8" xfId="321" xr:uid="{00000000-0005-0000-0000-0000E2000000}"/>
    <cellStyle name="Comma 2 2 3 8 2" xfId="322" xr:uid="{00000000-0005-0000-0000-0000E3000000}"/>
    <cellStyle name="Comma 2 2 3 9" xfId="323" xr:uid="{00000000-0005-0000-0000-0000E4000000}"/>
    <cellStyle name="Comma 2 2 4" xfId="68" xr:uid="{00000000-0005-0000-0000-0000E5000000}"/>
    <cellStyle name="Comma 2 2 4 10" xfId="325" xr:uid="{00000000-0005-0000-0000-0000E6000000}"/>
    <cellStyle name="Comma 2 2 4 11" xfId="2586" xr:uid="{00000000-0005-0000-0000-0000E7000000}"/>
    <cellStyle name="Comma 2 2 4 12" xfId="2646" xr:uid="{00000000-0005-0000-0000-0000E8000000}"/>
    <cellStyle name="Comma 2 2 4 13" xfId="324" xr:uid="{00000000-0005-0000-0000-0000E9000000}"/>
    <cellStyle name="Comma 2 2 4 2" xfId="97" xr:uid="{00000000-0005-0000-0000-0000EA000000}"/>
    <cellStyle name="Comma 2 2 4 2 10" xfId="2614" xr:uid="{00000000-0005-0000-0000-0000EB000000}"/>
    <cellStyle name="Comma 2 2 4 2 11" xfId="2673" xr:uid="{00000000-0005-0000-0000-0000EC000000}"/>
    <cellStyle name="Comma 2 2 4 2 12" xfId="326" xr:uid="{00000000-0005-0000-0000-0000ED000000}"/>
    <cellStyle name="Comma 2 2 4 2 2" xfId="151" xr:uid="{00000000-0005-0000-0000-0000EE000000}"/>
    <cellStyle name="Comma 2 2 4 2 2 2" xfId="328" xr:uid="{00000000-0005-0000-0000-0000EF000000}"/>
    <cellStyle name="Comma 2 2 4 2 2 2 2" xfId="329" xr:uid="{00000000-0005-0000-0000-0000F0000000}"/>
    <cellStyle name="Comma 2 2 4 2 2 3" xfId="330" xr:uid="{00000000-0005-0000-0000-0000F1000000}"/>
    <cellStyle name="Comma 2 2 4 2 2 4" xfId="331" xr:uid="{00000000-0005-0000-0000-0000F2000000}"/>
    <cellStyle name="Comma 2 2 4 2 2 5" xfId="2727" xr:uid="{00000000-0005-0000-0000-0000F3000000}"/>
    <cellStyle name="Comma 2 2 4 2 2 6" xfId="327" xr:uid="{00000000-0005-0000-0000-0000F4000000}"/>
    <cellStyle name="Comma 2 2 4 2 3" xfId="332" xr:uid="{00000000-0005-0000-0000-0000F5000000}"/>
    <cellStyle name="Comma 2 2 4 2 3 2" xfId="333" xr:uid="{00000000-0005-0000-0000-0000F6000000}"/>
    <cellStyle name="Comma 2 2 4 2 3 2 2" xfId="334" xr:uid="{00000000-0005-0000-0000-0000F7000000}"/>
    <cellStyle name="Comma 2 2 4 2 3 3" xfId="335" xr:uid="{00000000-0005-0000-0000-0000F8000000}"/>
    <cellStyle name="Comma 2 2 4 2 3 4" xfId="336" xr:uid="{00000000-0005-0000-0000-0000F9000000}"/>
    <cellStyle name="Comma 2 2 4 2 4" xfId="337" xr:uid="{00000000-0005-0000-0000-0000FA000000}"/>
    <cellStyle name="Comma 2 2 4 2 4 2" xfId="338" xr:uid="{00000000-0005-0000-0000-0000FB000000}"/>
    <cellStyle name="Comma 2 2 4 2 4 2 2" xfId="339" xr:uid="{00000000-0005-0000-0000-0000FC000000}"/>
    <cellStyle name="Comma 2 2 4 2 4 3" xfId="340" xr:uid="{00000000-0005-0000-0000-0000FD000000}"/>
    <cellStyle name="Comma 2 2 4 2 4 4" xfId="341" xr:uid="{00000000-0005-0000-0000-0000FE000000}"/>
    <cellStyle name="Comma 2 2 4 2 5" xfId="342" xr:uid="{00000000-0005-0000-0000-0000FF000000}"/>
    <cellStyle name="Comma 2 2 4 2 5 2" xfId="343" xr:uid="{00000000-0005-0000-0000-000000010000}"/>
    <cellStyle name="Comma 2 2 4 2 5 2 2" xfId="344" xr:uid="{00000000-0005-0000-0000-000001010000}"/>
    <cellStyle name="Comma 2 2 4 2 5 3" xfId="345" xr:uid="{00000000-0005-0000-0000-000002010000}"/>
    <cellStyle name="Comma 2 2 4 2 5 4" xfId="346" xr:uid="{00000000-0005-0000-0000-000003010000}"/>
    <cellStyle name="Comma 2 2 4 2 6" xfId="347" xr:uid="{00000000-0005-0000-0000-000004010000}"/>
    <cellStyle name="Comma 2 2 4 2 6 2" xfId="348" xr:uid="{00000000-0005-0000-0000-000005010000}"/>
    <cellStyle name="Comma 2 2 4 2 6 3" xfId="349" xr:uid="{00000000-0005-0000-0000-000006010000}"/>
    <cellStyle name="Comma 2 2 4 2 7" xfId="350" xr:uid="{00000000-0005-0000-0000-000007010000}"/>
    <cellStyle name="Comma 2 2 4 2 7 2" xfId="351" xr:uid="{00000000-0005-0000-0000-000008010000}"/>
    <cellStyle name="Comma 2 2 4 2 8" xfId="352" xr:uid="{00000000-0005-0000-0000-000009010000}"/>
    <cellStyle name="Comma 2 2 4 2 9" xfId="353" xr:uid="{00000000-0005-0000-0000-00000A010000}"/>
    <cellStyle name="Comma 2 2 4 3" xfId="124" xr:uid="{00000000-0005-0000-0000-00000B010000}"/>
    <cellStyle name="Comma 2 2 4 3 2" xfId="355" xr:uid="{00000000-0005-0000-0000-00000C010000}"/>
    <cellStyle name="Comma 2 2 4 3 2 2" xfId="356" xr:uid="{00000000-0005-0000-0000-00000D010000}"/>
    <cellStyle name="Comma 2 2 4 3 3" xfId="357" xr:uid="{00000000-0005-0000-0000-00000E010000}"/>
    <cellStyle name="Comma 2 2 4 3 4" xfId="358" xr:uid="{00000000-0005-0000-0000-00000F010000}"/>
    <cellStyle name="Comma 2 2 4 3 5" xfId="2700" xr:uid="{00000000-0005-0000-0000-000010010000}"/>
    <cellStyle name="Comma 2 2 4 3 6" xfId="354" xr:uid="{00000000-0005-0000-0000-000011010000}"/>
    <cellStyle name="Comma 2 2 4 4" xfId="359" xr:uid="{00000000-0005-0000-0000-000012010000}"/>
    <cellStyle name="Comma 2 2 4 4 2" xfId="360" xr:uid="{00000000-0005-0000-0000-000013010000}"/>
    <cellStyle name="Comma 2 2 4 4 2 2" xfId="361" xr:uid="{00000000-0005-0000-0000-000014010000}"/>
    <cellStyle name="Comma 2 2 4 4 3" xfId="362" xr:uid="{00000000-0005-0000-0000-000015010000}"/>
    <cellStyle name="Comma 2 2 4 4 4" xfId="363" xr:uid="{00000000-0005-0000-0000-000016010000}"/>
    <cellStyle name="Comma 2 2 4 5" xfId="364" xr:uid="{00000000-0005-0000-0000-000017010000}"/>
    <cellStyle name="Comma 2 2 4 5 2" xfId="365" xr:uid="{00000000-0005-0000-0000-000018010000}"/>
    <cellStyle name="Comma 2 2 4 5 2 2" xfId="366" xr:uid="{00000000-0005-0000-0000-000019010000}"/>
    <cellStyle name="Comma 2 2 4 5 3" xfId="367" xr:uid="{00000000-0005-0000-0000-00001A010000}"/>
    <cellStyle name="Comma 2 2 4 5 4" xfId="368" xr:uid="{00000000-0005-0000-0000-00001B010000}"/>
    <cellStyle name="Comma 2 2 4 6" xfId="369" xr:uid="{00000000-0005-0000-0000-00001C010000}"/>
    <cellStyle name="Comma 2 2 4 6 2" xfId="370" xr:uid="{00000000-0005-0000-0000-00001D010000}"/>
    <cellStyle name="Comma 2 2 4 6 2 2" xfId="371" xr:uid="{00000000-0005-0000-0000-00001E010000}"/>
    <cellStyle name="Comma 2 2 4 6 3" xfId="372" xr:uid="{00000000-0005-0000-0000-00001F010000}"/>
    <cellStyle name="Comma 2 2 4 6 4" xfId="373" xr:uid="{00000000-0005-0000-0000-000020010000}"/>
    <cellStyle name="Comma 2 2 4 7" xfId="374" xr:uid="{00000000-0005-0000-0000-000021010000}"/>
    <cellStyle name="Comma 2 2 4 7 2" xfId="375" xr:uid="{00000000-0005-0000-0000-000022010000}"/>
    <cellStyle name="Comma 2 2 4 7 3" xfId="376" xr:uid="{00000000-0005-0000-0000-000023010000}"/>
    <cellStyle name="Comma 2 2 4 8" xfId="377" xr:uid="{00000000-0005-0000-0000-000024010000}"/>
    <cellStyle name="Comma 2 2 4 8 2" xfId="378" xr:uid="{00000000-0005-0000-0000-000025010000}"/>
    <cellStyle name="Comma 2 2 4 9" xfId="379" xr:uid="{00000000-0005-0000-0000-000026010000}"/>
    <cellStyle name="Comma 2 2 5" xfId="84" xr:uid="{00000000-0005-0000-0000-000027010000}"/>
    <cellStyle name="Comma 2 2 5 10" xfId="2601" xr:uid="{00000000-0005-0000-0000-000028010000}"/>
    <cellStyle name="Comma 2 2 5 11" xfId="2660" xr:uid="{00000000-0005-0000-0000-000029010000}"/>
    <cellStyle name="Comma 2 2 5 12" xfId="380" xr:uid="{00000000-0005-0000-0000-00002A010000}"/>
    <cellStyle name="Comma 2 2 5 2" xfId="138" xr:uid="{00000000-0005-0000-0000-00002B010000}"/>
    <cellStyle name="Comma 2 2 5 2 2" xfId="382" xr:uid="{00000000-0005-0000-0000-00002C010000}"/>
    <cellStyle name="Comma 2 2 5 2 2 2" xfId="383" xr:uid="{00000000-0005-0000-0000-00002D010000}"/>
    <cellStyle name="Comma 2 2 5 2 3" xfId="384" xr:uid="{00000000-0005-0000-0000-00002E010000}"/>
    <cellStyle name="Comma 2 2 5 2 4" xfId="385" xr:uid="{00000000-0005-0000-0000-00002F010000}"/>
    <cellStyle name="Comma 2 2 5 2 5" xfId="2714" xr:uid="{00000000-0005-0000-0000-000030010000}"/>
    <cellStyle name="Comma 2 2 5 2 6" xfId="381" xr:uid="{00000000-0005-0000-0000-000031010000}"/>
    <cellStyle name="Comma 2 2 5 3" xfId="386" xr:uid="{00000000-0005-0000-0000-000032010000}"/>
    <cellStyle name="Comma 2 2 5 3 2" xfId="387" xr:uid="{00000000-0005-0000-0000-000033010000}"/>
    <cellStyle name="Comma 2 2 5 3 2 2" xfId="388" xr:uid="{00000000-0005-0000-0000-000034010000}"/>
    <cellStyle name="Comma 2 2 5 3 3" xfId="389" xr:uid="{00000000-0005-0000-0000-000035010000}"/>
    <cellStyle name="Comma 2 2 5 3 4" xfId="390" xr:uid="{00000000-0005-0000-0000-000036010000}"/>
    <cellStyle name="Comma 2 2 5 4" xfId="391" xr:uid="{00000000-0005-0000-0000-000037010000}"/>
    <cellStyle name="Comma 2 2 5 4 2" xfId="392" xr:uid="{00000000-0005-0000-0000-000038010000}"/>
    <cellStyle name="Comma 2 2 5 4 2 2" xfId="393" xr:uid="{00000000-0005-0000-0000-000039010000}"/>
    <cellStyle name="Comma 2 2 5 4 3" xfId="394" xr:uid="{00000000-0005-0000-0000-00003A010000}"/>
    <cellStyle name="Comma 2 2 5 4 4" xfId="395" xr:uid="{00000000-0005-0000-0000-00003B010000}"/>
    <cellStyle name="Comma 2 2 5 5" xfId="396" xr:uid="{00000000-0005-0000-0000-00003C010000}"/>
    <cellStyle name="Comma 2 2 5 5 2" xfId="397" xr:uid="{00000000-0005-0000-0000-00003D010000}"/>
    <cellStyle name="Comma 2 2 5 5 2 2" xfId="398" xr:uid="{00000000-0005-0000-0000-00003E010000}"/>
    <cellStyle name="Comma 2 2 5 5 3" xfId="399" xr:uid="{00000000-0005-0000-0000-00003F010000}"/>
    <cellStyle name="Comma 2 2 5 5 4" xfId="400" xr:uid="{00000000-0005-0000-0000-000040010000}"/>
    <cellStyle name="Comma 2 2 5 6" xfId="401" xr:uid="{00000000-0005-0000-0000-000041010000}"/>
    <cellStyle name="Comma 2 2 5 6 2" xfId="402" xr:uid="{00000000-0005-0000-0000-000042010000}"/>
    <cellStyle name="Comma 2 2 5 6 3" xfId="403" xr:uid="{00000000-0005-0000-0000-000043010000}"/>
    <cellStyle name="Comma 2 2 5 7" xfId="404" xr:uid="{00000000-0005-0000-0000-000044010000}"/>
    <cellStyle name="Comma 2 2 5 7 2" xfId="405" xr:uid="{00000000-0005-0000-0000-000045010000}"/>
    <cellStyle name="Comma 2 2 5 8" xfId="406" xr:uid="{00000000-0005-0000-0000-000046010000}"/>
    <cellStyle name="Comma 2 2 5 9" xfId="407" xr:uid="{00000000-0005-0000-0000-000047010000}"/>
    <cellStyle name="Comma 2 2 6" xfId="111" xr:uid="{00000000-0005-0000-0000-000048010000}"/>
    <cellStyle name="Comma 2 2 6 2" xfId="409" xr:uid="{00000000-0005-0000-0000-000049010000}"/>
    <cellStyle name="Comma 2 2 6 2 2" xfId="410" xr:uid="{00000000-0005-0000-0000-00004A010000}"/>
    <cellStyle name="Comma 2 2 6 3" xfId="411" xr:uid="{00000000-0005-0000-0000-00004B010000}"/>
    <cellStyle name="Comma 2 2 6 4" xfId="412" xr:uid="{00000000-0005-0000-0000-00004C010000}"/>
    <cellStyle name="Comma 2 2 6 5" xfId="2687" xr:uid="{00000000-0005-0000-0000-00004D010000}"/>
    <cellStyle name="Comma 2 2 6 6" xfId="408" xr:uid="{00000000-0005-0000-0000-00004E010000}"/>
    <cellStyle name="Comma 2 2 7" xfId="413" xr:uid="{00000000-0005-0000-0000-00004F010000}"/>
    <cellStyle name="Comma 2 2 7 2" xfId="414" xr:uid="{00000000-0005-0000-0000-000050010000}"/>
    <cellStyle name="Comma 2 2 7 2 2" xfId="415" xr:uid="{00000000-0005-0000-0000-000051010000}"/>
    <cellStyle name="Comma 2 2 7 3" xfId="416" xr:uid="{00000000-0005-0000-0000-000052010000}"/>
    <cellStyle name="Comma 2 2 7 4" xfId="417" xr:uid="{00000000-0005-0000-0000-000053010000}"/>
    <cellStyle name="Comma 2 2 8" xfId="418" xr:uid="{00000000-0005-0000-0000-000054010000}"/>
    <cellStyle name="Comma 2 2 8 2" xfId="419" xr:uid="{00000000-0005-0000-0000-000055010000}"/>
    <cellStyle name="Comma 2 2 8 2 2" xfId="420" xr:uid="{00000000-0005-0000-0000-000056010000}"/>
    <cellStyle name="Comma 2 2 8 3" xfId="421" xr:uid="{00000000-0005-0000-0000-000057010000}"/>
    <cellStyle name="Comma 2 2 8 4" xfId="422" xr:uid="{00000000-0005-0000-0000-000058010000}"/>
    <cellStyle name="Comma 2 2 9" xfId="423" xr:uid="{00000000-0005-0000-0000-000059010000}"/>
    <cellStyle name="Comma 2 2 9 2" xfId="424" xr:uid="{00000000-0005-0000-0000-00005A010000}"/>
    <cellStyle name="Comma 2 2 9 2 2" xfId="425" xr:uid="{00000000-0005-0000-0000-00005B010000}"/>
    <cellStyle name="Comma 2 2 9 3" xfId="426" xr:uid="{00000000-0005-0000-0000-00005C010000}"/>
    <cellStyle name="Comma 2 2 9 4" xfId="427" xr:uid="{00000000-0005-0000-0000-00005D010000}"/>
    <cellStyle name="Comma 2 20" xfId="2632" xr:uid="{00000000-0005-0000-0000-00005E010000}"/>
    <cellStyle name="Comma 2 21" xfId="174" xr:uid="{00000000-0005-0000-0000-00005F010000}"/>
    <cellStyle name="Comma 2 3" xfId="40" xr:uid="{00000000-0005-0000-0000-000060010000}"/>
    <cellStyle name="Comma 2 3 10" xfId="429" xr:uid="{00000000-0005-0000-0000-000061010000}"/>
    <cellStyle name="Comma 2 3 10 2" xfId="430" xr:uid="{00000000-0005-0000-0000-000062010000}"/>
    <cellStyle name="Comma 2 3 10 3" xfId="431" xr:uid="{00000000-0005-0000-0000-000063010000}"/>
    <cellStyle name="Comma 2 3 11" xfId="432" xr:uid="{00000000-0005-0000-0000-000064010000}"/>
    <cellStyle name="Comma 2 3 11 2" xfId="433" xr:uid="{00000000-0005-0000-0000-000065010000}"/>
    <cellStyle name="Comma 2 3 12" xfId="434" xr:uid="{00000000-0005-0000-0000-000066010000}"/>
    <cellStyle name="Comma 2 3 13" xfId="435" xr:uid="{00000000-0005-0000-0000-000067010000}"/>
    <cellStyle name="Comma 2 3 14" xfId="2574" xr:uid="{00000000-0005-0000-0000-000068010000}"/>
    <cellStyle name="Comma 2 3 15" xfId="2635" xr:uid="{00000000-0005-0000-0000-000069010000}"/>
    <cellStyle name="Comma 2 3 16" xfId="428" xr:uid="{00000000-0005-0000-0000-00006A010000}"/>
    <cellStyle name="Comma 2 3 2" xfId="64" xr:uid="{00000000-0005-0000-0000-00006B010000}"/>
    <cellStyle name="Comma 2 3 2 10" xfId="437" xr:uid="{00000000-0005-0000-0000-00006C010000}"/>
    <cellStyle name="Comma 2 3 2 11" xfId="2582" xr:uid="{00000000-0005-0000-0000-00006D010000}"/>
    <cellStyle name="Comma 2 3 2 12" xfId="2642" xr:uid="{00000000-0005-0000-0000-00006E010000}"/>
    <cellStyle name="Comma 2 3 2 13" xfId="436" xr:uid="{00000000-0005-0000-0000-00006F010000}"/>
    <cellStyle name="Comma 2 3 2 2" xfId="77" xr:uid="{00000000-0005-0000-0000-000070010000}"/>
    <cellStyle name="Comma 2 3 2 2 10" xfId="2595" xr:uid="{00000000-0005-0000-0000-000071010000}"/>
    <cellStyle name="Comma 2 3 2 2 11" xfId="2655" xr:uid="{00000000-0005-0000-0000-000072010000}"/>
    <cellStyle name="Comma 2 3 2 2 12" xfId="438" xr:uid="{00000000-0005-0000-0000-000073010000}"/>
    <cellStyle name="Comma 2 3 2 2 2" xfId="106" xr:uid="{00000000-0005-0000-0000-000074010000}"/>
    <cellStyle name="Comma 2 3 2 2 2 2" xfId="160" xr:uid="{00000000-0005-0000-0000-000075010000}"/>
    <cellStyle name="Comma 2 3 2 2 2 2 2" xfId="441" xr:uid="{00000000-0005-0000-0000-000076010000}"/>
    <cellStyle name="Comma 2 3 2 2 2 2 3" xfId="2736" xr:uid="{00000000-0005-0000-0000-000077010000}"/>
    <cellStyle name="Comma 2 3 2 2 2 2 4" xfId="440" xr:uid="{00000000-0005-0000-0000-000078010000}"/>
    <cellStyle name="Comma 2 3 2 2 2 3" xfId="442" xr:uid="{00000000-0005-0000-0000-000079010000}"/>
    <cellStyle name="Comma 2 3 2 2 2 4" xfId="443" xr:uid="{00000000-0005-0000-0000-00007A010000}"/>
    <cellStyle name="Comma 2 3 2 2 2 5" xfId="2623" xr:uid="{00000000-0005-0000-0000-00007B010000}"/>
    <cellStyle name="Comma 2 3 2 2 2 6" xfId="2682" xr:uid="{00000000-0005-0000-0000-00007C010000}"/>
    <cellStyle name="Comma 2 3 2 2 2 7" xfId="439" xr:uid="{00000000-0005-0000-0000-00007D010000}"/>
    <cellStyle name="Comma 2 3 2 2 3" xfId="133" xr:uid="{00000000-0005-0000-0000-00007E010000}"/>
    <cellStyle name="Comma 2 3 2 2 3 2" xfId="445" xr:uid="{00000000-0005-0000-0000-00007F010000}"/>
    <cellStyle name="Comma 2 3 2 2 3 2 2" xfId="446" xr:uid="{00000000-0005-0000-0000-000080010000}"/>
    <cellStyle name="Comma 2 3 2 2 3 3" xfId="447" xr:uid="{00000000-0005-0000-0000-000081010000}"/>
    <cellStyle name="Comma 2 3 2 2 3 4" xfId="448" xr:uid="{00000000-0005-0000-0000-000082010000}"/>
    <cellStyle name="Comma 2 3 2 2 3 5" xfId="2709" xr:uid="{00000000-0005-0000-0000-000083010000}"/>
    <cellStyle name="Comma 2 3 2 2 3 6" xfId="444" xr:uid="{00000000-0005-0000-0000-000084010000}"/>
    <cellStyle name="Comma 2 3 2 2 4" xfId="449" xr:uid="{00000000-0005-0000-0000-000085010000}"/>
    <cellStyle name="Comma 2 3 2 2 4 2" xfId="450" xr:uid="{00000000-0005-0000-0000-000086010000}"/>
    <cellStyle name="Comma 2 3 2 2 4 2 2" xfId="451" xr:uid="{00000000-0005-0000-0000-000087010000}"/>
    <cellStyle name="Comma 2 3 2 2 4 3" xfId="452" xr:uid="{00000000-0005-0000-0000-000088010000}"/>
    <cellStyle name="Comma 2 3 2 2 4 4" xfId="453" xr:uid="{00000000-0005-0000-0000-000089010000}"/>
    <cellStyle name="Comma 2 3 2 2 5" xfId="454" xr:uid="{00000000-0005-0000-0000-00008A010000}"/>
    <cellStyle name="Comma 2 3 2 2 5 2" xfId="455" xr:uid="{00000000-0005-0000-0000-00008B010000}"/>
    <cellStyle name="Comma 2 3 2 2 5 2 2" xfId="456" xr:uid="{00000000-0005-0000-0000-00008C010000}"/>
    <cellStyle name="Comma 2 3 2 2 5 3" xfId="457" xr:uid="{00000000-0005-0000-0000-00008D010000}"/>
    <cellStyle name="Comma 2 3 2 2 5 4" xfId="458" xr:uid="{00000000-0005-0000-0000-00008E010000}"/>
    <cellStyle name="Comma 2 3 2 2 6" xfId="459" xr:uid="{00000000-0005-0000-0000-00008F010000}"/>
    <cellStyle name="Comma 2 3 2 2 6 2" xfId="460" xr:uid="{00000000-0005-0000-0000-000090010000}"/>
    <cellStyle name="Comma 2 3 2 2 6 3" xfId="461" xr:uid="{00000000-0005-0000-0000-000091010000}"/>
    <cellStyle name="Comma 2 3 2 2 7" xfId="462" xr:uid="{00000000-0005-0000-0000-000092010000}"/>
    <cellStyle name="Comma 2 3 2 2 7 2" xfId="463" xr:uid="{00000000-0005-0000-0000-000093010000}"/>
    <cellStyle name="Comma 2 3 2 2 8" xfId="464" xr:uid="{00000000-0005-0000-0000-000094010000}"/>
    <cellStyle name="Comma 2 3 2 2 9" xfId="465" xr:uid="{00000000-0005-0000-0000-000095010000}"/>
    <cellStyle name="Comma 2 3 2 3" xfId="93" xr:uid="{00000000-0005-0000-0000-000096010000}"/>
    <cellStyle name="Comma 2 3 2 3 2" xfId="147" xr:uid="{00000000-0005-0000-0000-000097010000}"/>
    <cellStyle name="Comma 2 3 2 3 2 2" xfId="468" xr:uid="{00000000-0005-0000-0000-000098010000}"/>
    <cellStyle name="Comma 2 3 2 3 2 3" xfId="2723" xr:uid="{00000000-0005-0000-0000-000099010000}"/>
    <cellStyle name="Comma 2 3 2 3 2 4" xfId="467" xr:uid="{00000000-0005-0000-0000-00009A010000}"/>
    <cellStyle name="Comma 2 3 2 3 3" xfId="469" xr:uid="{00000000-0005-0000-0000-00009B010000}"/>
    <cellStyle name="Comma 2 3 2 3 4" xfId="470" xr:uid="{00000000-0005-0000-0000-00009C010000}"/>
    <cellStyle name="Comma 2 3 2 3 5" xfId="2610" xr:uid="{00000000-0005-0000-0000-00009D010000}"/>
    <cellStyle name="Comma 2 3 2 3 6" xfId="2669" xr:uid="{00000000-0005-0000-0000-00009E010000}"/>
    <cellStyle name="Comma 2 3 2 3 7" xfId="466" xr:uid="{00000000-0005-0000-0000-00009F010000}"/>
    <cellStyle name="Comma 2 3 2 4" xfId="120" xr:uid="{00000000-0005-0000-0000-0000A0010000}"/>
    <cellStyle name="Comma 2 3 2 4 2" xfId="472" xr:uid="{00000000-0005-0000-0000-0000A1010000}"/>
    <cellStyle name="Comma 2 3 2 4 2 2" xfId="473" xr:uid="{00000000-0005-0000-0000-0000A2010000}"/>
    <cellStyle name="Comma 2 3 2 4 3" xfId="474" xr:uid="{00000000-0005-0000-0000-0000A3010000}"/>
    <cellStyle name="Comma 2 3 2 4 4" xfId="475" xr:uid="{00000000-0005-0000-0000-0000A4010000}"/>
    <cellStyle name="Comma 2 3 2 4 5" xfId="2696" xr:uid="{00000000-0005-0000-0000-0000A5010000}"/>
    <cellStyle name="Comma 2 3 2 4 6" xfId="471" xr:uid="{00000000-0005-0000-0000-0000A6010000}"/>
    <cellStyle name="Comma 2 3 2 5" xfId="476" xr:uid="{00000000-0005-0000-0000-0000A7010000}"/>
    <cellStyle name="Comma 2 3 2 5 2" xfId="477" xr:uid="{00000000-0005-0000-0000-0000A8010000}"/>
    <cellStyle name="Comma 2 3 2 5 2 2" xfId="478" xr:uid="{00000000-0005-0000-0000-0000A9010000}"/>
    <cellStyle name="Comma 2 3 2 5 3" xfId="479" xr:uid="{00000000-0005-0000-0000-0000AA010000}"/>
    <cellStyle name="Comma 2 3 2 5 4" xfId="480" xr:uid="{00000000-0005-0000-0000-0000AB010000}"/>
    <cellStyle name="Comma 2 3 2 6" xfId="481" xr:uid="{00000000-0005-0000-0000-0000AC010000}"/>
    <cellStyle name="Comma 2 3 2 6 2" xfId="482" xr:uid="{00000000-0005-0000-0000-0000AD010000}"/>
    <cellStyle name="Comma 2 3 2 6 2 2" xfId="483" xr:uid="{00000000-0005-0000-0000-0000AE010000}"/>
    <cellStyle name="Comma 2 3 2 6 3" xfId="484" xr:uid="{00000000-0005-0000-0000-0000AF010000}"/>
    <cellStyle name="Comma 2 3 2 6 4" xfId="485" xr:uid="{00000000-0005-0000-0000-0000B0010000}"/>
    <cellStyle name="Comma 2 3 2 7" xfId="486" xr:uid="{00000000-0005-0000-0000-0000B1010000}"/>
    <cellStyle name="Comma 2 3 2 7 2" xfId="487" xr:uid="{00000000-0005-0000-0000-0000B2010000}"/>
    <cellStyle name="Comma 2 3 2 7 3" xfId="488" xr:uid="{00000000-0005-0000-0000-0000B3010000}"/>
    <cellStyle name="Comma 2 3 2 8" xfId="489" xr:uid="{00000000-0005-0000-0000-0000B4010000}"/>
    <cellStyle name="Comma 2 3 2 8 2" xfId="490" xr:uid="{00000000-0005-0000-0000-0000B5010000}"/>
    <cellStyle name="Comma 2 3 2 9" xfId="491" xr:uid="{00000000-0005-0000-0000-0000B6010000}"/>
    <cellStyle name="Comma 2 3 3" xfId="70" xr:uid="{00000000-0005-0000-0000-0000B7010000}"/>
    <cellStyle name="Comma 2 3 3 10" xfId="493" xr:uid="{00000000-0005-0000-0000-0000B8010000}"/>
    <cellStyle name="Comma 2 3 3 11" xfId="2588" xr:uid="{00000000-0005-0000-0000-0000B9010000}"/>
    <cellStyle name="Comma 2 3 3 12" xfId="2648" xr:uid="{00000000-0005-0000-0000-0000BA010000}"/>
    <cellStyle name="Comma 2 3 3 13" xfId="492" xr:uid="{00000000-0005-0000-0000-0000BB010000}"/>
    <cellStyle name="Comma 2 3 3 2" xfId="99" xr:uid="{00000000-0005-0000-0000-0000BC010000}"/>
    <cellStyle name="Comma 2 3 3 2 10" xfId="2616" xr:uid="{00000000-0005-0000-0000-0000BD010000}"/>
    <cellStyle name="Comma 2 3 3 2 11" xfId="2675" xr:uid="{00000000-0005-0000-0000-0000BE010000}"/>
    <cellStyle name="Comma 2 3 3 2 12" xfId="494" xr:uid="{00000000-0005-0000-0000-0000BF010000}"/>
    <cellStyle name="Comma 2 3 3 2 2" xfId="153" xr:uid="{00000000-0005-0000-0000-0000C0010000}"/>
    <cellStyle name="Comma 2 3 3 2 2 2" xfId="496" xr:uid="{00000000-0005-0000-0000-0000C1010000}"/>
    <cellStyle name="Comma 2 3 3 2 2 2 2" xfId="497" xr:uid="{00000000-0005-0000-0000-0000C2010000}"/>
    <cellStyle name="Comma 2 3 3 2 2 3" xfId="498" xr:uid="{00000000-0005-0000-0000-0000C3010000}"/>
    <cellStyle name="Comma 2 3 3 2 2 4" xfId="499" xr:uid="{00000000-0005-0000-0000-0000C4010000}"/>
    <cellStyle name="Comma 2 3 3 2 2 5" xfId="2729" xr:uid="{00000000-0005-0000-0000-0000C5010000}"/>
    <cellStyle name="Comma 2 3 3 2 2 6" xfId="495" xr:uid="{00000000-0005-0000-0000-0000C6010000}"/>
    <cellStyle name="Comma 2 3 3 2 3" xfId="500" xr:uid="{00000000-0005-0000-0000-0000C7010000}"/>
    <cellStyle name="Comma 2 3 3 2 3 2" xfId="501" xr:uid="{00000000-0005-0000-0000-0000C8010000}"/>
    <cellStyle name="Comma 2 3 3 2 3 2 2" xfId="502" xr:uid="{00000000-0005-0000-0000-0000C9010000}"/>
    <cellStyle name="Comma 2 3 3 2 3 3" xfId="503" xr:uid="{00000000-0005-0000-0000-0000CA010000}"/>
    <cellStyle name="Comma 2 3 3 2 3 4" xfId="504" xr:uid="{00000000-0005-0000-0000-0000CB010000}"/>
    <cellStyle name="Comma 2 3 3 2 4" xfId="505" xr:uid="{00000000-0005-0000-0000-0000CC010000}"/>
    <cellStyle name="Comma 2 3 3 2 4 2" xfId="506" xr:uid="{00000000-0005-0000-0000-0000CD010000}"/>
    <cellStyle name="Comma 2 3 3 2 4 2 2" xfId="507" xr:uid="{00000000-0005-0000-0000-0000CE010000}"/>
    <cellStyle name="Comma 2 3 3 2 4 3" xfId="508" xr:uid="{00000000-0005-0000-0000-0000CF010000}"/>
    <cellStyle name="Comma 2 3 3 2 4 4" xfId="509" xr:uid="{00000000-0005-0000-0000-0000D0010000}"/>
    <cellStyle name="Comma 2 3 3 2 5" xfId="510" xr:uid="{00000000-0005-0000-0000-0000D1010000}"/>
    <cellStyle name="Comma 2 3 3 2 5 2" xfId="511" xr:uid="{00000000-0005-0000-0000-0000D2010000}"/>
    <cellStyle name="Comma 2 3 3 2 5 2 2" xfId="512" xr:uid="{00000000-0005-0000-0000-0000D3010000}"/>
    <cellStyle name="Comma 2 3 3 2 5 3" xfId="513" xr:uid="{00000000-0005-0000-0000-0000D4010000}"/>
    <cellStyle name="Comma 2 3 3 2 5 4" xfId="514" xr:uid="{00000000-0005-0000-0000-0000D5010000}"/>
    <cellStyle name="Comma 2 3 3 2 6" xfId="515" xr:uid="{00000000-0005-0000-0000-0000D6010000}"/>
    <cellStyle name="Comma 2 3 3 2 6 2" xfId="516" xr:uid="{00000000-0005-0000-0000-0000D7010000}"/>
    <cellStyle name="Comma 2 3 3 2 6 3" xfId="517" xr:uid="{00000000-0005-0000-0000-0000D8010000}"/>
    <cellStyle name="Comma 2 3 3 2 7" xfId="518" xr:uid="{00000000-0005-0000-0000-0000D9010000}"/>
    <cellStyle name="Comma 2 3 3 2 7 2" xfId="519" xr:uid="{00000000-0005-0000-0000-0000DA010000}"/>
    <cellStyle name="Comma 2 3 3 2 8" xfId="520" xr:uid="{00000000-0005-0000-0000-0000DB010000}"/>
    <cellStyle name="Comma 2 3 3 2 9" xfId="521" xr:uid="{00000000-0005-0000-0000-0000DC010000}"/>
    <cellStyle name="Comma 2 3 3 3" xfId="126" xr:uid="{00000000-0005-0000-0000-0000DD010000}"/>
    <cellStyle name="Comma 2 3 3 3 2" xfId="523" xr:uid="{00000000-0005-0000-0000-0000DE010000}"/>
    <cellStyle name="Comma 2 3 3 3 2 2" xfId="524" xr:uid="{00000000-0005-0000-0000-0000DF010000}"/>
    <cellStyle name="Comma 2 3 3 3 3" xfId="525" xr:uid="{00000000-0005-0000-0000-0000E0010000}"/>
    <cellStyle name="Comma 2 3 3 3 4" xfId="526" xr:uid="{00000000-0005-0000-0000-0000E1010000}"/>
    <cellStyle name="Comma 2 3 3 3 5" xfId="2702" xr:uid="{00000000-0005-0000-0000-0000E2010000}"/>
    <cellStyle name="Comma 2 3 3 3 6" xfId="522" xr:uid="{00000000-0005-0000-0000-0000E3010000}"/>
    <cellStyle name="Comma 2 3 3 4" xfId="527" xr:uid="{00000000-0005-0000-0000-0000E4010000}"/>
    <cellStyle name="Comma 2 3 3 4 2" xfId="528" xr:uid="{00000000-0005-0000-0000-0000E5010000}"/>
    <cellStyle name="Comma 2 3 3 4 2 2" xfId="529" xr:uid="{00000000-0005-0000-0000-0000E6010000}"/>
    <cellStyle name="Comma 2 3 3 4 3" xfId="530" xr:uid="{00000000-0005-0000-0000-0000E7010000}"/>
    <cellStyle name="Comma 2 3 3 4 4" xfId="531" xr:uid="{00000000-0005-0000-0000-0000E8010000}"/>
    <cellStyle name="Comma 2 3 3 5" xfId="532" xr:uid="{00000000-0005-0000-0000-0000E9010000}"/>
    <cellStyle name="Comma 2 3 3 5 2" xfId="533" xr:uid="{00000000-0005-0000-0000-0000EA010000}"/>
    <cellStyle name="Comma 2 3 3 5 2 2" xfId="534" xr:uid="{00000000-0005-0000-0000-0000EB010000}"/>
    <cellStyle name="Comma 2 3 3 5 3" xfId="535" xr:uid="{00000000-0005-0000-0000-0000EC010000}"/>
    <cellStyle name="Comma 2 3 3 5 4" xfId="536" xr:uid="{00000000-0005-0000-0000-0000ED010000}"/>
    <cellStyle name="Comma 2 3 3 6" xfId="537" xr:uid="{00000000-0005-0000-0000-0000EE010000}"/>
    <cellStyle name="Comma 2 3 3 6 2" xfId="538" xr:uid="{00000000-0005-0000-0000-0000EF010000}"/>
    <cellStyle name="Comma 2 3 3 6 2 2" xfId="539" xr:uid="{00000000-0005-0000-0000-0000F0010000}"/>
    <cellStyle name="Comma 2 3 3 6 3" xfId="540" xr:uid="{00000000-0005-0000-0000-0000F1010000}"/>
    <cellStyle name="Comma 2 3 3 6 4" xfId="541" xr:uid="{00000000-0005-0000-0000-0000F2010000}"/>
    <cellStyle name="Comma 2 3 3 7" xfId="542" xr:uid="{00000000-0005-0000-0000-0000F3010000}"/>
    <cellStyle name="Comma 2 3 3 7 2" xfId="543" xr:uid="{00000000-0005-0000-0000-0000F4010000}"/>
    <cellStyle name="Comma 2 3 3 7 3" xfId="544" xr:uid="{00000000-0005-0000-0000-0000F5010000}"/>
    <cellStyle name="Comma 2 3 3 8" xfId="545" xr:uid="{00000000-0005-0000-0000-0000F6010000}"/>
    <cellStyle name="Comma 2 3 3 8 2" xfId="546" xr:uid="{00000000-0005-0000-0000-0000F7010000}"/>
    <cellStyle name="Comma 2 3 3 9" xfId="547" xr:uid="{00000000-0005-0000-0000-0000F8010000}"/>
    <cellStyle name="Comma 2 3 4" xfId="86" xr:uid="{00000000-0005-0000-0000-0000F9010000}"/>
    <cellStyle name="Comma 2 3 4 10" xfId="549" xr:uid="{00000000-0005-0000-0000-0000FA010000}"/>
    <cellStyle name="Comma 2 3 4 11" xfId="2603" xr:uid="{00000000-0005-0000-0000-0000FB010000}"/>
    <cellStyle name="Comma 2 3 4 12" xfId="2662" xr:uid="{00000000-0005-0000-0000-0000FC010000}"/>
    <cellStyle name="Comma 2 3 4 13" xfId="548" xr:uid="{00000000-0005-0000-0000-0000FD010000}"/>
    <cellStyle name="Comma 2 3 4 2" xfId="140" xr:uid="{00000000-0005-0000-0000-0000FE010000}"/>
    <cellStyle name="Comma 2 3 4 2 10" xfId="2716" xr:uid="{00000000-0005-0000-0000-0000FF010000}"/>
    <cellStyle name="Comma 2 3 4 2 11" xfId="550" xr:uid="{00000000-0005-0000-0000-000000020000}"/>
    <cellStyle name="Comma 2 3 4 2 2" xfId="551" xr:uid="{00000000-0005-0000-0000-000001020000}"/>
    <cellStyle name="Comma 2 3 4 2 2 2" xfId="552" xr:uid="{00000000-0005-0000-0000-000002020000}"/>
    <cellStyle name="Comma 2 3 4 2 2 2 2" xfId="553" xr:uid="{00000000-0005-0000-0000-000003020000}"/>
    <cellStyle name="Comma 2 3 4 2 2 3" xfId="554" xr:uid="{00000000-0005-0000-0000-000004020000}"/>
    <cellStyle name="Comma 2 3 4 2 2 4" xfId="555" xr:uid="{00000000-0005-0000-0000-000005020000}"/>
    <cellStyle name="Comma 2 3 4 2 3" xfId="556" xr:uid="{00000000-0005-0000-0000-000006020000}"/>
    <cellStyle name="Comma 2 3 4 2 3 2" xfId="557" xr:uid="{00000000-0005-0000-0000-000007020000}"/>
    <cellStyle name="Comma 2 3 4 2 3 2 2" xfId="558" xr:uid="{00000000-0005-0000-0000-000008020000}"/>
    <cellStyle name="Comma 2 3 4 2 3 3" xfId="559" xr:uid="{00000000-0005-0000-0000-000009020000}"/>
    <cellStyle name="Comma 2 3 4 2 3 4" xfId="560" xr:uid="{00000000-0005-0000-0000-00000A020000}"/>
    <cellStyle name="Comma 2 3 4 2 4" xfId="561" xr:uid="{00000000-0005-0000-0000-00000B020000}"/>
    <cellStyle name="Comma 2 3 4 2 4 2" xfId="562" xr:uid="{00000000-0005-0000-0000-00000C020000}"/>
    <cellStyle name="Comma 2 3 4 2 4 2 2" xfId="563" xr:uid="{00000000-0005-0000-0000-00000D020000}"/>
    <cellStyle name="Comma 2 3 4 2 4 3" xfId="564" xr:uid="{00000000-0005-0000-0000-00000E020000}"/>
    <cellStyle name="Comma 2 3 4 2 4 4" xfId="565" xr:uid="{00000000-0005-0000-0000-00000F020000}"/>
    <cellStyle name="Comma 2 3 4 2 5" xfId="566" xr:uid="{00000000-0005-0000-0000-000010020000}"/>
    <cellStyle name="Comma 2 3 4 2 5 2" xfId="567" xr:uid="{00000000-0005-0000-0000-000011020000}"/>
    <cellStyle name="Comma 2 3 4 2 5 2 2" xfId="568" xr:uid="{00000000-0005-0000-0000-000012020000}"/>
    <cellStyle name="Comma 2 3 4 2 5 3" xfId="569" xr:uid="{00000000-0005-0000-0000-000013020000}"/>
    <cellStyle name="Comma 2 3 4 2 5 4" xfId="570" xr:uid="{00000000-0005-0000-0000-000014020000}"/>
    <cellStyle name="Comma 2 3 4 2 6" xfId="571" xr:uid="{00000000-0005-0000-0000-000015020000}"/>
    <cellStyle name="Comma 2 3 4 2 6 2" xfId="572" xr:uid="{00000000-0005-0000-0000-000016020000}"/>
    <cellStyle name="Comma 2 3 4 2 6 3" xfId="573" xr:uid="{00000000-0005-0000-0000-000017020000}"/>
    <cellStyle name="Comma 2 3 4 2 7" xfId="574" xr:uid="{00000000-0005-0000-0000-000018020000}"/>
    <cellStyle name="Comma 2 3 4 2 7 2" xfId="575" xr:uid="{00000000-0005-0000-0000-000019020000}"/>
    <cellStyle name="Comma 2 3 4 2 8" xfId="576" xr:uid="{00000000-0005-0000-0000-00001A020000}"/>
    <cellStyle name="Comma 2 3 4 2 9" xfId="577" xr:uid="{00000000-0005-0000-0000-00001B020000}"/>
    <cellStyle name="Comma 2 3 4 3" xfId="578" xr:uid="{00000000-0005-0000-0000-00001C020000}"/>
    <cellStyle name="Comma 2 3 4 3 2" xfId="579" xr:uid="{00000000-0005-0000-0000-00001D020000}"/>
    <cellStyle name="Comma 2 3 4 3 2 2" xfId="580" xr:uid="{00000000-0005-0000-0000-00001E020000}"/>
    <cellStyle name="Comma 2 3 4 3 3" xfId="581" xr:uid="{00000000-0005-0000-0000-00001F020000}"/>
    <cellStyle name="Comma 2 3 4 3 4" xfId="582" xr:uid="{00000000-0005-0000-0000-000020020000}"/>
    <cellStyle name="Comma 2 3 4 4" xfId="583" xr:uid="{00000000-0005-0000-0000-000021020000}"/>
    <cellStyle name="Comma 2 3 4 4 2" xfId="584" xr:uid="{00000000-0005-0000-0000-000022020000}"/>
    <cellStyle name="Comma 2 3 4 4 2 2" xfId="585" xr:uid="{00000000-0005-0000-0000-000023020000}"/>
    <cellStyle name="Comma 2 3 4 4 3" xfId="586" xr:uid="{00000000-0005-0000-0000-000024020000}"/>
    <cellStyle name="Comma 2 3 4 4 4" xfId="587" xr:uid="{00000000-0005-0000-0000-000025020000}"/>
    <cellStyle name="Comma 2 3 4 5" xfId="588" xr:uid="{00000000-0005-0000-0000-000026020000}"/>
    <cellStyle name="Comma 2 3 4 5 2" xfId="589" xr:uid="{00000000-0005-0000-0000-000027020000}"/>
    <cellStyle name="Comma 2 3 4 5 2 2" xfId="590" xr:uid="{00000000-0005-0000-0000-000028020000}"/>
    <cellStyle name="Comma 2 3 4 5 3" xfId="591" xr:uid="{00000000-0005-0000-0000-000029020000}"/>
    <cellStyle name="Comma 2 3 4 5 4" xfId="592" xr:uid="{00000000-0005-0000-0000-00002A020000}"/>
    <cellStyle name="Comma 2 3 4 6" xfId="593" xr:uid="{00000000-0005-0000-0000-00002B020000}"/>
    <cellStyle name="Comma 2 3 4 6 2" xfId="594" xr:uid="{00000000-0005-0000-0000-00002C020000}"/>
    <cellStyle name="Comma 2 3 4 6 2 2" xfId="595" xr:uid="{00000000-0005-0000-0000-00002D020000}"/>
    <cellStyle name="Comma 2 3 4 6 3" xfId="596" xr:uid="{00000000-0005-0000-0000-00002E020000}"/>
    <cellStyle name="Comma 2 3 4 6 4" xfId="597" xr:uid="{00000000-0005-0000-0000-00002F020000}"/>
    <cellStyle name="Comma 2 3 4 7" xfId="598" xr:uid="{00000000-0005-0000-0000-000030020000}"/>
    <cellStyle name="Comma 2 3 4 7 2" xfId="599" xr:uid="{00000000-0005-0000-0000-000031020000}"/>
    <cellStyle name="Comma 2 3 4 7 3" xfId="600" xr:uid="{00000000-0005-0000-0000-000032020000}"/>
    <cellStyle name="Comma 2 3 4 8" xfId="601" xr:uid="{00000000-0005-0000-0000-000033020000}"/>
    <cellStyle name="Comma 2 3 4 8 2" xfId="602" xr:uid="{00000000-0005-0000-0000-000034020000}"/>
    <cellStyle name="Comma 2 3 4 9" xfId="603" xr:uid="{00000000-0005-0000-0000-000035020000}"/>
    <cellStyle name="Comma 2 3 5" xfId="113" xr:uid="{00000000-0005-0000-0000-000036020000}"/>
    <cellStyle name="Comma 2 3 5 10" xfId="2689" xr:uid="{00000000-0005-0000-0000-000037020000}"/>
    <cellStyle name="Comma 2 3 5 11" xfId="604" xr:uid="{00000000-0005-0000-0000-000038020000}"/>
    <cellStyle name="Comma 2 3 5 2" xfId="605" xr:uid="{00000000-0005-0000-0000-000039020000}"/>
    <cellStyle name="Comma 2 3 5 2 2" xfId="606" xr:uid="{00000000-0005-0000-0000-00003A020000}"/>
    <cellStyle name="Comma 2 3 5 2 2 2" xfId="607" xr:uid="{00000000-0005-0000-0000-00003B020000}"/>
    <cellStyle name="Comma 2 3 5 2 3" xfId="608" xr:uid="{00000000-0005-0000-0000-00003C020000}"/>
    <cellStyle name="Comma 2 3 5 2 4" xfId="609" xr:uid="{00000000-0005-0000-0000-00003D020000}"/>
    <cellStyle name="Comma 2 3 5 3" xfId="610" xr:uid="{00000000-0005-0000-0000-00003E020000}"/>
    <cellStyle name="Comma 2 3 5 3 2" xfId="611" xr:uid="{00000000-0005-0000-0000-00003F020000}"/>
    <cellStyle name="Comma 2 3 5 3 2 2" xfId="612" xr:uid="{00000000-0005-0000-0000-000040020000}"/>
    <cellStyle name="Comma 2 3 5 3 3" xfId="613" xr:uid="{00000000-0005-0000-0000-000041020000}"/>
    <cellStyle name="Comma 2 3 5 3 4" xfId="614" xr:uid="{00000000-0005-0000-0000-000042020000}"/>
    <cellStyle name="Comma 2 3 5 4" xfId="615" xr:uid="{00000000-0005-0000-0000-000043020000}"/>
    <cellStyle name="Comma 2 3 5 4 2" xfId="616" xr:uid="{00000000-0005-0000-0000-000044020000}"/>
    <cellStyle name="Comma 2 3 5 4 2 2" xfId="617" xr:uid="{00000000-0005-0000-0000-000045020000}"/>
    <cellStyle name="Comma 2 3 5 4 3" xfId="618" xr:uid="{00000000-0005-0000-0000-000046020000}"/>
    <cellStyle name="Comma 2 3 5 4 4" xfId="619" xr:uid="{00000000-0005-0000-0000-000047020000}"/>
    <cellStyle name="Comma 2 3 5 5" xfId="620" xr:uid="{00000000-0005-0000-0000-000048020000}"/>
    <cellStyle name="Comma 2 3 5 5 2" xfId="621" xr:uid="{00000000-0005-0000-0000-000049020000}"/>
    <cellStyle name="Comma 2 3 5 5 2 2" xfId="622" xr:uid="{00000000-0005-0000-0000-00004A020000}"/>
    <cellStyle name="Comma 2 3 5 5 3" xfId="623" xr:uid="{00000000-0005-0000-0000-00004B020000}"/>
    <cellStyle name="Comma 2 3 5 5 4" xfId="624" xr:uid="{00000000-0005-0000-0000-00004C020000}"/>
    <cellStyle name="Comma 2 3 5 6" xfId="625" xr:uid="{00000000-0005-0000-0000-00004D020000}"/>
    <cellStyle name="Comma 2 3 5 6 2" xfId="626" xr:uid="{00000000-0005-0000-0000-00004E020000}"/>
    <cellStyle name="Comma 2 3 5 6 3" xfId="627" xr:uid="{00000000-0005-0000-0000-00004F020000}"/>
    <cellStyle name="Comma 2 3 5 7" xfId="628" xr:uid="{00000000-0005-0000-0000-000050020000}"/>
    <cellStyle name="Comma 2 3 5 7 2" xfId="629" xr:uid="{00000000-0005-0000-0000-000051020000}"/>
    <cellStyle name="Comma 2 3 5 8" xfId="630" xr:uid="{00000000-0005-0000-0000-000052020000}"/>
    <cellStyle name="Comma 2 3 5 9" xfId="631" xr:uid="{00000000-0005-0000-0000-000053020000}"/>
    <cellStyle name="Comma 2 3 6" xfId="632" xr:uid="{00000000-0005-0000-0000-000054020000}"/>
    <cellStyle name="Comma 2 3 6 2" xfId="633" xr:uid="{00000000-0005-0000-0000-000055020000}"/>
    <cellStyle name="Comma 2 3 6 2 2" xfId="634" xr:uid="{00000000-0005-0000-0000-000056020000}"/>
    <cellStyle name="Comma 2 3 6 3" xfId="635" xr:uid="{00000000-0005-0000-0000-000057020000}"/>
    <cellStyle name="Comma 2 3 6 4" xfId="636" xr:uid="{00000000-0005-0000-0000-000058020000}"/>
    <cellStyle name="Comma 2 3 7" xfId="637" xr:uid="{00000000-0005-0000-0000-000059020000}"/>
    <cellStyle name="Comma 2 3 7 2" xfId="638" xr:uid="{00000000-0005-0000-0000-00005A020000}"/>
    <cellStyle name="Comma 2 3 7 2 2" xfId="639" xr:uid="{00000000-0005-0000-0000-00005B020000}"/>
    <cellStyle name="Comma 2 3 7 3" xfId="640" xr:uid="{00000000-0005-0000-0000-00005C020000}"/>
    <cellStyle name="Comma 2 3 7 4" xfId="641" xr:uid="{00000000-0005-0000-0000-00005D020000}"/>
    <cellStyle name="Comma 2 3 8" xfId="642" xr:uid="{00000000-0005-0000-0000-00005E020000}"/>
    <cellStyle name="Comma 2 3 8 2" xfId="643" xr:uid="{00000000-0005-0000-0000-00005F020000}"/>
    <cellStyle name="Comma 2 3 8 2 2" xfId="644" xr:uid="{00000000-0005-0000-0000-000060020000}"/>
    <cellStyle name="Comma 2 3 8 3" xfId="645" xr:uid="{00000000-0005-0000-0000-000061020000}"/>
    <cellStyle name="Comma 2 3 8 4" xfId="646" xr:uid="{00000000-0005-0000-0000-000062020000}"/>
    <cellStyle name="Comma 2 3 9" xfId="647" xr:uid="{00000000-0005-0000-0000-000063020000}"/>
    <cellStyle name="Comma 2 3 9 2" xfId="648" xr:uid="{00000000-0005-0000-0000-000064020000}"/>
    <cellStyle name="Comma 2 3 9 2 2" xfId="649" xr:uid="{00000000-0005-0000-0000-000065020000}"/>
    <cellStyle name="Comma 2 3 9 3" xfId="650" xr:uid="{00000000-0005-0000-0000-000066020000}"/>
    <cellStyle name="Comma 2 3 9 4" xfId="651" xr:uid="{00000000-0005-0000-0000-000067020000}"/>
    <cellStyle name="Comma 2 4" xfId="61" xr:uid="{00000000-0005-0000-0000-000068020000}"/>
    <cellStyle name="Comma 2 4 10" xfId="653" xr:uid="{00000000-0005-0000-0000-000069020000}"/>
    <cellStyle name="Comma 2 4 10 2" xfId="654" xr:uid="{00000000-0005-0000-0000-00006A020000}"/>
    <cellStyle name="Comma 2 4 10 3" xfId="655" xr:uid="{00000000-0005-0000-0000-00006B020000}"/>
    <cellStyle name="Comma 2 4 11" xfId="656" xr:uid="{00000000-0005-0000-0000-00006C020000}"/>
    <cellStyle name="Comma 2 4 11 2" xfId="657" xr:uid="{00000000-0005-0000-0000-00006D020000}"/>
    <cellStyle name="Comma 2 4 12" xfId="658" xr:uid="{00000000-0005-0000-0000-00006E020000}"/>
    <cellStyle name="Comma 2 4 13" xfId="659" xr:uid="{00000000-0005-0000-0000-00006F020000}"/>
    <cellStyle name="Comma 2 4 14" xfId="2579" xr:uid="{00000000-0005-0000-0000-000070020000}"/>
    <cellStyle name="Comma 2 4 15" xfId="2639" xr:uid="{00000000-0005-0000-0000-000071020000}"/>
    <cellStyle name="Comma 2 4 16" xfId="652" xr:uid="{00000000-0005-0000-0000-000072020000}"/>
    <cellStyle name="Comma 2 4 2" xfId="74" xr:uid="{00000000-0005-0000-0000-000073020000}"/>
    <cellStyle name="Comma 2 4 2 10" xfId="661" xr:uid="{00000000-0005-0000-0000-000074020000}"/>
    <cellStyle name="Comma 2 4 2 11" xfId="2592" xr:uid="{00000000-0005-0000-0000-000075020000}"/>
    <cellStyle name="Comma 2 4 2 12" xfId="2652" xr:uid="{00000000-0005-0000-0000-000076020000}"/>
    <cellStyle name="Comma 2 4 2 13" xfId="660" xr:uid="{00000000-0005-0000-0000-000077020000}"/>
    <cellStyle name="Comma 2 4 2 2" xfId="103" xr:uid="{00000000-0005-0000-0000-000078020000}"/>
    <cellStyle name="Comma 2 4 2 2 10" xfId="2620" xr:uid="{00000000-0005-0000-0000-000079020000}"/>
    <cellStyle name="Comma 2 4 2 2 11" xfId="2679" xr:uid="{00000000-0005-0000-0000-00007A020000}"/>
    <cellStyle name="Comma 2 4 2 2 12" xfId="662" xr:uid="{00000000-0005-0000-0000-00007B020000}"/>
    <cellStyle name="Comma 2 4 2 2 2" xfId="157" xr:uid="{00000000-0005-0000-0000-00007C020000}"/>
    <cellStyle name="Comma 2 4 2 2 2 2" xfId="664" xr:uid="{00000000-0005-0000-0000-00007D020000}"/>
    <cellStyle name="Comma 2 4 2 2 2 2 2" xfId="665" xr:uid="{00000000-0005-0000-0000-00007E020000}"/>
    <cellStyle name="Comma 2 4 2 2 2 3" xfId="666" xr:uid="{00000000-0005-0000-0000-00007F020000}"/>
    <cellStyle name="Comma 2 4 2 2 2 4" xfId="667" xr:uid="{00000000-0005-0000-0000-000080020000}"/>
    <cellStyle name="Comma 2 4 2 2 2 5" xfId="2733" xr:uid="{00000000-0005-0000-0000-000081020000}"/>
    <cellStyle name="Comma 2 4 2 2 2 6" xfId="663" xr:uid="{00000000-0005-0000-0000-000082020000}"/>
    <cellStyle name="Comma 2 4 2 2 3" xfId="668" xr:uid="{00000000-0005-0000-0000-000083020000}"/>
    <cellStyle name="Comma 2 4 2 2 3 2" xfId="669" xr:uid="{00000000-0005-0000-0000-000084020000}"/>
    <cellStyle name="Comma 2 4 2 2 3 2 2" xfId="670" xr:uid="{00000000-0005-0000-0000-000085020000}"/>
    <cellStyle name="Comma 2 4 2 2 3 3" xfId="671" xr:uid="{00000000-0005-0000-0000-000086020000}"/>
    <cellStyle name="Comma 2 4 2 2 3 4" xfId="672" xr:uid="{00000000-0005-0000-0000-000087020000}"/>
    <cellStyle name="Comma 2 4 2 2 4" xfId="673" xr:uid="{00000000-0005-0000-0000-000088020000}"/>
    <cellStyle name="Comma 2 4 2 2 4 2" xfId="674" xr:uid="{00000000-0005-0000-0000-000089020000}"/>
    <cellStyle name="Comma 2 4 2 2 4 2 2" xfId="675" xr:uid="{00000000-0005-0000-0000-00008A020000}"/>
    <cellStyle name="Comma 2 4 2 2 4 3" xfId="676" xr:uid="{00000000-0005-0000-0000-00008B020000}"/>
    <cellStyle name="Comma 2 4 2 2 4 4" xfId="677" xr:uid="{00000000-0005-0000-0000-00008C020000}"/>
    <cellStyle name="Comma 2 4 2 2 5" xfId="678" xr:uid="{00000000-0005-0000-0000-00008D020000}"/>
    <cellStyle name="Comma 2 4 2 2 5 2" xfId="679" xr:uid="{00000000-0005-0000-0000-00008E020000}"/>
    <cellStyle name="Comma 2 4 2 2 5 2 2" xfId="680" xr:uid="{00000000-0005-0000-0000-00008F020000}"/>
    <cellStyle name="Comma 2 4 2 2 5 3" xfId="681" xr:uid="{00000000-0005-0000-0000-000090020000}"/>
    <cellStyle name="Comma 2 4 2 2 5 4" xfId="682" xr:uid="{00000000-0005-0000-0000-000091020000}"/>
    <cellStyle name="Comma 2 4 2 2 6" xfId="683" xr:uid="{00000000-0005-0000-0000-000092020000}"/>
    <cellStyle name="Comma 2 4 2 2 6 2" xfId="684" xr:uid="{00000000-0005-0000-0000-000093020000}"/>
    <cellStyle name="Comma 2 4 2 2 6 3" xfId="685" xr:uid="{00000000-0005-0000-0000-000094020000}"/>
    <cellStyle name="Comma 2 4 2 2 7" xfId="686" xr:uid="{00000000-0005-0000-0000-000095020000}"/>
    <cellStyle name="Comma 2 4 2 2 7 2" xfId="687" xr:uid="{00000000-0005-0000-0000-000096020000}"/>
    <cellStyle name="Comma 2 4 2 2 8" xfId="688" xr:uid="{00000000-0005-0000-0000-000097020000}"/>
    <cellStyle name="Comma 2 4 2 2 9" xfId="689" xr:uid="{00000000-0005-0000-0000-000098020000}"/>
    <cellStyle name="Comma 2 4 2 3" xfId="130" xr:uid="{00000000-0005-0000-0000-000099020000}"/>
    <cellStyle name="Comma 2 4 2 3 2" xfId="691" xr:uid="{00000000-0005-0000-0000-00009A020000}"/>
    <cellStyle name="Comma 2 4 2 3 2 2" xfId="692" xr:uid="{00000000-0005-0000-0000-00009B020000}"/>
    <cellStyle name="Comma 2 4 2 3 3" xfId="693" xr:uid="{00000000-0005-0000-0000-00009C020000}"/>
    <cellStyle name="Comma 2 4 2 3 4" xfId="694" xr:uid="{00000000-0005-0000-0000-00009D020000}"/>
    <cellStyle name="Comma 2 4 2 3 5" xfId="2706" xr:uid="{00000000-0005-0000-0000-00009E020000}"/>
    <cellStyle name="Comma 2 4 2 3 6" xfId="690" xr:uid="{00000000-0005-0000-0000-00009F020000}"/>
    <cellStyle name="Comma 2 4 2 4" xfId="695" xr:uid="{00000000-0005-0000-0000-0000A0020000}"/>
    <cellStyle name="Comma 2 4 2 4 2" xfId="696" xr:uid="{00000000-0005-0000-0000-0000A1020000}"/>
    <cellStyle name="Comma 2 4 2 4 2 2" xfId="697" xr:uid="{00000000-0005-0000-0000-0000A2020000}"/>
    <cellStyle name="Comma 2 4 2 4 3" xfId="698" xr:uid="{00000000-0005-0000-0000-0000A3020000}"/>
    <cellStyle name="Comma 2 4 2 4 4" xfId="699" xr:uid="{00000000-0005-0000-0000-0000A4020000}"/>
    <cellStyle name="Comma 2 4 2 5" xfId="700" xr:uid="{00000000-0005-0000-0000-0000A5020000}"/>
    <cellStyle name="Comma 2 4 2 5 2" xfId="701" xr:uid="{00000000-0005-0000-0000-0000A6020000}"/>
    <cellStyle name="Comma 2 4 2 5 2 2" xfId="702" xr:uid="{00000000-0005-0000-0000-0000A7020000}"/>
    <cellStyle name="Comma 2 4 2 5 3" xfId="703" xr:uid="{00000000-0005-0000-0000-0000A8020000}"/>
    <cellStyle name="Comma 2 4 2 5 4" xfId="704" xr:uid="{00000000-0005-0000-0000-0000A9020000}"/>
    <cellStyle name="Comma 2 4 2 6" xfId="705" xr:uid="{00000000-0005-0000-0000-0000AA020000}"/>
    <cellStyle name="Comma 2 4 2 6 2" xfId="706" xr:uid="{00000000-0005-0000-0000-0000AB020000}"/>
    <cellStyle name="Comma 2 4 2 6 2 2" xfId="707" xr:uid="{00000000-0005-0000-0000-0000AC020000}"/>
    <cellStyle name="Comma 2 4 2 6 3" xfId="708" xr:uid="{00000000-0005-0000-0000-0000AD020000}"/>
    <cellStyle name="Comma 2 4 2 6 4" xfId="709" xr:uid="{00000000-0005-0000-0000-0000AE020000}"/>
    <cellStyle name="Comma 2 4 2 7" xfId="710" xr:uid="{00000000-0005-0000-0000-0000AF020000}"/>
    <cellStyle name="Comma 2 4 2 7 2" xfId="711" xr:uid="{00000000-0005-0000-0000-0000B0020000}"/>
    <cellStyle name="Comma 2 4 2 7 3" xfId="712" xr:uid="{00000000-0005-0000-0000-0000B1020000}"/>
    <cellStyle name="Comma 2 4 2 8" xfId="713" xr:uid="{00000000-0005-0000-0000-0000B2020000}"/>
    <cellStyle name="Comma 2 4 2 8 2" xfId="714" xr:uid="{00000000-0005-0000-0000-0000B3020000}"/>
    <cellStyle name="Comma 2 4 2 9" xfId="715" xr:uid="{00000000-0005-0000-0000-0000B4020000}"/>
    <cellStyle name="Comma 2 4 3" xfId="90" xr:uid="{00000000-0005-0000-0000-0000B5020000}"/>
    <cellStyle name="Comma 2 4 3 10" xfId="717" xr:uid="{00000000-0005-0000-0000-0000B6020000}"/>
    <cellStyle name="Comma 2 4 3 11" xfId="2607" xr:uid="{00000000-0005-0000-0000-0000B7020000}"/>
    <cellStyle name="Comma 2 4 3 12" xfId="2666" xr:uid="{00000000-0005-0000-0000-0000B8020000}"/>
    <cellStyle name="Comma 2 4 3 13" xfId="716" xr:uid="{00000000-0005-0000-0000-0000B9020000}"/>
    <cellStyle name="Comma 2 4 3 2" xfId="144" xr:uid="{00000000-0005-0000-0000-0000BA020000}"/>
    <cellStyle name="Comma 2 4 3 2 10" xfId="2720" xr:uid="{00000000-0005-0000-0000-0000BB020000}"/>
    <cellStyle name="Comma 2 4 3 2 11" xfId="718" xr:uid="{00000000-0005-0000-0000-0000BC020000}"/>
    <cellStyle name="Comma 2 4 3 2 2" xfId="719" xr:uid="{00000000-0005-0000-0000-0000BD020000}"/>
    <cellStyle name="Comma 2 4 3 2 2 2" xfId="720" xr:uid="{00000000-0005-0000-0000-0000BE020000}"/>
    <cellStyle name="Comma 2 4 3 2 2 2 2" xfId="721" xr:uid="{00000000-0005-0000-0000-0000BF020000}"/>
    <cellStyle name="Comma 2 4 3 2 2 3" xfId="722" xr:uid="{00000000-0005-0000-0000-0000C0020000}"/>
    <cellStyle name="Comma 2 4 3 2 2 4" xfId="723" xr:uid="{00000000-0005-0000-0000-0000C1020000}"/>
    <cellStyle name="Comma 2 4 3 2 3" xfId="724" xr:uid="{00000000-0005-0000-0000-0000C2020000}"/>
    <cellStyle name="Comma 2 4 3 2 3 2" xfId="725" xr:uid="{00000000-0005-0000-0000-0000C3020000}"/>
    <cellStyle name="Comma 2 4 3 2 3 2 2" xfId="726" xr:uid="{00000000-0005-0000-0000-0000C4020000}"/>
    <cellStyle name="Comma 2 4 3 2 3 3" xfId="727" xr:uid="{00000000-0005-0000-0000-0000C5020000}"/>
    <cellStyle name="Comma 2 4 3 2 3 4" xfId="728" xr:uid="{00000000-0005-0000-0000-0000C6020000}"/>
    <cellStyle name="Comma 2 4 3 2 4" xfId="729" xr:uid="{00000000-0005-0000-0000-0000C7020000}"/>
    <cellStyle name="Comma 2 4 3 2 4 2" xfId="730" xr:uid="{00000000-0005-0000-0000-0000C8020000}"/>
    <cellStyle name="Comma 2 4 3 2 4 2 2" xfId="731" xr:uid="{00000000-0005-0000-0000-0000C9020000}"/>
    <cellStyle name="Comma 2 4 3 2 4 3" xfId="732" xr:uid="{00000000-0005-0000-0000-0000CA020000}"/>
    <cellStyle name="Comma 2 4 3 2 4 4" xfId="733" xr:uid="{00000000-0005-0000-0000-0000CB020000}"/>
    <cellStyle name="Comma 2 4 3 2 5" xfId="734" xr:uid="{00000000-0005-0000-0000-0000CC020000}"/>
    <cellStyle name="Comma 2 4 3 2 5 2" xfId="735" xr:uid="{00000000-0005-0000-0000-0000CD020000}"/>
    <cellStyle name="Comma 2 4 3 2 5 2 2" xfId="736" xr:uid="{00000000-0005-0000-0000-0000CE020000}"/>
    <cellStyle name="Comma 2 4 3 2 5 3" xfId="737" xr:uid="{00000000-0005-0000-0000-0000CF020000}"/>
    <cellStyle name="Comma 2 4 3 2 5 4" xfId="738" xr:uid="{00000000-0005-0000-0000-0000D0020000}"/>
    <cellStyle name="Comma 2 4 3 2 6" xfId="739" xr:uid="{00000000-0005-0000-0000-0000D1020000}"/>
    <cellStyle name="Comma 2 4 3 2 6 2" xfId="740" xr:uid="{00000000-0005-0000-0000-0000D2020000}"/>
    <cellStyle name="Comma 2 4 3 2 6 3" xfId="741" xr:uid="{00000000-0005-0000-0000-0000D3020000}"/>
    <cellStyle name="Comma 2 4 3 2 7" xfId="742" xr:uid="{00000000-0005-0000-0000-0000D4020000}"/>
    <cellStyle name="Comma 2 4 3 2 7 2" xfId="743" xr:uid="{00000000-0005-0000-0000-0000D5020000}"/>
    <cellStyle name="Comma 2 4 3 2 8" xfId="744" xr:uid="{00000000-0005-0000-0000-0000D6020000}"/>
    <cellStyle name="Comma 2 4 3 2 9" xfId="745" xr:uid="{00000000-0005-0000-0000-0000D7020000}"/>
    <cellStyle name="Comma 2 4 3 3" xfId="746" xr:uid="{00000000-0005-0000-0000-0000D8020000}"/>
    <cellStyle name="Comma 2 4 3 3 2" xfId="747" xr:uid="{00000000-0005-0000-0000-0000D9020000}"/>
    <cellStyle name="Comma 2 4 3 3 2 2" xfId="748" xr:uid="{00000000-0005-0000-0000-0000DA020000}"/>
    <cellStyle name="Comma 2 4 3 3 3" xfId="749" xr:uid="{00000000-0005-0000-0000-0000DB020000}"/>
    <cellStyle name="Comma 2 4 3 3 4" xfId="750" xr:uid="{00000000-0005-0000-0000-0000DC020000}"/>
    <cellStyle name="Comma 2 4 3 4" xfId="751" xr:uid="{00000000-0005-0000-0000-0000DD020000}"/>
    <cellStyle name="Comma 2 4 3 4 2" xfId="752" xr:uid="{00000000-0005-0000-0000-0000DE020000}"/>
    <cellStyle name="Comma 2 4 3 4 2 2" xfId="753" xr:uid="{00000000-0005-0000-0000-0000DF020000}"/>
    <cellStyle name="Comma 2 4 3 4 3" xfId="754" xr:uid="{00000000-0005-0000-0000-0000E0020000}"/>
    <cellStyle name="Comma 2 4 3 4 4" xfId="755" xr:uid="{00000000-0005-0000-0000-0000E1020000}"/>
    <cellStyle name="Comma 2 4 3 5" xfId="756" xr:uid="{00000000-0005-0000-0000-0000E2020000}"/>
    <cellStyle name="Comma 2 4 3 5 2" xfId="757" xr:uid="{00000000-0005-0000-0000-0000E3020000}"/>
    <cellStyle name="Comma 2 4 3 5 2 2" xfId="758" xr:uid="{00000000-0005-0000-0000-0000E4020000}"/>
    <cellStyle name="Comma 2 4 3 5 3" xfId="759" xr:uid="{00000000-0005-0000-0000-0000E5020000}"/>
    <cellStyle name="Comma 2 4 3 5 4" xfId="760" xr:uid="{00000000-0005-0000-0000-0000E6020000}"/>
    <cellStyle name="Comma 2 4 3 6" xfId="761" xr:uid="{00000000-0005-0000-0000-0000E7020000}"/>
    <cellStyle name="Comma 2 4 3 6 2" xfId="762" xr:uid="{00000000-0005-0000-0000-0000E8020000}"/>
    <cellStyle name="Comma 2 4 3 6 2 2" xfId="763" xr:uid="{00000000-0005-0000-0000-0000E9020000}"/>
    <cellStyle name="Comma 2 4 3 6 3" xfId="764" xr:uid="{00000000-0005-0000-0000-0000EA020000}"/>
    <cellStyle name="Comma 2 4 3 6 4" xfId="765" xr:uid="{00000000-0005-0000-0000-0000EB020000}"/>
    <cellStyle name="Comma 2 4 3 7" xfId="766" xr:uid="{00000000-0005-0000-0000-0000EC020000}"/>
    <cellStyle name="Comma 2 4 3 7 2" xfId="767" xr:uid="{00000000-0005-0000-0000-0000ED020000}"/>
    <cellStyle name="Comma 2 4 3 7 3" xfId="768" xr:uid="{00000000-0005-0000-0000-0000EE020000}"/>
    <cellStyle name="Comma 2 4 3 8" xfId="769" xr:uid="{00000000-0005-0000-0000-0000EF020000}"/>
    <cellStyle name="Comma 2 4 3 8 2" xfId="770" xr:uid="{00000000-0005-0000-0000-0000F0020000}"/>
    <cellStyle name="Comma 2 4 3 9" xfId="771" xr:uid="{00000000-0005-0000-0000-0000F1020000}"/>
    <cellStyle name="Comma 2 4 4" xfId="117" xr:uid="{00000000-0005-0000-0000-0000F2020000}"/>
    <cellStyle name="Comma 2 4 4 10" xfId="773" xr:uid="{00000000-0005-0000-0000-0000F3020000}"/>
    <cellStyle name="Comma 2 4 4 11" xfId="2693" xr:uid="{00000000-0005-0000-0000-0000F4020000}"/>
    <cellStyle name="Comma 2 4 4 12" xfId="772" xr:uid="{00000000-0005-0000-0000-0000F5020000}"/>
    <cellStyle name="Comma 2 4 4 2" xfId="774" xr:uid="{00000000-0005-0000-0000-0000F6020000}"/>
    <cellStyle name="Comma 2 4 4 2 2" xfId="775" xr:uid="{00000000-0005-0000-0000-0000F7020000}"/>
    <cellStyle name="Comma 2 4 4 2 2 2" xfId="776" xr:uid="{00000000-0005-0000-0000-0000F8020000}"/>
    <cellStyle name="Comma 2 4 4 2 2 2 2" xfId="777" xr:uid="{00000000-0005-0000-0000-0000F9020000}"/>
    <cellStyle name="Comma 2 4 4 2 2 3" xfId="778" xr:uid="{00000000-0005-0000-0000-0000FA020000}"/>
    <cellStyle name="Comma 2 4 4 2 2 4" xfId="779" xr:uid="{00000000-0005-0000-0000-0000FB020000}"/>
    <cellStyle name="Comma 2 4 4 2 3" xfId="780" xr:uid="{00000000-0005-0000-0000-0000FC020000}"/>
    <cellStyle name="Comma 2 4 4 2 3 2" xfId="781" xr:uid="{00000000-0005-0000-0000-0000FD020000}"/>
    <cellStyle name="Comma 2 4 4 2 3 2 2" xfId="782" xr:uid="{00000000-0005-0000-0000-0000FE020000}"/>
    <cellStyle name="Comma 2 4 4 2 3 3" xfId="783" xr:uid="{00000000-0005-0000-0000-0000FF020000}"/>
    <cellStyle name="Comma 2 4 4 2 3 4" xfId="784" xr:uid="{00000000-0005-0000-0000-000000030000}"/>
    <cellStyle name="Comma 2 4 4 2 4" xfId="785" xr:uid="{00000000-0005-0000-0000-000001030000}"/>
    <cellStyle name="Comma 2 4 4 2 4 2" xfId="786" xr:uid="{00000000-0005-0000-0000-000002030000}"/>
    <cellStyle name="Comma 2 4 4 2 4 2 2" xfId="787" xr:uid="{00000000-0005-0000-0000-000003030000}"/>
    <cellStyle name="Comma 2 4 4 2 4 3" xfId="788" xr:uid="{00000000-0005-0000-0000-000004030000}"/>
    <cellStyle name="Comma 2 4 4 2 4 4" xfId="789" xr:uid="{00000000-0005-0000-0000-000005030000}"/>
    <cellStyle name="Comma 2 4 4 2 5" xfId="790" xr:uid="{00000000-0005-0000-0000-000006030000}"/>
    <cellStyle name="Comma 2 4 4 2 5 2" xfId="791" xr:uid="{00000000-0005-0000-0000-000007030000}"/>
    <cellStyle name="Comma 2 4 4 2 5 2 2" xfId="792" xr:uid="{00000000-0005-0000-0000-000008030000}"/>
    <cellStyle name="Comma 2 4 4 2 5 3" xfId="793" xr:uid="{00000000-0005-0000-0000-000009030000}"/>
    <cellStyle name="Comma 2 4 4 2 5 4" xfId="794" xr:uid="{00000000-0005-0000-0000-00000A030000}"/>
    <cellStyle name="Comma 2 4 4 2 6" xfId="795" xr:uid="{00000000-0005-0000-0000-00000B030000}"/>
    <cellStyle name="Comma 2 4 4 2 6 2" xfId="796" xr:uid="{00000000-0005-0000-0000-00000C030000}"/>
    <cellStyle name="Comma 2 4 4 2 6 3" xfId="797" xr:uid="{00000000-0005-0000-0000-00000D030000}"/>
    <cellStyle name="Comma 2 4 4 2 7" xfId="798" xr:uid="{00000000-0005-0000-0000-00000E030000}"/>
    <cellStyle name="Comma 2 4 4 2 7 2" xfId="799" xr:uid="{00000000-0005-0000-0000-00000F030000}"/>
    <cellStyle name="Comma 2 4 4 2 8" xfId="800" xr:uid="{00000000-0005-0000-0000-000010030000}"/>
    <cellStyle name="Comma 2 4 4 2 9" xfId="801" xr:uid="{00000000-0005-0000-0000-000011030000}"/>
    <cellStyle name="Comma 2 4 4 3" xfId="802" xr:uid="{00000000-0005-0000-0000-000012030000}"/>
    <cellStyle name="Comma 2 4 4 3 2" xfId="803" xr:uid="{00000000-0005-0000-0000-000013030000}"/>
    <cellStyle name="Comma 2 4 4 3 2 2" xfId="804" xr:uid="{00000000-0005-0000-0000-000014030000}"/>
    <cellStyle name="Comma 2 4 4 3 3" xfId="805" xr:uid="{00000000-0005-0000-0000-000015030000}"/>
    <cellStyle name="Comma 2 4 4 3 4" xfId="806" xr:uid="{00000000-0005-0000-0000-000016030000}"/>
    <cellStyle name="Comma 2 4 4 4" xfId="807" xr:uid="{00000000-0005-0000-0000-000017030000}"/>
    <cellStyle name="Comma 2 4 4 4 2" xfId="808" xr:uid="{00000000-0005-0000-0000-000018030000}"/>
    <cellStyle name="Comma 2 4 4 4 2 2" xfId="809" xr:uid="{00000000-0005-0000-0000-000019030000}"/>
    <cellStyle name="Comma 2 4 4 4 3" xfId="810" xr:uid="{00000000-0005-0000-0000-00001A030000}"/>
    <cellStyle name="Comma 2 4 4 4 4" xfId="811" xr:uid="{00000000-0005-0000-0000-00001B030000}"/>
    <cellStyle name="Comma 2 4 4 5" xfId="812" xr:uid="{00000000-0005-0000-0000-00001C030000}"/>
    <cellStyle name="Comma 2 4 4 5 2" xfId="813" xr:uid="{00000000-0005-0000-0000-00001D030000}"/>
    <cellStyle name="Comma 2 4 4 5 2 2" xfId="814" xr:uid="{00000000-0005-0000-0000-00001E030000}"/>
    <cellStyle name="Comma 2 4 4 5 3" xfId="815" xr:uid="{00000000-0005-0000-0000-00001F030000}"/>
    <cellStyle name="Comma 2 4 4 5 4" xfId="816" xr:uid="{00000000-0005-0000-0000-000020030000}"/>
    <cellStyle name="Comma 2 4 4 6" xfId="817" xr:uid="{00000000-0005-0000-0000-000021030000}"/>
    <cellStyle name="Comma 2 4 4 6 2" xfId="818" xr:uid="{00000000-0005-0000-0000-000022030000}"/>
    <cellStyle name="Comma 2 4 4 6 2 2" xfId="819" xr:uid="{00000000-0005-0000-0000-000023030000}"/>
    <cellStyle name="Comma 2 4 4 6 3" xfId="820" xr:uid="{00000000-0005-0000-0000-000024030000}"/>
    <cellStyle name="Comma 2 4 4 6 4" xfId="821" xr:uid="{00000000-0005-0000-0000-000025030000}"/>
    <cellStyle name="Comma 2 4 4 7" xfId="822" xr:uid="{00000000-0005-0000-0000-000026030000}"/>
    <cellStyle name="Comma 2 4 4 7 2" xfId="823" xr:uid="{00000000-0005-0000-0000-000027030000}"/>
    <cellStyle name="Comma 2 4 4 7 3" xfId="824" xr:uid="{00000000-0005-0000-0000-000028030000}"/>
    <cellStyle name="Comma 2 4 4 8" xfId="825" xr:uid="{00000000-0005-0000-0000-000029030000}"/>
    <cellStyle name="Comma 2 4 4 8 2" xfId="826" xr:uid="{00000000-0005-0000-0000-00002A030000}"/>
    <cellStyle name="Comma 2 4 4 9" xfId="827" xr:uid="{00000000-0005-0000-0000-00002B030000}"/>
    <cellStyle name="Comma 2 4 5" xfId="828" xr:uid="{00000000-0005-0000-0000-00002C030000}"/>
    <cellStyle name="Comma 2 4 5 2" xfId="829" xr:uid="{00000000-0005-0000-0000-00002D030000}"/>
    <cellStyle name="Comma 2 4 5 2 2" xfId="830" xr:uid="{00000000-0005-0000-0000-00002E030000}"/>
    <cellStyle name="Comma 2 4 5 2 2 2" xfId="831" xr:uid="{00000000-0005-0000-0000-00002F030000}"/>
    <cellStyle name="Comma 2 4 5 2 3" xfId="832" xr:uid="{00000000-0005-0000-0000-000030030000}"/>
    <cellStyle name="Comma 2 4 5 2 4" xfId="833" xr:uid="{00000000-0005-0000-0000-000031030000}"/>
    <cellStyle name="Comma 2 4 5 3" xfId="834" xr:uid="{00000000-0005-0000-0000-000032030000}"/>
    <cellStyle name="Comma 2 4 5 3 2" xfId="835" xr:uid="{00000000-0005-0000-0000-000033030000}"/>
    <cellStyle name="Comma 2 4 5 3 2 2" xfId="836" xr:uid="{00000000-0005-0000-0000-000034030000}"/>
    <cellStyle name="Comma 2 4 5 3 3" xfId="837" xr:uid="{00000000-0005-0000-0000-000035030000}"/>
    <cellStyle name="Comma 2 4 5 3 4" xfId="838" xr:uid="{00000000-0005-0000-0000-000036030000}"/>
    <cellStyle name="Comma 2 4 5 4" xfId="839" xr:uid="{00000000-0005-0000-0000-000037030000}"/>
    <cellStyle name="Comma 2 4 5 4 2" xfId="840" xr:uid="{00000000-0005-0000-0000-000038030000}"/>
    <cellStyle name="Comma 2 4 5 4 2 2" xfId="841" xr:uid="{00000000-0005-0000-0000-000039030000}"/>
    <cellStyle name="Comma 2 4 5 4 3" xfId="842" xr:uid="{00000000-0005-0000-0000-00003A030000}"/>
    <cellStyle name="Comma 2 4 5 4 4" xfId="843" xr:uid="{00000000-0005-0000-0000-00003B030000}"/>
    <cellStyle name="Comma 2 4 5 5" xfId="844" xr:uid="{00000000-0005-0000-0000-00003C030000}"/>
    <cellStyle name="Comma 2 4 5 5 2" xfId="845" xr:uid="{00000000-0005-0000-0000-00003D030000}"/>
    <cellStyle name="Comma 2 4 5 5 2 2" xfId="846" xr:uid="{00000000-0005-0000-0000-00003E030000}"/>
    <cellStyle name="Comma 2 4 5 5 3" xfId="847" xr:uid="{00000000-0005-0000-0000-00003F030000}"/>
    <cellStyle name="Comma 2 4 5 5 4" xfId="848" xr:uid="{00000000-0005-0000-0000-000040030000}"/>
    <cellStyle name="Comma 2 4 5 6" xfId="849" xr:uid="{00000000-0005-0000-0000-000041030000}"/>
    <cellStyle name="Comma 2 4 5 6 2" xfId="850" xr:uid="{00000000-0005-0000-0000-000042030000}"/>
    <cellStyle name="Comma 2 4 5 6 3" xfId="851" xr:uid="{00000000-0005-0000-0000-000043030000}"/>
    <cellStyle name="Comma 2 4 5 7" xfId="852" xr:uid="{00000000-0005-0000-0000-000044030000}"/>
    <cellStyle name="Comma 2 4 5 7 2" xfId="853" xr:uid="{00000000-0005-0000-0000-000045030000}"/>
    <cellStyle name="Comma 2 4 5 8" xfId="854" xr:uid="{00000000-0005-0000-0000-000046030000}"/>
    <cellStyle name="Comma 2 4 5 9" xfId="855" xr:uid="{00000000-0005-0000-0000-000047030000}"/>
    <cellStyle name="Comma 2 4 6" xfId="856" xr:uid="{00000000-0005-0000-0000-000048030000}"/>
    <cellStyle name="Comma 2 4 6 2" xfId="857" xr:uid="{00000000-0005-0000-0000-000049030000}"/>
    <cellStyle name="Comma 2 4 6 2 2" xfId="858" xr:uid="{00000000-0005-0000-0000-00004A030000}"/>
    <cellStyle name="Comma 2 4 6 3" xfId="859" xr:uid="{00000000-0005-0000-0000-00004B030000}"/>
    <cellStyle name="Comma 2 4 6 4" xfId="860" xr:uid="{00000000-0005-0000-0000-00004C030000}"/>
    <cellStyle name="Comma 2 4 7" xfId="861" xr:uid="{00000000-0005-0000-0000-00004D030000}"/>
    <cellStyle name="Comma 2 4 7 2" xfId="862" xr:uid="{00000000-0005-0000-0000-00004E030000}"/>
    <cellStyle name="Comma 2 4 7 2 2" xfId="863" xr:uid="{00000000-0005-0000-0000-00004F030000}"/>
    <cellStyle name="Comma 2 4 7 3" xfId="864" xr:uid="{00000000-0005-0000-0000-000050030000}"/>
    <cellStyle name="Comma 2 4 7 4" xfId="865" xr:uid="{00000000-0005-0000-0000-000051030000}"/>
    <cellStyle name="Comma 2 4 8" xfId="866" xr:uid="{00000000-0005-0000-0000-000052030000}"/>
    <cellStyle name="Comma 2 4 8 2" xfId="867" xr:uid="{00000000-0005-0000-0000-000053030000}"/>
    <cellStyle name="Comma 2 4 8 2 2" xfId="868" xr:uid="{00000000-0005-0000-0000-000054030000}"/>
    <cellStyle name="Comma 2 4 8 3" xfId="869" xr:uid="{00000000-0005-0000-0000-000055030000}"/>
    <cellStyle name="Comma 2 4 8 4" xfId="870" xr:uid="{00000000-0005-0000-0000-000056030000}"/>
    <cellStyle name="Comma 2 4 9" xfId="871" xr:uid="{00000000-0005-0000-0000-000057030000}"/>
    <cellStyle name="Comma 2 4 9 2" xfId="872" xr:uid="{00000000-0005-0000-0000-000058030000}"/>
    <cellStyle name="Comma 2 4 9 2 2" xfId="873" xr:uid="{00000000-0005-0000-0000-000059030000}"/>
    <cellStyle name="Comma 2 4 9 3" xfId="874" xr:uid="{00000000-0005-0000-0000-00005A030000}"/>
    <cellStyle name="Comma 2 4 9 4" xfId="875" xr:uid="{00000000-0005-0000-0000-00005B030000}"/>
    <cellStyle name="Comma 2 5" xfId="67" xr:uid="{00000000-0005-0000-0000-00005C030000}"/>
    <cellStyle name="Comma 2 5 10" xfId="877" xr:uid="{00000000-0005-0000-0000-00005D030000}"/>
    <cellStyle name="Comma 2 5 10 2" xfId="878" xr:uid="{00000000-0005-0000-0000-00005E030000}"/>
    <cellStyle name="Comma 2 5 10 3" xfId="879" xr:uid="{00000000-0005-0000-0000-00005F030000}"/>
    <cellStyle name="Comma 2 5 11" xfId="880" xr:uid="{00000000-0005-0000-0000-000060030000}"/>
    <cellStyle name="Comma 2 5 11 2" xfId="881" xr:uid="{00000000-0005-0000-0000-000061030000}"/>
    <cellStyle name="Comma 2 5 12" xfId="882" xr:uid="{00000000-0005-0000-0000-000062030000}"/>
    <cellStyle name="Comma 2 5 13" xfId="883" xr:uid="{00000000-0005-0000-0000-000063030000}"/>
    <cellStyle name="Comma 2 5 14" xfId="2585" xr:uid="{00000000-0005-0000-0000-000064030000}"/>
    <cellStyle name="Comma 2 5 15" xfId="2645" xr:uid="{00000000-0005-0000-0000-000065030000}"/>
    <cellStyle name="Comma 2 5 16" xfId="876" xr:uid="{00000000-0005-0000-0000-000066030000}"/>
    <cellStyle name="Comma 2 5 2" xfId="96" xr:uid="{00000000-0005-0000-0000-000067030000}"/>
    <cellStyle name="Comma 2 5 2 10" xfId="885" xr:uid="{00000000-0005-0000-0000-000068030000}"/>
    <cellStyle name="Comma 2 5 2 11" xfId="2613" xr:uid="{00000000-0005-0000-0000-000069030000}"/>
    <cellStyle name="Comma 2 5 2 12" xfId="2672" xr:uid="{00000000-0005-0000-0000-00006A030000}"/>
    <cellStyle name="Comma 2 5 2 13" xfId="884" xr:uid="{00000000-0005-0000-0000-00006B030000}"/>
    <cellStyle name="Comma 2 5 2 2" xfId="150" xr:uid="{00000000-0005-0000-0000-00006C030000}"/>
    <cellStyle name="Comma 2 5 2 2 10" xfId="2726" xr:uid="{00000000-0005-0000-0000-00006D030000}"/>
    <cellStyle name="Comma 2 5 2 2 11" xfId="886" xr:uid="{00000000-0005-0000-0000-00006E030000}"/>
    <cellStyle name="Comma 2 5 2 2 2" xfId="887" xr:uid="{00000000-0005-0000-0000-00006F030000}"/>
    <cellStyle name="Comma 2 5 2 2 2 2" xfId="888" xr:uid="{00000000-0005-0000-0000-000070030000}"/>
    <cellStyle name="Comma 2 5 2 2 2 2 2" xfId="889" xr:uid="{00000000-0005-0000-0000-000071030000}"/>
    <cellStyle name="Comma 2 5 2 2 2 3" xfId="890" xr:uid="{00000000-0005-0000-0000-000072030000}"/>
    <cellStyle name="Comma 2 5 2 2 2 4" xfId="891" xr:uid="{00000000-0005-0000-0000-000073030000}"/>
    <cellStyle name="Comma 2 5 2 2 3" xfId="892" xr:uid="{00000000-0005-0000-0000-000074030000}"/>
    <cellStyle name="Comma 2 5 2 2 3 2" xfId="893" xr:uid="{00000000-0005-0000-0000-000075030000}"/>
    <cellStyle name="Comma 2 5 2 2 3 2 2" xfId="894" xr:uid="{00000000-0005-0000-0000-000076030000}"/>
    <cellStyle name="Comma 2 5 2 2 3 3" xfId="895" xr:uid="{00000000-0005-0000-0000-000077030000}"/>
    <cellStyle name="Comma 2 5 2 2 3 4" xfId="896" xr:uid="{00000000-0005-0000-0000-000078030000}"/>
    <cellStyle name="Comma 2 5 2 2 4" xfId="897" xr:uid="{00000000-0005-0000-0000-000079030000}"/>
    <cellStyle name="Comma 2 5 2 2 4 2" xfId="898" xr:uid="{00000000-0005-0000-0000-00007A030000}"/>
    <cellStyle name="Comma 2 5 2 2 4 2 2" xfId="899" xr:uid="{00000000-0005-0000-0000-00007B030000}"/>
    <cellStyle name="Comma 2 5 2 2 4 3" xfId="900" xr:uid="{00000000-0005-0000-0000-00007C030000}"/>
    <cellStyle name="Comma 2 5 2 2 4 4" xfId="901" xr:uid="{00000000-0005-0000-0000-00007D030000}"/>
    <cellStyle name="Comma 2 5 2 2 5" xfId="902" xr:uid="{00000000-0005-0000-0000-00007E030000}"/>
    <cellStyle name="Comma 2 5 2 2 5 2" xfId="903" xr:uid="{00000000-0005-0000-0000-00007F030000}"/>
    <cellStyle name="Comma 2 5 2 2 5 2 2" xfId="904" xr:uid="{00000000-0005-0000-0000-000080030000}"/>
    <cellStyle name="Comma 2 5 2 2 5 3" xfId="905" xr:uid="{00000000-0005-0000-0000-000081030000}"/>
    <cellStyle name="Comma 2 5 2 2 5 4" xfId="906" xr:uid="{00000000-0005-0000-0000-000082030000}"/>
    <cellStyle name="Comma 2 5 2 2 6" xfId="907" xr:uid="{00000000-0005-0000-0000-000083030000}"/>
    <cellStyle name="Comma 2 5 2 2 6 2" xfId="908" xr:uid="{00000000-0005-0000-0000-000084030000}"/>
    <cellStyle name="Comma 2 5 2 2 6 3" xfId="909" xr:uid="{00000000-0005-0000-0000-000085030000}"/>
    <cellStyle name="Comma 2 5 2 2 7" xfId="910" xr:uid="{00000000-0005-0000-0000-000086030000}"/>
    <cellStyle name="Comma 2 5 2 2 7 2" xfId="911" xr:uid="{00000000-0005-0000-0000-000087030000}"/>
    <cellStyle name="Comma 2 5 2 2 8" xfId="912" xr:uid="{00000000-0005-0000-0000-000088030000}"/>
    <cellStyle name="Comma 2 5 2 2 9" xfId="913" xr:uid="{00000000-0005-0000-0000-000089030000}"/>
    <cellStyle name="Comma 2 5 2 3" xfId="914" xr:uid="{00000000-0005-0000-0000-00008A030000}"/>
    <cellStyle name="Comma 2 5 2 3 2" xfId="915" xr:uid="{00000000-0005-0000-0000-00008B030000}"/>
    <cellStyle name="Comma 2 5 2 3 2 2" xfId="916" xr:uid="{00000000-0005-0000-0000-00008C030000}"/>
    <cellStyle name="Comma 2 5 2 3 3" xfId="917" xr:uid="{00000000-0005-0000-0000-00008D030000}"/>
    <cellStyle name="Comma 2 5 2 3 4" xfId="918" xr:uid="{00000000-0005-0000-0000-00008E030000}"/>
    <cellStyle name="Comma 2 5 2 4" xfId="919" xr:uid="{00000000-0005-0000-0000-00008F030000}"/>
    <cellStyle name="Comma 2 5 2 4 2" xfId="920" xr:uid="{00000000-0005-0000-0000-000090030000}"/>
    <cellStyle name="Comma 2 5 2 4 2 2" xfId="921" xr:uid="{00000000-0005-0000-0000-000091030000}"/>
    <cellStyle name="Comma 2 5 2 4 3" xfId="922" xr:uid="{00000000-0005-0000-0000-000092030000}"/>
    <cellStyle name="Comma 2 5 2 4 4" xfId="923" xr:uid="{00000000-0005-0000-0000-000093030000}"/>
    <cellStyle name="Comma 2 5 2 5" xfId="924" xr:uid="{00000000-0005-0000-0000-000094030000}"/>
    <cellStyle name="Comma 2 5 2 5 2" xfId="925" xr:uid="{00000000-0005-0000-0000-000095030000}"/>
    <cellStyle name="Comma 2 5 2 5 2 2" xfId="926" xr:uid="{00000000-0005-0000-0000-000096030000}"/>
    <cellStyle name="Comma 2 5 2 5 3" xfId="927" xr:uid="{00000000-0005-0000-0000-000097030000}"/>
    <cellStyle name="Comma 2 5 2 5 4" xfId="928" xr:uid="{00000000-0005-0000-0000-000098030000}"/>
    <cellStyle name="Comma 2 5 2 6" xfId="929" xr:uid="{00000000-0005-0000-0000-000099030000}"/>
    <cellStyle name="Comma 2 5 2 6 2" xfId="930" xr:uid="{00000000-0005-0000-0000-00009A030000}"/>
    <cellStyle name="Comma 2 5 2 6 2 2" xfId="931" xr:uid="{00000000-0005-0000-0000-00009B030000}"/>
    <cellStyle name="Comma 2 5 2 6 3" xfId="932" xr:uid="{00000000-0005-0000-0000-00009C030000}"/>
    <cellStyle name="Comma 2 5 2 6 4" xfId="933" xr:uid="{00000000-0005-0000-0000-00009D030000}"/>
    <cellStyle name="Comma 2 5 2 7" xfId="934" xr:uid="{00000000-0005-0000-0000-00009E030000}"/>
    <cellStyle name="Comma 2 5 2 7 2" xfId="935" xr:uid="{00000000-0005-0000-0000-00009F030000}"/>
    <cellStyle name="Comma 2 5 2 7 3" xfId="936" xr:uid="{00000000-0005-0000-0000-0000A0030000}"/>
    <cellStyle name="Comma 2 5 2 8" xfId="937" xr:uid="{00000000-0005-0000-0000-0000A1030000}"/>
    <cellStyle name="Comma 2 5 2 8 2" xfId="938" xr:uid="{00000000-0005-0000-0000-0000A2030000}"/>
    <cellStyle name="Comma 2 5 2 9" xfId="939" xr:uid="{00000000-0005-0000-0000-0000A3030000}"/>
    <cellStyle name="Comma 2 5 3" xfId="123" xr:uid="{00000000-0005-0000-0000-0000A4030000}"/>
    <cellStyle name="Comma 2 5 3 10" xfId="941" xr:uid="{00000000-0005-0000-0000-0000A5030000}"/>
    <cellStyle name="Comma 2 5 3 11" xfId="2699" xr:uid="{00000000-0005-0000-0000-0000A6030000}"/>
    <cellStyle name="Comma 2 5 3 12" xfId="940" xr:uid="{00000000-0005-0000-0000-0000A7030000}"/>
    <cellStyle name="Comma 2 5 3 2" xfId="942" xr:uid="{00000000-0005-0000-0000-0000A8030000}"/>
    <cellStyle name="Comma 2 5 3 2 2" xfId="943" xr:uid="{00000000-0005-0000-0000-0000A9030000}"/>
    <cellStyle name="Comma 2 5 3 2 2 2" xfId="944" xr:uid="{00000000-0005-0000-0000-0000AA030000}"/>
    <cellStyle name="Comma 2 5 3 2 2 2 2" xfId="945" xr:uid="{00000000-0005-0000-0000-0000AB030000}"/>
    <cellStyle name="Comma 2 5 3 2 2 3" xfId="946" xr:uid="{00000000-0005-0000-0000-0000AC030000}"/>
    <cellStyle name="Comma 2 5 3 2 2 4" xfId="947" xr:uid="{00000000-0005-0000-0000-0000AD030000}"/>
    <cellStyle name="Comma 2 5 3 2 3" xfId="948" xr:uid="{00000000-0005-0000-0000-0000AE030000}"/>
    <cellStyle name="Comma 2 5 3 2 3 2" xfId="949" xr:uid="{00000000-0005-0000-0000-0000AF030000}"/>
    <cellStyle name="Comma 2 5 3 2 3 2 2" xfId="950" xr:uid="{00000000-0005-0000-0000-0000B0030000}"/>
    <cellStyle name="Comma 2 5 3 2 3 3" xfId="951" xr:uid="{00000000-0005-0000-0000-0000B1030000}"/>
    <cellStyle name="Comma 2 5 3 2 3 4" xfId="952" xr:uid="{00000000-0005-0000-0000-0000B2030000}"/>
    <cellStyle name="Comma 2 5 3 2 4" xfId="953" xr:uid="{00000000-0005-0000-0000-0000B3030000}"/>
    <cellStyle name="Comma 2 5 3 2 4 2" xfId="954" xr:uid="{00000000-0005-0000-0000-0000B4030000}"/>
    <cellStyle name="Comma 2 5 3 2 4 2 2" xfId="955" xr:uid="{00000000-0005-0000-0000-0000B5030000}"/>
    <cellStyle name="Comma 2 5 3 2 4 3" xfId="956" xr:uid="{00000000-0005-0000-0000-0000B6030000}"/>
    <cellStyle name="Comma 2 5 3 2 4 4" xfId="957" xr:uid="{00000000-0005-0000-0000-0000B7030000}"/>
    <cellStyle name="Comma 2 5 3 2 5" xfId="958" xr:uid="{00000000-0005-0000-0000-0000B8030000}"/>
    <cellStyle name="Comma 2 5 3 2 5 2" xfId="959" xr:uid="{00000000-0005-0000-0000-0000B9030000}"/>
    <cellStyle name="Comma 2 5 3 2 5 2 2" xfId="960" xr:uid="{00000000-0005-0000-0000-0000BA030000}"/>
    <cellStyle name="Comma 2 5 3 2 5 3" xfId="961" xr:uid="{00000000-0005-0000-0000-0000BB030000}"/>
    <cellStyle name="Comma 2 5 3 2 5 4" xfId="962" xr:uid="{00000000-0005-0000-0000-0000BC030000}"/>
    <cellStyle name="Comma 2 5 3 2 6" xfId="963" xr:uid="{00000000-0005-0000-0000-0000BD030000}"/>
    <cellStyle name="Comma 2 5 3 2 6 2" xfId="964" xr:uid="{00000000-0005-0000-0000-0000BE030000}"/>
    <cellStyle name="Comma 2 5 3 2 6 3" xfId="965" xr:uid="{00000000-0005-0000-0000-0000BF030000}"/>
    <cellStyle name="Comma 2 5 3 2 7" xfId="966" xr:uid="{00000000-0005-0000-0000-0000C0030000}"/>
    <cellStyle name="Comma 2 5 3 2 7 2" xfId="967" xr:uid="{00000000-0005-0000-0000-0000C1030000}"/>
    <cellStyle name="Comma 2 5 3 2 8" xfId="968" xr:uid="{00000000-0005-0000-0000-0000C2030000}"/>
    <cellStyle name="Comma 2 5 3 2 9" xfId="969" xr:uid="{00000000-0005-0000-0000-0000C3030000}"/>
    <cellStyle name="Comma 2 5 3 3" xfId="970" xr:uid="{00000000-0005-0000-0000-0000C4030000}"/>
    <cellStyle name="Comma 2 5 3 3 2" xfId="971" xr:uid="{00000000-0005-0000-0000-0000C5030000}"/>
    <cellStyle name="Comma 2 5 3 3 2 2" xfId="972" xr:uid="{00000000-0005-0000-0000-0000C6030000}"/>
    <cellStyle name="Comma 2 5 3 3 3" xfId="973" xr:uid="{00000000-0005-0000-0000-0000C7030000}"/>
    <cellStyle name="Comma 2 5 3 3 4" xfId="974" xr:uid="{00000000-0005-0000-0000-0000C8030000}"/>
    <cellStyle name="Comma 2 5 3 4" xfId="975" xr:uid="{00000000-0005-0000-0000-0000C9030000}"/>
    <cellStyle name="Comma 2 5 3 4 2" xfId="976" xr:uid="{00000000-0005-0000-0000-0000CA030000}"/>
    <cellStyle name="Comma 2 5 3 4 2 2" xfId="977" xr:uid="{00000000-0005-0000-0000-0000CB030000}"/>
    <cellStyle name="Comma 2 5 3 4 3" xfId="978" xr:uid="{00000000-0005-0000-0000-0000CC030000}"/>
    <cellStyle name="Comma 2 5 3 4 4" xfId="979" xr:uid="{00000000-0005-0000-0000-0000CD030000}"/>
    <cellStyle name="Comma 2 5 3 5" xfId="980" xr:uid="{00000000-0005-0000-0000-0000CE030000}"/>
    <cellStyle name="Comma 2 5 3 5 2" xfId="981" xr:uid="{00000000-0005-0000-0000-0000CF030000}"/>
    <cellStyle name="Comma 2 5 3 5 2 2" xfId="982" xr:uid="{00000000-0005-0000-0000-0000D0030000}"/>
    <cellStyle name="Comma 2 5 3 5 3" xfId="983" xr:uid="{00000000-0005-0000-0000-0000D1030000}"/>
    <cellStyle name="Comma 2 5 3 5 4" xfId="984" xr:uid="{00000000-0005-0000-0000-0000D2030000}"/>
    <cellStyle name="Comma 2 5 3 6" xfId="985" xr:uid="{00000000-0005-0000-0000-0000D3030000}"/>
    <cellStyle name="Comma 2 5 3 6 2" xfId="986" xr:uid="{00000000-0005-0000-0000-0000D4030000}"/>
    <cellStyle name="Comma 2 5 3 6 2 2" xfId="987" xr:uid="{00000000-0005-0000-0000-0000D5030000}"/>
    <cellStyle name="Comma 2 5 3 6 3" xfId="988" xr:uid="{00000000-0005-0000-0000-0000D6030000}"/>
    <cellStyle name="Comma 2 5 3 6 4" xfId="989" xr:uid="{00000000-0005-0000-0000-0000D7030000}"/>
    <cellStyle name="Comma 2 5 3 7" xfId="990" xr:uid="{00000000-0005-0000-0000-0000D8030000}"/>
    <cellStyle name="Comma 2 5 3 7 2" xfId="991" xr:uid="{00000000-0005-0000-0000-0000D9030000}"/>
    <cellStyle name="Comma 2 5 3 7 3" xfId="992" xr:uid="{00000000-0005-0000-0000-0000DA030000}"/>
    <cellStyle name="Comma 2 5 3 8" xfId="993" xr:uid="{00000000-0005-0000-0000-0000DB030000}"/>
    <cellStyle name="Comma 2 5 3 8 2" xfId="994" xr:uid="{00000000-0005-0000-0000-0000DC030000}"/>
    <cellStyle name="Comma 2 5 3 9" xfId="995" xr:uid="{00000000-0005-0000-0000-0000DD030000}"/>
    <cellStyle name="Comma 2 5 4" xfId="996" xr:uid="{00000000-0005-0000-0000-0000DE030000}"/>
    <cellStyle name="Comma 2 5 4 10" xfId="997" xr:uid="{00000000-0005-0000-0000-0000DF030000}"/>
    <cellStyle name="Comma 2 5 4 2" xfId="998" xr:uid="{00000000-0005-0000-0000-0000E0030000}"/>
    <cellStyle name="Comma 2 5 4 2 2" xfId="999" xr:uid="{00000000-0005-0000-0000-0000E1030000}"/>
    <cellStyle name="Comma 2 5 4 2 2 2" xfId="1000" xr:uid="{00000000-0005-0000-0000-0000E2030000}"/>
    <cellStyle name="Comma 2 5 4 2 2 2 2" xfId="1001" xr:uid="{00000000-0005-0000-0000-0000E3030000}"/>
    <cellStyle name="Comma 2 5 4 2 2 3" xfId="1002" xr:uid="{00000000-0005-0000-0000-0000E4030000}"/>
    <cellStyle name="Comma 2 5 4 2 2 4" xfId="1003" xr:uid="{00000000-0005-0000-0000-0000E5030000}"/>
    <cellStyle name="Comma 2 5 4 2 3" xfId="1004" xr:uid="{00000000-0005-0000-0000-0000E6030000}"/>
    <cellStyle name="Comma 2 5 4 2 3 2" xfId="1005" xr:uid="{00000000-0005-0000-0000-0000E7030000}"/>
    <cellStyle name="Comma 2 5 4 2 3 2 2" xfId="1006" xr:uid="{00000000-0005-0000-0000-0000E8030000}"/>
    <cellStyle name="Comma 2 5 4 2 3 3" xfId="1007" xr:uid="{00000000-0005-0000-0000-0000E9030000}"/>
    <cellStyle name="Comma 2 5 4 2 3 4" xfId="1008" xr:uid="{00000000-0005-0000-0000-0000EA030000}"/>
    <cellStyle name="Comma 2 5 4 2 4" xfId="1009" xr:uid="{00000000-0005-0000-0000-0000EB030000}"/>
    <cellStyle name="Comma 2 5 4 2 4 2" xfId="1010" xr:uid="{00000000-0005-0000-0000-0000EC030000}"/>
    <cellStyle name="Comma 2 5 4 2 4 2 2" xfId="1011" xr:uid="{00000000-0005-0000-0000-0000ED030000}"/>
    <cellStyle name="Comma 2 5 4 2 4 3" xfId="1012" xr:uid="{00000000-0005-0000-0000-0000EE030000}"/>
    <cellStyle name="Comma 2 5 4 2 4 4" xfId="1013" xr:uid="{00000000-0005-0000-0000-0000EF030000}"/>
    <cellStyle name="Comma 2 5 4 2 5" xfId="1014" xr:uid="{00000000-0005-0000-0000-0000F0030000}"/>
    <cellStyle name="Comma 2 5 4 2 5 2" xfId="1015" xr:uid="{00000000-0005-0000-0000-0000F1030000}"/>
    <cellStyle name="Comma 2 5 4 2 5 2 2" xfId="1016" xr:uid="{00000000-0005-0000-0000-0000F2030000}"/>
    <cellStyle name="Comma 2 5 4 2 5 3" xfId="1017" xr:uid="{00000000-0005-0000-0000-0000F3030000}"/>
    <cellStyle name="Comma 2 5 4 2 5 4" xfId="1018" xr:uid="{00000000-0005-0000-0000-0000F4030000}"/>
    <cellStyle name="Comma 2 5 4 2 6" xfId="1019" xr:uid="{00000000-0005-0000-0000-0000F5030000}"/>
    <cellStyle name="Comma 2 5 4 2 6 2" xfId="1020" xr:uid="{00000000-0005-0000-0000-0000F6030000}"/>
    <cellStyle name="Comma 2 5 4 2 6 3" xfId="1021" xr:uid="{00000000-0005-0000-0000-0000F7030000}"/>
    <cellStyle name="Comma 2 5 4 2 7" xfId="1022" xr:uid="{00000000-0005-0000-0000-0000F8030000}"/>
    <cellStyle name="Comma 2 5 4 2 7 2" xfId="1023" xr:uid="{00000000-0005-0000-0000-0000F9030000}"/>
    <cellStyle name="Comma 2 5 4 2 8" xfId="1024" xr:uid="{00000000-0005-0000-0000-0000FA030000}"/>
    <cellStyle name="Comma 2 5 4 2 9" xfId="1025" xr:uid="{00000000-0005-0000-0000-0000FB030000}"/>
    <cellStyle name="Comma 2 5 4 3" xfId="1026" xr:uid="{00000000-0005-0000-0000-0000FC030000}"/>
    <cellStyle name="Comma 2 5 4 3 2" xfId="1027" xr:uid="{00000000-0005-0000-0000-0000FD030000}"/>
    <cellStyle name="Comma 2 5 4 3 2 2" xfId="1028" xr:uid="{00000000-0005-0000-0000-0000FE030000}"/>
    <cellStyle name="Comma 2 5 4 3 3" xfId="1029" xr:uid="{00000000-0005-0000-0000-0000FF030000}"/>
    <cellStyle name="Comma 2 5 4 3 4" xfId="1030" xr:uid="{00000000-0005-0000-0000-000000040000}"/>
    <cellStyle name="Comma 2 5 4 4" xfId="1031" xr:uid="{00000000-0005-0000-0000-000001040000}"/>
    <cellStyle name="Comma 2 5 4 4 2" xfId="1032" xr:uid="{00000000-0005-0000-0000-000002040000}"/>
    <cellStyle name="Comma 2 5 4 4 2 2" xfId="1033" xr:uid="{00000000-0005-0000-0000-000003040000}"/>
    <cellStyle name="Comma 2 5 4 4 3" xfId="1034" xr:uid="{00000000-0005-0000-0000-000004040000}"/>
    <cellStyle name="Comma 2 5 4 4 4" xfId="1035" xr:uid="{00000000-0005-0000-0000-000005040000}"/>
    <cellStyle name="Comma 2 5 4 5" xfId="1036" xr:uid="{00000000-0005-0000-0000-000006040000}"/>
    <cellStyle name="Comma 2 5 4 5 2" xfId="1037" xr:uid="{00000000-0005-0000-0000-000007040000}"/>
    <cellStyle name="Comma 2 5 4 5 2 2" xfId="1038" xr:uid="{00000000-0005-0000-0000-000008040000}"/>
    <cellStyle name="Comma 2 5 4 5 3" xfId="1039" xr:uid="{00000000-0005-0000-0000-000009040000}"/>
    <cellStyle name="Comma 2 5 4 5 4" xfId="1040" xr:uid="{00000000-0005-0000-0000-00000A040000}"/>
    <cellStyle name="Comma 2 5 4 6" xfId="1041" xr:uid="{00000000-0005-0000-0000-00000B040000}"/>
    <cellStyle name="Comma 2 5 4 6 2" xfId="1042" xr:uid="{00000000-0005-0000-0000-00000C040000}"/>
    <cellStyle name="Comma 2 5 4 6 2 2" xfId="1043" xr:uid="{00000000-0005-0000-0000-00000D040000}"/>
    <cellStyle name="Comma 2 5 4 6 3" xfId="1044" xr:uid="{00000000-0005-0000-0000-00000E040000}"/>
    <cellStyle name="Comma 2 5 4 6 4" xfId="1045" xr:uid="{00000000-0005-0000-0000-00000F040000}"/>
    <cellStyle name="Comma 2 5 4 7" xfId="1046" xr:uid="{00000000-0005-0000-0000-000010040000}"/>
    <cellStyle name="Comma 2 5 4 7 2" xfId="1047" xr:uid="{00000000-0005-0000-0000-000011040000}"/>
    <cellStyle name="Comma 2 5 4 7 3" xfId="1048" xr:uid="{00000000-0005-0000-0000-000012040000}"/>
    <cellStyle name="Comma 2 5 4 8" xfId="1049" xr:uid="{00000000-0005-0000-0000-000013040000}"/>
    <cellStyle name="Comma 2 5 4 8 2" xfId="1050" xr:uid="{00000000-0005-0000-0000-000014040000}"/>
    <cellStyle name="Comma 2 5 4 9" xfId="1051" xr:uid="{00000000-0005-0000-0000-000015040000}"/>
    <cellStyle name="Comma 2 5 5" xfId="1052" xr:uid="{00000000-0005-0000-0000-000016040000}"/>
    <cellStyle name="Comma 2 5 5 2" xfId="1053" xr:uid="{00000000-0005-0000-0000-000017040000}"/>
    <cellStyle name="Comma 2 5 5 2 2" xfId="1054" xr:uid="{00000000-0005-0000-0000-000018040000}"/>
    <cellStyle name="Comma 2 5 5 2 2 2" xfId="1055" xr:uid="{00000000-0005-0000-0000-000019040000}"/>
    <cellStyle name="Comma 2 5 5 2 3" xfId="1056" xr:uid="{00000000-0005-0000-0000-00001A040000}"/>
    <cellStyle name="Comma 2 5 5 2 4" xfId="1057" xr:uid="{00000000-0005-0000-0000-00001B040000}"/>
    <cellStyle name="Comma 2 5 5 3" xfId="1058" xr:uid="{00000000-0005-0000-0000-00001C040000}"/>
    <cellStyle name="Comma 2 5 5 3 2" xfId="1059" xr:uid="{00000000-0005-0000-0000-00001D040000}"/>
    <cellStyle name="Comma 2 5 5 3 2 2" xfId="1060" xr:uid="{00000000-0005-0000-0000-00001E040000}"/>
    <cellStyle name="Comma 2 5 5 3 3" xfId="1061" xr:uid="{00000000-0005-0000-0000-00001F040000}"/>
    <cellStyle name="Comma 2 5 5 3 4" xfId="1062" xr:uid="{00000000-0005-0000-0000-000020040000}"/>
    <cellStyle name="Comma 2 5 5 4" xfId="1063" xr:uid="{00000000-0005-0000-0000-000021040000}"/>
    <cellStyle name="Comma 2 5 5 4 2" xfId="1064" xr:uid="{00000000-0005-0000-0000-000022040000}"/>
    <cellStyle name="Comma 2 5 5 4 2 2" xfId="1065" xr:uid="{00000000-0005-0000-0000-000023040000}"/>
    <cellStyle name="Comma 2 5 5 4 3" xfId="1066" xr:uid="{00000000-0005-0000-0000-000024040000}"/>
    <cellStyle name="Comma 2 5 5 4 4" xfId="1067" xr:uid="{00000000-0005-0000-0000-000025040000}"/>
    <cellStyle name="Comma 2 5 5 5" xfId="1068" xr:uid="{00000000-0005-0000-0000-000026040000}"/>
    <cellStyle name="Comma 2 5 5 5 2" xfId="1069" xr:uid="{00000000-0005-0000-0000-000027040000}"/>
    <cellStyle name="Comma 2 5 5 5 2 2" xfId="1070" xr:uid="{00000000-0005-0000-0000-000028040000}"/>
    <cellStyle name="Comma 2 5 5 5 3" xfId="1071" xr:uid="{00000000-0005-0000-0000-000029040000}"/>
    <cellStyle name="Comma 2 5 5 5 4" xfId="1072" xr:uid="{00000000-0005-0000-0000-00002A040000}"/>
    <cellStyle name="Comma 2 5 5 6" xfId="1073" xr:uid="{00000000-0005-0000-0000-00002B040000}"/>
    <cellStyle name="Comma 2 5 5 6 2" xfId="1074" xr:uid="{00000000-0005-0000-0000-00002C040000}"/>
    <cellStyle name="Comma 2 5 5 6 3" xfId="1075" xr:uid="{00000000-0005-0000-0000-00002D040000}"/>
    <cellStyle name="Comma 2 5 5 7" xfId="1076" xr:uid="{00000000-0005-0000-0000-00002E040000}"/>
    <cellStyle name="Comma 2 5 5 7 2" xfId="1077" xr:uid="{00000000-0005-0000-0000-00002F040000}"/>
    <cellStyle name="Comma 2 5 5 8" xfId="1078" xr:uid="{00000000-0005-0000-0000-000030040000}"/>
    <cellStyle name="Comma 2 5 5 9" xfId="1079" xr:uid="{00000000-0005-0000-0000-000031040000}"/>
    <cellStyle name="Comma 2 5 6" xfId="1080" xr:uid="{00000000-0005-0000-0000-000032040000}"/>
    <cellStyle name="Comma 2 5 6 2" xfId="1081" xr:uid="{00000000-0005-0000-0000-000033040000}"/>
    <cellStyle name="Comma 2 5 6 2 2" xfId="1082" xr:uid="{00000000-0005-0000-0000-000034040000}"/>
    <cellStyle name="Comma 2 5 6 3" xfId="1083" xr:uid="{00000000-0005-0000-0000-000035040000}"/>
    <cellStyle name="Comma 2 5 6 4" xfId="1084" xr:uid="{00000000-0005-0000-0000-000036040000}"/>
    <cellStyle name="Comma 2 5 7" xfId="1085" xr:uid="{00000000-0005-0000-0000-000037040000}"/>
    <cellStyle name="Comma 2 5 7 2" xfId="1086" xr:uid="{00000000-0005-0000-0000-000038040000}"/>
    <cellStyle name="Comma 2 5 7 2 2" xfId="1087" xr:uid="{00000000-0005-0000-0000-000039040000}"/>
    <cellStyle name="Comma 2 5 7 3" xfId="1088" xr:uid="{00000000-0005-0000-0000-00003A040000}"/>
    <cellStyle name="Comma 2 5 7 4" xfId="1089" xr:uid="{00000000-0005-0000-0000-00003B040000}"/>
    <cellStyle name="Comma 2 5 8" xfId="1090" xr:uid="{00000000-0005-0000-0000-00003C040000}"/>
    <cellStyle name="Comma 2 5 8 2" xfId="1091" xr:uid="{00000000-0005-0000-0000-00003D040000}"/>
    <cellStyle name="Comma 2 5 8 2 2" xfId="1092" xr:uid="{00000000-0005-0000-0000-00003E040000}"/>
    <cellStyle name="Comma 2 5 8 3" xfId="1093" xr:uid="{00000000-0005-0000-0000-00003F040000}"/>
    <cellStyle name="Comma 2 5 8 4" xfId="1094" xr:uid="{00000000-0005-0000-0000-000040040000}"/>
    <cellStyle name="Comma 2 5 9" xfId="1095" xr:uid="{00000000-0005-0000-0000-000041040000}"/>
    <cellStyle name="Comma 2 5 9 2" xfId="1096" xr:uid="{00000000-0005-0000-0000-000042040000}"/>
    <cellStyle name="Comma 2 5 9 2 2" xfId="1097" xr:uid="{00000000-0005-0000-0000-000043040000}"/>
    <cellStyle name="Comma 2 5 9 3" xfId="1098" xr:uid="{00000000-0005-0000-0000-000044040000}"/>
    <cellStyle name="Comma 2 5 9 4" xfId="1099" xr:uid="{00000000-0005-0000-0000-000045040000}"/>
    <cellStyle name="Comma 2 6" xfId="83" xr:uid="{00000000-0005-0000-0000-000046040000}"/>
    <cellStyle name="Comma 2 6 10" xfId="1101" xr:uid="{00000000-0005-0000-0000-000047040000}"/>
    <cellStyle name="Comma 2 6 11" xfId="2600" xr:uid="{00000000-0005-0000-0000-000048040000}"/>
    <cellStyle name="Comma 2 6 12" xfId="2659" xr:uid="{00000000-0005-0000-0000-000049040000}"/>
    <cellStyle name="Comma 2 6 13" xfId="1100" xr:uid="{00000000-0005-0000-0000-00004A040000}"/>
    <cellStyle name="Comma 2 6 2" xfId="137" xr:uid="{00000000-0005-0000-0000-00004B040000}"/>
    <cellStyle name="Comma 2 6 2 10" xfId="2713" xr:uid="{00000000-0005-0000-0000-00004C040000}"/>
    <cellStyle name="Comma 2 6 2 11" xfId="1102" xr:uid="{00000000-0005-0000-0000-00004D040000}"/>
    <cellStyle name="Comma 2 6 2 2" xfId="1103" xr:uid="{00000000-0005-0000-0000-00004E040000}"/>
    <cellStyle name="Comma 2 6 2 2 2" xfId="1104" xr:uid="{00000000-0005-0000-0000-00004F040000}"/>
    <cellStyle name="Comma 2 6 2 2 2 2" xfId="1105" xr:uid="{00000000-0005-0000-0000-000050040000}"/>
    <cellStyle name="Comma 2 6 2 2 3" xfId="1106" xr:uid="{00000000-0005-0000-0000-000051040000}"/>
    <cellStyle name="Comma 2 6 2 2 4" xfId="1107" xr:uid="{00000000-0005-0000-0000-000052040000}"/>
    <cellStyle name="Comma 2 6 2 3" xfId="1108" xr:uid="{00000000-0005-0000-0000-000053040000}"/>
    <cellStyle name="Comma 2 6 2 3 2" xfId="1109" xr:uid="{00000000-0005-0000-0000-000054040000}"/>
    <cellStyle name="Comma 2 6 2 3 2 2" xfId="1110" xr:uid="{00000000-0005-0000-0000-000055040000}"/>
    <cellStyle name="Comma 2 6 2 3 3" xfId="1111" xr:uid="{00000000-0005-0000-0000-000056040000}"/>
    <cellStyle name="Comma 2 6 2 3 4" xfId="1112" xr:uid="{00000000-0005-0000-0000-000057040000}"/>
    <cellStyle name="Comma 2 6 2 4" xfId="1113" xr:uid="{00000000-0005-0000-0000-000058040000}"/>
    <cellStyle name="Comma 2 6 2 4 2" xfId="1114" xr:uid="{00000000-0005-0000-0000-000059040000}"/>
    <cellStyle name="Comma 2 6 2 4 2 2" xfId="1115" xr:uid="{00000000-0005-0000-0000-00005A040000}"/>
    <cellStyle name="Comma 2 6 2 4 3" xfId="1116" xr:uid="{00000000-0005-0000-0000-00005B040000}"/>
    <cellStyle name="Comma 2 6 2 4 4" xfId="1117" xr:uid="{00000000-0005-0000-0000-00005C040000}"/>
    <cellStyle name="Comma 2 6 2 5" xfId="1118" xr:uid="{00000000-0005-0000-0000-00005D040000}"/>
    <cellStyle name="Comma 2 6 2 5 2" xfId="1119" xr:uid="{00000000-0005-0000-0000-00005E040000}"/>
    <cellStyle name="Comma 2 6 2 5 2 2" xfId="1120" xr:uid="{00000000-0005-0000-0000-00005F040000}"/>
    <cellStyle name="Comma 2 6 2 5 3" xfId="1121" xr:uid="{00000000-0005-0000-0000-000060040000}"/>
    <cellStyle name="Comma 2 6 2 5 4" xfId="1122" xr:uid="{00000000-0005-0000-0000-000061040000}"/>
    <cellStyle name="Comma 2 6 2 6" xfId="1123" xr:uid="{00000000-0005-0000-0000-000062040000}"/>
    <cellStyle name="Comma 2 6 2 6 2" xfId="1124" xr:uid="{00000000-0005-0000-0000-000063040000}"/>
    <cellStyle name="Comma 2 6 2 6 3" xfId="1125" xr:uid="{00000000-0005-0000-0000-000064040000}"/>
    <cellStyle name="Comma 2 6 2 7" xfId="1126" xr:uid="{00000000-0005-0000-0000-000065040000}"/>
    <cellStyle name="Comma 2 6 2 7 2" xfId="1127" xr:uid="{00000000-0005-0000-0000-000066040000}"/>
    <cellStyle name="Comma 2 6 2 8" xfId="1128" xr:uid="{00000000-0005-0000-0000-000067040000}"/>
    <cellStyle name="Comma 2 6 2 9" xfId="1129" xr:uid="{00000000-0005-0000-0000-000068040000}"/>
    <cellStyle name="Comma 2 6 3" xfId="1130" xr:uid="{00000000-0005-0000-0000-000069040000}"/>
    <cellStyle name="Comma 2 6 3 2" xfId="1131" xr:uid="{00000000-0005-0000-0000-00006A040000}"/>
    <cellStyle name="Comma 2 6 3 2 2" xfId="1132" xr:uid="{00000000-0005-0000-0000-00006B040000}"/>
    <cellStyle name="Comma 2 6 3 3" xfId="1133" xr:uid="{00000000-0005-0000-0000-00006C040000}"/>
    <cellStyle name="Comma 2 6 3 4" xfId="1134" xr:uid="{00000000-0005-0000-0000-00006D040000}"/>
    <cellStyle name="Comma 2 6 4" xfId="1135" xr:uid="{00000000-0005-0000-0000-00006E040000}"/>
    <cellStyle name="Comma 2 6 4 2" xfId="1136" xr:uid="{00000000-0005-0000-0000-00006F040000}"/>
    <cellStyle name="Comma 2 6 4 2 2" xfId="1137" xr:uid="{00000000-0005-0000-0000-000070040000}"/>
    <cellStyle name="Comma 2 6 4 3" xfId="1138" xr:uid="{00000000-0005-0000-0000-000071040000}"/>
    <cellStyle name="Comma 2 6 4 4" xfId="1139" xr:uid="{00000000-0005-0000-0000-000072040000}"/>
    <cellStyle name="Comma 2 6 5" xfId="1140" xr:uid="{00000000-0005-0000-0000-000073040000}"/>
    <cellStyle name="Comma 2 6 5 2" xfId="1141" xr:uid="{00000000-0005-0000-0000-000074040000}"/>
    <cellStyle name="Comma 2 6 5 2 2" xfId="1142" xr:uid="{00000000-0005-0000-0000-000075040000}"/>
    <cellStyle name="Comma 2 6 5 3" xfId="1143" xr:uid="{00000000-0005-0000-0000-000076040000}"/>
    <cellStyle name="Comma 2 6 5 4" xfId="1144" xr:uid="{00000000-0005-0000-0000-000077040000}"/>
    <cellStyle name="Comma 2 6 6" xfId="1145" xr:uid="{00000000-0005-0000-0000-000078040000}"/>
    <cellStyle name="Comma 2 6 6 2" xfId="1146" xr:uid="{00000000-0005-0000-0000-000079040000}"/>
    <cellStyle name="Comma 2 6 6 2 2" xfId="1147" xr:uid="{00000000-0005-0000-0000-00007A040000}"/>
    <cellStyle name="Comma 2 6 6 3" xfId="1148" xr:uid="{00000000-0005-0000-0000-00007B040000}"/>
    <cellStyle name="Comma 2 6 6 4" xfId="1149" xr:uid="{00000000-0005-0000-0000-00007C040000}"/>
    <cellStyle name="Comma 2 6 7" xfId="1150" xr:uid="{00000000-0005-0000-0000-00007D040000}"/>
    <cellStyle name="Comma 2 6 7 2" xfId="1151" xr:uid="{00000000-0005-0000-0000-00007E040000}"/>
    <cellStyle name="Comma 2 6 7 3" xfId="1152" xr:uid="{00000000-0005-0000-0000-00007F040000}"/>
    <cellStyle name="Comma 2 6 8" xfId="1153" xr:uid="{00000000-0005-0000-0000-000080040000}"/>
    <cellStyle name="Comma 2 6 8 2" xfId="1154" xr:uid="{00000000-0005-0000-0000-000081040000}"/>
    <cellStyle name="Comma 2 6 9" xfId="1155" xr:uid="{00000000-0005-0000-0000-000082040000}"/>
    <cellStyle name="Comma 2 7" xfId="110" xr:uid="{00000000-0005-0000-0000-000083040000}"/>
    <cellStyle name="Comma 2 7 10" xfId="1157" xr:uid="{00000000-0005-0000-0000-000084040000}"/>
    <cellStyle name="Comma 2 7 11" xfId="2686" xr:uid="{00000000-0005-0000-0000-000085040000}"/>
    <cellStyle name="Comma 2 7 12" xfId="1156" xr:uid="{00000000-0005-0000-0000-000086040000}"/>
    <cellStyle name="Comma 2 7 2" xfId="1158" xr:uid="{00000000-0005-0000-0000-000087040000}"/>
    <cellStyle name="Comma 2 7 2 2" xfId="1159" xr:uid="{00000000-0005-0000-0000-000088040000}"/>
    <cellStyle name="Comma 2 7 2 2 2" xfId="1160" xr:uid="{00000000-0005-0000-0000-000089040000}"/>
    <cellStyle name="Comma 2 7 2 2 2 2" xfId="1161" xr:uid="{00000000-0005-0000-0000-00008A040000}"/>
    <cellStyle name="Comma 2 7 2 2 3" xfId="1162" xr:uid="{00000000-0005-0000-0000-00008B040000}"/>
    <cellStyle name="Comma 2 7 2 2 4" xfId="1163" xr:uid="{00000000-0005-0000-0000-00008C040000}"/>
    <cellStyle name="Comma 2 7 2 3" xfId="1164" xr:uid="{00000000-0005-0000-0000-00008D040000}"/>
    <cellStyle name="Comma 2 7 2 3 2" xfId="1165" xr:uid="{00000000-0005-0000-0000-00008E040000}"/>
    <cellStyle name="Comma 2 7 2 3 2 2" xfId="1166" xr:uid="{00000000-0005-0000-0000-00008F040000}"/>
    <cellStyle name="Comma 2 7 2 3 3" xfId="1167" xr:uid="{00000000-0005-0000-0000-000090040000}"/>
    <cellStyle name="Comma 2 7 2 3 4" xfId="1168" xr:uid="{00000000-0005-0000-0000-000091040000}"/>
    <cellStyle name="Comma 2 7 2 4" xfId="1169" xr:uid="{00000000-0005-0000-0000-000092040000}"/>
    <cellStyle name="Comma 2 7 2 4 2" xfId="1170" xr:uid="{00000000-0005-0000-0000-000093040000}"/>
    <cellStyle name="Comma 2 7 2 4 2 2" xfId="1171" xr:uid="{00000000-0005-0000-0000-000094040000}"/>
    <cellStyle name="Comma 2 7 2 4 3" xfId="1172" xr:uid="{00000000-0005-0000-0000-000095040000}"/>
    <cellStyle name="Comma 2 7 2 4 4" xfId="1173" xr:uid="{00000000-0005-0000-0000-000096040000}"/>
    <cellStyle name="Comma 2 7 2 5" xfId="1174" xr:uid="{00000000-0005-0000-0000-000097040000}"/>
    <cellStyle name="Comma 2 7 2 5 2" xfId="1175" xr:uid="{00000000-0005-0000-0000-000098040000}"/>
    <cellStyle name="Comma 2 7 2 5 2 2" xfId="1176" xr:uid="{00000000-0005-0000-0000-000099040000}"/>
    <cellStyle name="Comma 2 7 2 5 3" xfId="1177" xr:uid="{00000000-0005-0000-0000-00009A040000}"/>
    <cellStyle name="Comma 2 7 2 5 4" xfId="1178" xr:uid="{00000000-0005-0000-0000-00009B040000}"/>
    <cellStyle name="Comma 2 7 2 6" xfId="1179" xr:uid="{00000000-0005-0000-0000-00009C040000}"/>
    <cellStyle name="Comma 2 7 2 6 2" xfId="1180" xr:uid="{00000000-0005-0000-0000-00009D040000}"/>
    <cellStyle name="Comma 2 7 2 6 3" xfId="1181" xr:uid="{00000000-0005-0000-0000-00009E040000}"/>
    <cellStyle name="Comma 2 7 2 7" xfId="1182" xr:uid="{00000000-0005-0000-0000-00009F040000}"/>
    <cellStyle name="Comma 2 7 2 7 2" xfId="1183" xr:uid="{00000000-0005-0000-0000-0000A0040000}"/>
    <cellStyle name="Comma 2 7 2 8" xfId="1184" xr:uid="{00000000-0005-0000-0000-0000A1040000}"/>
    <cellStyle name="Comma 2 7 2 9" xfId="1185" xr:uid="{00000000-0005-0000-0000-0000A2040000}"/>
    <cellStyle name="Comma 2 7 3" xfId="1186" xr:uid="{00000000-0005-0000-0000-0000A3040000}"/>
    <cellStyle name="Comma 2 7 3 2" xfId="1187" xr:uid="{00000000-0005-0000-0000-0000A4040000}"/>
    <cellStyle name="Comma 2 7 3 2 2" xfId="1188" xr:uid="{00000000-0005-0000-0000-0000A5040000}"/>
    <cellStyle name="Comma 2 7 3 3" xfId="1189" xr:uid="{00000000-0005-0000-0000-0000A6040000}"/>
    <cellStyle name="Comma 2 7 3 4" xfId="1190" xr:uid="{00000000-0005-0000-0000-0000A7040000}"/>
    <cellStyle name="Comma 2 7 4" xfId="1191" xr:uid="{00000000-0005-0000-0000-0000A8040000}"/>
    <cellStyle name="Comma 2 7 4 2" xfId="1192" xr:uid="{00000000-0005-0000-0000-0000A9040000}"/>
    <cellStyle name="Comma 2 7 4 2 2" xfId="1193" xr:uid="{00000000-0005-0000-0000-0000AA040000}"/>
    <cellStyle name="Comma 2 7 4 3" xfId="1194" xr:uid="{00000000-0005-0000-0000-0000AB040000}"/>
    <cellStyle name="Comma 2 7 4 4" xfId="1195" xr:uid="{00000000-0005-0000-0000-0000AC040000}"/>
    <cellStyle name="Comma 2 7 5" xfId="1196" xr:uid="{00000000-0005-0000-0000-0000AD040000}"/>
    <cellStyle name="Comma 2 7 5 2" xfId="1197" xr:uid="{00000000-0005-0000-0000-0000AE040000}"/>
    <cellStyle name="Comma 2 7 5 2 2" xfId="1198" xr:uid="{00000000-0005-0000-0000-0000AF040000}"/>
    <cellStyle name="Comma 2 7 5 3" xfId="1199" xr:uid="{00000000-0005-0000-0000-0000B0040000}"/>
    <cellStyle name="Comma 2 7 5 4" xfId="1200" xr:uid="{00000000-0005-0000-0000-0000B1040000}"/>
    <cellStyle name="Comma 2 7 6" xfId="1201" xr:uid="{00000000-0005-0000-0000-0000B2040000}"/>
    <cellStyle name="Comma 2 7 6 2" xfId="1202" xr:uid="{00000000-0005-0000-0000-0000B3040000}"/>
    <cellStyle name="Comma 2 7 6 2 2" xfId="1203" xr:uid="{00000000-0005-0000-0000-0000B4040000}"/>
    <cellStyle name="Comma 2 7 6 3" xfId="1204" xr:uid="{00000000-0005-0000-0000-0000B5040000}"/>
    <cellStyle name="Comma 2 7 6 4" xfId="1205" xr:uid="{00000000-0005-0000-0000-0000B6040000}"/>
    <cellStyle name="Comma 2 7 7" xfId="1206" xr:uid="{00000000-0005-0000-0000-0000B7040000}"/>
    <cellStyle name="Comma 2 7 7 2" xfId="1207" xr:uid="{00000000-0005-0000-0000-0000B8040000}"/>
    <cellStyle name="Comma 2 7 7 3" xfId="1208" xr:uid="{00000000-0005-0000-0000-0000B9040000}"/>
    <cellStyle name="Comma 2 7 8" xfId="1209" xr:uid="{00000000-0005-0000-0000-0000BA040000}"/>
    <cellStyle name="Comma 2 7 8 2" xfId="1210" xr:uid="{00000000-0005-0000-0000-0000BB040000}"/>
    <cellStyle name="Comma 2 7 9" xfId="1211" xr:uid="{00000000-0005-0000-0000-0000BC040000}"/>
    <cellStyle name="Comma 2 8" xfId="1212" xr:uid="{00000000-0005-0000-0000-0000BD040000}"/>
    <cellStyle name="Comma 2 8 10" xfId="1213" xr:uid="{00000000-0005-0000-0000-0000BE040000}"/>
    <cellStyle name="Comma 2 8 2" xfId="1214" xr:uid="{00000000-0005-0000-0000-0000BF040000}"/>
    <cellStyle name="Comma 2 8 2 2" xfId="1215" xr:uid="{00000000-0005-0000-0000-0000C0040000}"/>
    <cellStyle name="Comma 2 8 2 2 2" xfId="1216" xr:uid="{00000000-0005-0000-0000-0000C1040000}"/>
    <cellStyle name="Comma 2 8 2 2 2 2" xfId="1217" xr:uid="{00000000-0005-0000-0000-0000C2040000}"/>
    <cellStyle name="Comma 2 8 2 2 3" xfId="1218" xr:uid="{00000000-0005-0000-0000-0000C3040000}"/>
    <cellStyle name="Comma 2 8 2 2 4" xfId="1219" xr:uid="{00000000-0005-0000-0000-0000C4040000}"/>
    <cellStyle name="Comma 2 8 2 3" xfId="1220" xr:uid="{00000000-0005-0000-0000-0000C5040000}"/>
    <cellStyle name="Comma 2 8 2 3 2" xfId="1221" xr:uid="{00000000-0005-0000-0000-0000C6040000}"/>
    <cellStyle name="Comma 2 8 2 3 2 2" xfId="1222" xr:uid="{00000000-0005-0000-0000-0000C7040000}"/>
    <cellStyle name="Comma 2 8 2 3 3" xfId="1223" xr:uid="{00000000-0005-0000-0000-0000C8040000}"/>
    <cellStyle name="Comma 2 8 2 3 4" xfId="1224" xr:uid="{00000000-0005-0000-0000-0000C9040000}"/>
    <cellStyle name="Comma 2 8 2 4" xfId="1225" xr:uid="{00000000-0005-0000-0000-0000CA040000}"/>
    <cellStyle name="Comma 2 8 2 4 2" xfId="1226" xr:uid="{00000000-0005-0000-0000-0000CB040000}"/>
    <cellStyle name="Comma 2 8 2 4 2 2" xfId="1227" xr:uid="{00000000-0005-0000-0000-0000CC040000}"/>
    <cellStyle name="Comma 2 8 2 4 3" xfId="1228" xr:uid="{00000000-0005-0000-0000-0000CD040000}"/>
    <cellStyle name="Comma 2 8 2 4 4" xfId="1229" xr:uid="{00000000-0005-0000-0000-0000CE040000}"/>
    <cellStyle name="Comma 2 8 2 5" xfId="1230" xr:uid="{00000000-0005-0000-0000-0000CF040000}"/>
    <cellStyle name="Comma 2 8 2 5 2" xfId="1231" xr:uid="{00000000-0005-0000-0000-0000D0040000}"/>
    <cellStyle name="Comma 2 8 2 5 2 2" xfId="1232" xr:uid="{00000000-0005-0000-0000-0000D1040000}"/>
    <cellStyle name="Comma 2 8 2 5 3" xfId="1233" xr:uid="{00000000-0005-0000-0000-0000D2040000}"/>
    <cellStyle name="Comma 2 8 2 5 4" xfId="1234" xr:uid="{00000000-0005-0000-0000-0000D3040000}"/>
    <cellStyle name="Comma 2 8 2 6" xfId="1235" xr:uid="{00000000-0005-0000-0000-0000D4040000}"/>
    <cellStyle name="Comma 2 8 2 6 2" xfId="1236" xr:uid="{00000000-0005-0000-0000-0000D5040000}"/>
    <cellStyle name="Comma 2 8 2 6 3" xfId="1237" xr:uid="{00000000-0005-0000-0000-0000D6040000}"/>
    <cellStyle name="Comma 2 8 2 7" xfId="1238" xr:uid="{00000000-0005-0000-0000-0000D7040000}"/>
    <cellStyle name="Comma 2 8 2 7 2" xfId="1239" xr:uid="{00000000-0005-0000-0000-0000D8040000}"/>
    <cellStyle name="Comma 2 8 2 8" xfId="1240" xr:uid="{00000000-0005-0000-0000-0000D9040000}"/>
    <cellStyle name="Comma 2 8 2 9" xfId="1241" xr:uid="{00000000-0005-0000-0000-0000DA040000}"/>
    <cellStyle name="Comma 2 8 3" xfId="1242" xr:uid="{00000000-0005-0000-0000-0000DB040000}"/>
    <cellStyle name="Comma 2 8 3 2" xfId="1243" xr:uid="{00000000-0005-0000-0000-0000DC040000}"/>
    <cellStyle name="Comma 2 8 3 2 2" xfId="1244" xr:uid="{00000000-0005-0000-0000-0000DD040000}"/>
    <cellStyle name="Comma 2 8 3 3" xfId="1245" xr:uid="{00000000-0005-0000-0000-0000DE040000}"/>
    <cellStyle name="Comma 2 8 3 4" xfId="1246" xr:uid="{00000000-0005-0000-0000-0000DF040000}"/>
    <cellStyle name="Comma 2 8 4" xfId="1247" xr:uid="{00000000-0005-0000-0000-0000E0040000}"/>
    <cellStyle name="Comma 2 8 4 2" xfId="1248" xr:uid="{00000000-0005-0000-0000-0000E1040000}"/>
    <cellStyle name="Comma 2 8 4 2 2" xfId="1249" xr:uid="{00000000-0005-0000-0000-0000E2040000}"/>
    <cellStyle name="Comma 2 8 4 3" xfId="1250" xr:uid="{00000000-0005-0000-0000-0000E3040000}"/>
    <cellStyle name="Comma 2 8 4 4" xfId="1251" xr:uid="{00000000-0005-0000-0000-0000E4040000}"/>
    <cellStyle name="Comma 2 8 5" xfId="1252" xr:uid="{00000000-0005-0000-0000-0000E5040000}"/>
    <cellStyle name="Comma 2 8 5 2" xfId="1253" xr:uid="{00000000-0005-0000-0000-0000E6040000}"/>
    <cellStyle name="Comma 2 8 5 2 2" xfId="1254" xr:uid="{00000000-0005-0000-0000-0000E7040000}"/>
    <cellStyle name="Comma 2 8 5 3" xfId="1255" xr:uid="{00000000-0005-0000-0000-0000E8040000}"/>
    <cellStyle name="Comma 2 8 5 4" xfId="1256" xr:uid="{00000000-0005-0000-0000-0000E9040000}"/>
    <cellStyle name="Comma 2 8 6" xfId="1257" xr:uid="{00000000-0005-0000-0000-0000EA040000}"/>
    <cellStyle name="Comma 2 8 6 2" xfId="1258" xr:uid="{00000000-0005-0000-0000-0000EB040000}"/>
    <cellStyle name="Comma 2 8 6 2 2" xfId="1259" xr:uid="{00000000-0005-0000-0000-0000EC040000}"/>
    <cellStyle name="Comma 2 8 6 3" xfId="1260" xr:uid="{00000000-0005-0000-0000-0000ED040000}"/>
    <cellStyle name="Comma 2 8 6 4" xfId="1261" xr:uid="{00000000-0005-0000-0000-0000EE040000}"/>
    <cellStyle name="Comma 2 8 7" xfId="1262" xr:uid="{00000000-0005-0000-0000-0000EF040000}"/>
    <cellStyle name="Comma 2 8 7 2" xfId="1263" xr:uid="{00000000-0005-0000-0000-0000F0040000}"/>
    <cellStyle name="Comma 2 8 7 3" xfId="1264" xr:uid="{00000000-0005-0000-0000-0000F1040000}"/>
    <cellStyle name="Comma 2 8 8" xfId="1265" xr:uid="{00000000-0005-0000-0000-0000F2040000}"/>
    <cellStyle name="Comma 2 8 8 2" xfId="1266" xr:uid="{00000000-0005-0000-0000-0000F3040000}"/>
    <cellStyle name="Comma 2 8 9" xfId="1267" xr:uid="{00000000-0005-0000-0000-0000F4040000}"/>
    <cellStyle name="Comma 2 9" xfId="1268" xr:uid="{00000000-0005-0000-0000-0000F5040000}"/>
    <cellStyle name="Comma 2 9 2" xfId="1269" xr:uid="{00000000-0005-0000-0000-0000F6040000}"/>
    <cellStyle name="Comma 2 9 2 2" xfId="1270" xr:uid="{00000000-0005-0000-0000-0000F7040000}"/>
    <cellStyle name="Comma 2 9 2 2 2" xfId="1271" xr:uid="{00000000-0005-0000-0000-0000F8040000}"/>
    <cellStyle name="Comma 2 9 2 3" xfId="1272" xr:uid="{00000000-0005-0000-0000-0000F9040000}"/>
    <cellStyle name="Comma 2 9 2 4" xfId="1273" xr:uid="{00000000-0005-0000-0000-0000FA040000}"/>
    <cellStyle name="Comma 2 9 3" xfId="1274" xr:uid="{00000000-0005-0000-0000-0000FB040000}"/>
    <cellStyle name="Comma 2 9 3 2" xfId="1275" xr:uid="{00000000-0005-0000-0000-0000FC040000}"/>
    <cellStyle name="Comma 2 9 3 2 2" xfId="1276" xr:uid="{00000000-0005-0000-0000-0000FD040000}"/>
    <cellStyle name="Comma 2 9 3 3" xfId="1277" xr:uid="{00000000-0005-0000-0000-0000FE040000}"/>
    <cellStyle name="Comma 2 9 3 4" xfId="1278" xr:uid="{00000000-0005-0000-0000-0000FF040000}"/>
    <cellStyle name="Comma 2 9 4" xfId="1279" xr:uid="{00000000-0005-0000-0000-000000050000}"/>
    <cellStyle name="Comma 2 9 4 2" xfId="1280" xr:uid="{00000000-0005-0000-0000-000001050000}"/>
    <cellStyle name="Comma 2 9 4 2 2" xfId="1281" xr:uid="{00000000-0005-0000-0000-000002050000}"/>
    <cellStyle name="Comma 2 9 4 3" xfId="1282" xr:uid="{00000000-0005-0000-0000-000003050000}"/>
    <cellStyle name="Comma 2 9 4 4" xfId="1283" xr:uid="{00000000-0005-0000-0000-000004050000}"/>
    <cellStyle name="Comma 2 9 5" xfId="1284" xr:uid="{00000000-0005-0000-0000-000005050000}"/>
    <cellStyle name="Comma 2 9 5 2" xfId="1285" xr:uid="{00000000-0005-0000-0000-000006050000}"/>
    <cellStyle name="Comma 2 9 5 2 2" xfId="1286" xr:uid="{00000000-0005-0000-0000-000007050000}"/>
    <cellStyle name="Comma 2 9 5 3" xfId="1287" xr:uid="{00000000-0005-0000-0000-000008050000}"/>
    <cellStyle name="Comma 2 9 5 4" xfId="1288" xr:uid="{00000000-0005-0000-0000-000009050000}"/>
    <cellStyle name="Comma 2 9 6" xfId="1289" xr:uid="{00000000-0005-0000-0000-00000A050000}"/>
    <cellStyle name="Comma 2 9 6 2" xfId="1290" xr:uid="{00000000-0005-0000-0000-00000B050000}"/>
    <cellStyle name="Comma 2 9 6 3" xfId="1291" xr:uid="{00000000-0005-0000-0000-00000C050000}"/>
    <cellStyle name="Comma 2 9 7" xfId="1292" xr:uid="{00000000-0005-0000-0000-00000D050000}"/>
    <cellStyle name="Comma 2 9 7 2" xfId="1293" xr:uid="{00000000-0005-0000-0000-00000E050000}"/>
    <cellStyle name="Comma 2 9 8" xfId="1294" xr:uid="{00000000-0005-0000-0000-00000F050000}"/>
    <cellStyle name="Comma 2 9 9" xfId="1295" xr:uid="{00000000-0005-0000-0000-000010050000}"/>
    <cellStyle name="Comma 3" xfId="60" xr:uid="{00000000-0005-0000-0000-000011050000}"/>
    <cellStyle name="Comma 3 10" xfId="1297" xr:uid="{00000000-0005-0000-0000-000012050000}"/>
    <cellStyle name="Comma 3 10 2" xfId="1298" xr:uid="{00000000-0005-0000-0000-000013050000}"/>
    <cellStyle name="Comma 3 10 3" xfId="1299" xr:uid="{00000000-0005-0000-0000-000014050000}"/>
    <cellStyle name="Comma 3 11" xfId="1300" xr:uid="{00000000-0005-0000-0000-000015050000}"/>
    <cellStyle name="Comma 3 11 2" xfId="1301" xr:uid="{00000000-0005-0000-0000-000016050000}"/>
    <cellStyle name="Comma 3 12" xfId="1302" xr:uid="{00000000-0005-0000-0000-000017050000}"/>
    <cellStyle name="Comma 3 13" xfId="1303" xr:uid="{00000000-0005-0000-0000-000018050000}"/>
    <cellStyle name="Comma 3 14" xfId="1304" xr:uid="{00000000-0005-0000-0000-000019050000}"/>
    <cellStyle name="Comma 3 15" xfId="2578" xr:uid="{00000000-0005-0000-0000-00001A050000}"/>
    <cellStyle name="Comma 3 16" xfId="2638" xr:uid="{00000000-0005-0000-0000-00001B050000}"/>
    <cellStyle name="Comma 3 17" xfId="1296" xr:uid="{00000000-0005-0000-0000-00001C050000}"/>
    <cellStyle name="Comma 3 2" xfId="73" xr:uid="{00000000-0005-0000-0000-00001D050000}"/>
    <cellStyle name="Comma 3 2 10" xfId="1306" xr:uid="{00000000-0005-0000-0000-00001E050000}"/>
    <cellStyle name="Comma 3 2 11" xfId="2591" xr:uid="{00000000-0005-0000-0000-00001F050000}"/>
    <cellStyle name="Comma 3 2 12" xfId="2651" xr:uid="{00000000-0005-0000-0000-000020050000}"/>
    <cellStyle name="Comma 3 2 13" xfId="1305" xr:uid="{00000000-0005-0000-0000-000021050000}"/>
    <cellStyle name="Comma 3 2 2" xfId="102" xr:uid="{00000000-0005-0000-0000-000022050000}"/>
    <cellStyle name="Comma 3 2 2 10" xfId="2619" xr:uid="{00000000-0005-0000-0000-000023050000}"/>
    <cellStyle name="Comma 3 2 2 11" xfId="2678" xr:uid="{00000000-0005-0000-0000-000024050000}"/>
    <cellStyle name="Comma 3 2 2 12" xfId="1307" xr:uid="{00000000-0005-0000-0000-000025050000}"/>
    <cellStyle name="Comma 3 2 2 2" xfId="156" xr:uid="{00000000-0005-0000-0000-000026050000}"/>
    <cellStyle name="Comma 3 2 2 2 2" xfId="1309" xr:uid="{00000000-0005-0000-0000-000027050000}"/>
    <cellStyle name="Comma 3 2 2 2 2 2" xfId="1310" xr:uid="{00000000-0005-0000-0000-000028050000}"/>
    <cellStyle name="Comma 3 2 2 2 3" xfId="1311" xr:uid="{00000000-0005-0000-0000-000029050000}"/>
    <cellStyle name="Comma 3 2 2 2 4" xfId="1312" xr:uid="{00000000-0005-0000-0000-00002A050000}"/>
    <cellStyle name="Comma 3 2 2 2 5" xfId="2732" xr:uid="{00000000-0005-0000-0000-00002B050000}"/>
    <cellStyle name="Comma 3 2 2 2 6" xfId="1308" xr:uid="{00000000-0005-0000-0000-00002C050000}"/>
    <cellStyle name="Comma 3 2 2 3" xfId="1313" xr:uid="{00000000-0005-0000-0000-00002D050000}"/>
    <cellStyle name="Comma 3 2 2 3 2" xfId="1314" xr:uid="{00000000-0005-0000-0000-00002E050000}"/>
    <cellStyle name="Comma 3 2 2 3 2 2" xfId="1315" xr:uid="{00000000-0005-0000-0000-00002F050000}"/>
    <cellStyle name="Comma 3 2 2 3 3" xfId="1316" xr:uid="{00000000-0005-0000-0000-000030050000}"/>
    <cellStyle name="Comma 3 2 2 3 4" xfId="1317" xr:uid="{00000000-0005-0000-0000-000031050000}"/>
    <cellStyle name="Comma 3 2 2 4" xfId="1318" xr:uid="{00000000-0005-0000-0000-000032050000}"/>
    <cellStyle name="Comma 3 2 2 4 2" xfId="1319" xr:uid="{00000000-0005-0000-0000-000033050000}"/>
    <cellStyle name="Comma 3 2 2 4 2 2" xfId="1320" xr:uid="{00000000-0005-0000-0000-000034050000}"/>
    <cellStyle name="Comma 3 2 2 4 3" xfId="1321" xr:uid="{00000000-0005-0000-0000-000035050000}"/>
    <cellStyle name="Comma 3 2 2 4 4" xfId="1322" xr:uid="{00000000-0005-0000-0000-000036050000}"/>
    <cellStyle name="Comma 3 2 2 5" xfId="1323" xr:uid="{00000000-0005-0000-0000-000037050000}"/>
    <cellStyle name="Comma 3 2 2 5 2" xfId="1324" xr:uid="{00000000-0005-0000-0000-000038050000}"/>
    <cellStyle name="Comma 3 2 2 5 2 2" xfId="1325" xr:uid="{00000000-0005-0000-0000-000039050000}"/>
    <cellStyle name="Comma 3 2 2 5 3" xfId="1326" xr:uid="{00000000-0005-0000-0000-00003A050000}"/>
    <cellStyle name="Comma 3 2 2 5 4" xfId="1327" xr:uid="{00000000-0005-0000-0000-00003B050000}"/>
    <cellStyle name="Comma 3 2 2 6" xfId="1328" xr:uid="{00000000-0005-0000-0000-00003C050000}"/>
    <cellStyle name="Comma 3 2 2 6 2" xfId="1329" xr:uid="{00000000-0005-0000-0000-00003D050000}"/>
    <cellStyle name="Comma 3 2 2 6 3" xfId="1330" xr:uid="{00000000-0005-0000-0000-00003E050000}"/>
    <cellStyle name="Comma 3 2 2 7" xfId="1331" xr:uid="{00000000-0005-0000-0000-00003F050000}"/>
    <cellStyle name="Comma 3 2 2 7 2" xfId="1332" xr:uid="{00000000-0005-0000-0000-000040050000}"/>
    <cellStyle name="Comma 3 2 2 8" xfId="1333" xr:uid="{00000000-0005-0000-0000-000041050000}"/>
    <cellStyle name="Comma 3 2 2 9" xfId="1334" xr:uid="{00000000-0005-0000-0000-000042050000}"/>
    <cellStyle name="Comma 3 2 3" xfId="129" xr:uid="{00000000-0005-0000-0000-000043050000}"/>
    <cellStyle name="Comma 3 2 3 2" xfId="1336" xr:uid="{00000000-0005-0000-0000-000044050000}"/>
    <cellStyle name="Comma 3 2 3 2 2" xfId="1337" xr:uid="{00000000-0005-0000-0000-000045050000}"/>
    <cellStyle name="Comma 3 2 3 3" xfId="1338" xr:uid="{00000000-0005-0000-0000-000046050000}"/>
    <cellStyle name="Comma 3 2 3 4" xfId="1339" xr:uid="{00000000-0005-0000-0000-000047050000}"/>
    <cellStyle name="Comma 3 2 3 5" xfId="2705" xr:uid="{00000000-0005-0000-0000-000048050000}"/>
    <cellStyle name="Comma 3 2 3 6" xfId="1335" xr:uid="{00000000-0005-0000-0000-000049050000}"/>
    <cellStyle name="Comma 3 2 4" xfId="1340" xr:uid="{00000000-0005-0000-0000-00004A050000}"/>
    <cellStyle name="Comma 3 2 4 2" xfId="1341" xr:uid="{00000000-0005-0000-0000-00004B050000}"/>
    <cellStyle name="Comma 3 2 4 2 2" xfId="1342" xr:uid="{00000000-0005-0000-0000-00004C050000}"/>
    <cellStyle name="Comma 3 2 4 3" xfId="1343" xr:uid="{00000000-0005-0000-0000-00004D050000}"/>
    <cellStyle name="Comma 3 2 4 4" xfId="1344" xr:uid="{00000000-0005-0000-0000-00004E050000}"/>
    <cellStyle name="Comma 3 2 5" xfId="1345" xr:uid="{00000000-0005-0000-0000-00004F050000}"/>
    <cellStyle name="Comma 3 2 5 2" xfId="1346" xr:uid="{00000000-0005-0000-0000-000050050000}"/>
    <cellStyle name="Comma 3 2 5 2 2" xfId="1347" xr:uid="{00000000-0005-0000-0000-000051050000}"/>
    <cellStyle name="Comma 3 2 5 3" xfId="1348" xr:uid="{00000000-0005-0000-0000-000052050000}"/>
    <cellStyle name="Comma 3 2 5 4" xfId="1349" xr:uid="{00000000-0005-0000-0000-000053050000}"/>
    <cellStyle name="Comma 3 2 6" xfId="1350" xr:uid="{00000000-0005-0000-0000-000054050000}"/>
    <cellStyle name="Comma 3 2 6 2" xfId="1351" xr:uid="{00000000-0005-0000-0000-000055050000}"/>
    <cellStyle name="Comma 3 2 6 2 2" xfId="1352" xr:uid="{00000000-0005-0000-0000-000056050000}"/>
    <cellStyle name="Comma 3 2 6 3" xfId="1353" xr:uid="{00000000-0005-0000-0000-000057050000}"/>
    <cellStyle name="Comma 3 2 6 4" xfId="1354" xr:uid="{00000000-0005-0000-0000-000058050000}"/>
    <cellStyle name="Comma 3 2 7" xfId="1355" xr:uid="{00000000-0005-0000-0000-000059050000}"/>
    <cellStyle name="Comma 3 2 7 2" xfId="1356" xr:uid="{00000000-0005-0000-0000-00005A050000}"/>
    <cellStyle name="Comma 3 2 7 3" xfId="1357" xr:uid="{00000000-0005-0000-0000-00005B050000}"/>
    <cellStyle name="Comma 3 2 8" xfId="1358" xr:uid="{00000000-0005-0000-0000-00005C050000}"/>
    <cellStyle name="Comma 3 2 8 2" xfId="1359" xr:uid="{00000000-0005-0000-0000-00005D050000}"/>
    <cellStyle name="Comma 3 2 9" xfId="1360" xr:uid="{00000000-0005-0000-0000-00005E050000}"/>
    <cellStyle name="Comma 3 3" xfId="89" xr:uid="{00000000-0005-0000-0000-00005F050000}"/>
    <cellStyle name="Comma 3 3 10" xfId="1362" xr:uid="{00000000-0005-0000-0000-000060050000}"/>
    <cellStyle name="Comma 3 3 11" xfId="2606" xr:uid="{00000000-0005-0000-0000-000061050000}"/>
    <cellStyle name="Comma 3 3 12" xfId="2665" xr:uid="{00000000-0005-0000-0000-000062050000}"/>
    <cellStyle name="Comma 3 3 13" xfId="1361" xr:uid="{00000000-0005-0000-0000-000063050000}"/>
    <cellStyle name="Comma 3 3 2" xfId="143" xr:uid="{00000000-0005-0000-0000-000064050000}"/>
    <cellStyle name="Comma 3 3 2 10" xfId="2719" xr:uid="{00000000-0005-0000-0000-000065050000}"/>
    <cellStyle name="Comma 3 3 2 11" xfId="1363" xr:uid="{00000000-0005-0000-0000-000066050000}"/>
    <cellStyle name="Comma 3 3 2 2" xfId="1364" xr:uid="{00000000-0005-0000-0000-000067050000}"/>
    <cellStyle name="Comma 3 3 2 2 2" xfId="1365" xr:uid="{00000000-0005-0000-0000-000068050000}"/>
    <cellStyle name="Comma 3 3 2 2 2 2" xfId="1366" xr:uid="{00000000-0005-0000-0000-000069050000}"/>
    <cellStyle name="Comma 3 3 2 2 3" xfId="1367" xr:uid="{00000000-0005-0000-0000-00006A050000}"/>
    <cellStyle name="Comma 3 3 2 2 4" xfId="1368" xr:uid="{00000000-0005-0000-0000-00006B050000}"/>
    <cellStyle name="Comma 3 3 2 3" xfId="1369" xr:uid="{00000000-0005-0000-0000-00006C050000}"/>
    <cellStyle name="Comma 3 3 2 3 2" xfId="1370" xr:uid="{00000000-0005-0000-0000-00006D050000}"/>
    <cellStyle name="Comma 3 3 2 3 2 2" xfId="1371" xr:uid="{00000000-0005-0000-0000-00006E050000}"/>
    <cellStyle name="Comma 3 3 2 3 3" xfId="1372" xr:uid="{00000000-0005-0000-0000-00006F050000}"/>
    <cellStyle name="Comma 3 3 2 3 4" xfId="1373" xr:uid="{00000000-0005-0000-0000-000070050000}"/>
    <cellStyle name="Comma 3 3 2 4" xfId="1374" xr:uid="{00000000-0005-0000-0000-000071050000}"/>
    <cellStyle name="Comma 3 3 2 4 2" xfId="1375" xr:uid="{00000000-0005-0000-0000-000072050000}"/>
    <cellStyle name="Comma 3 3 2 4 2 2" xfId="1376" xr:uid="{00000000-0005-0000-0000-000073050000}"/>
    <cellStyle name="Comma 3 3 2 4 3" xfId="1377" xr:uid="{00000000-0005-0000-0000-000074050000}"/>
    <cellStyle name="Comma 3 3 2 4 4" xfId="1378" xr:uid="{00000000-0005-0000-0000-000075050000}"/>
    <cellStyle name="Comma 3 3 2 5" xfId="1379" xr:uid="{00000000-0005-0000-0000-000076050000}"/>
    <cellStyle name="Comma 3 3 2 5 2" xfId="1380" xr:uid="{00000000-0005-0000-0000-000077050000}"/>
    <cellStyle name="Comma 3 3 2 5 2 2" xfId="1381" xr:uid="{00000000-0005-0000-0000-000078050000}"/>
    <cellStyle name="Comma 3 3 2 5 3" xfId="1382" xr:uid="{00000000-0005-0000-0000-000079050000}"/>
    <cellStyle name="Comma 3 3 2 5 4" xfId="1383" xr:uid="{00000000-0005-0000-0000-00007A050000}"/>
    <cellStyle name="Comma 3 3 2 6" xfId="1384" xr:uid="{00000000-0005-0000-0000-00007B050000}"/>
    <cellStyle name="Comma 3 3 2 6 2" xfId="1385" xr:uid="{00000000-0005-0000-0000-00007C050000}"/>
    <cellStyle name="Comma 3 3 2 6 3" xfId="1386" xr:uid="{00000000-0005-0000-0000-00007D050000}"/>
    <cellStyle name="Comma 3 3 2 7" xfId="1387" xr:uid="{00000000-0005-0000-0000-00007E050000}"/>
    <cellStyle name="Comma 3 3 2 7 2" xfId="1388" xr:uid="{00000000-0005-0000-0000-00007F050000}"/>
    <cellStyle name="Comma 3 3 2 8" xfId="1389" xr:uid="{00000000-0005-0000-0000-000080050000}"/>
    <cellStyle name="Comma 3 3 2 9" xfId="1390" xr:uid="{00000000-0005-0000-0000-000081050000}"/>
    <cellStyle name="Comma 3 3 3" xfId="1391" xr:uid="{00000000-0005-0000-0000-000082050000}"/>
    <cellStyle name="Comma 3 3 3 2" xfId="1392" xr:uid="{00000000-0005-0000-0000-000083050000}"/>
    <cellStyle name="Comma 3 3 3 2 2" xfId="1393" xr:uid="{00000000-0005-0000-0000-000084050000}"/>
    <cellStyle name="Comma 3 3 3 3" xfId="1394" xr:uid="{00000000-0005-0000-0000-000085050000}"/>
    <cellStyle name="Comma 3 3 3 4" xfId="1395" xr:uid="{00000000-0005-0000-0000-000086050000}"/>
    <cellStyle name="Comma 3 3 4" xfId="1396" xr:uid="{00000000-0005-0000-0000-000087050000}"/>
    <cellStyle name="Comma 3 3 4 2" xfId="1397" xr:uid="{00000000-0005-0000-0000-000088050000}"/>
    <cellStyle name="Comma 3 3 4 2 2" xfId="1398" xr:uid="{00000000-0005-0000-0000-000089050000}"/>
    <cellStyle name="Comma 3 3 4 3" xfId="1399" xr:uid="{00000000-0005-0000-0000-00008A050000}"/>
    <cellStyle name="Comma 3 3 4 4" xfId="1400" xr:uid="{00000000-0005-0000-0000-00008B050000}"/>
    <cellStyle name="Comma 3 3 5" xfId="1401" xr:uid="{00000000-0005-0000-0000-00008C050000}"/>
    <cellStyle name="Comma 3 3 5 2" xfId="1402" xr:uid="{00000000-0005-0000-0000-00008D050000}"/>
    <cellStyle name="Comma 3 3 5 2 2" xfId="1403" xr:uid="{00000000-0005-0000-0000-00008E050000}"/>
    <cellStyle name="Comma 3 3 5 3" xfId="1404" xr:uid="{00000000-0005-0000-0000-00008F050000}"/>
    <cellStyle name="Comma 3 3 5 4" xfId="1405" xr:uid="{00000000-0005-0000-0000-000090050000}"/>
    <cellStyle name="Comma 3 3 6" xfId="1406" xr:uid="{00000000-0005-0000-0000-000091050000}"/>
    <cellStyle name="Comma 3 3 6 2" xfId="1407" xr:uid="{00000000-0005-0000-0000-000092050000}"/>
    <cellStyle name="Comma 3 3 6 2 2" xfId="1408" xr:uid="{00000000-0005-0000-0000-000093050000}"/>
    <cellStyle name="Comma 3 3 6 3" xfId="1409" xr:uid="{00000000-0005-0000-0000-000094050000}"/>
    <cellStyle name="Comma 3 3 6 4" xfId="1410" xr:uid="{00000000-0005-0000-0000-000095050000}"/>
    <cellStyle name="Comma 3 3 7" xfId="1411" xr:uid="{00000000-0005-0000-0000-000096050000}"/>
    <cellStyle name="Comma 3 3 7 2" xfId="1412" xr:uid="{00000000-0005-0000-0000-000097050000}"/>
    <cellStyle name="Comma 3 3 7 3" xfId="1413" xr:uid="{00000000-0005-0000-0000-000098050000}"/>
    <cellStyle name="Comma 3 3 8" xfId="1414" xr:uid="{00000000-0005-0000-0000-000099050000}"/>
    <cellStyle name="Comma 3 3 8 2" xfId="1415" xr:uid="{00000000-0005-0000-0000-00009A050000}"/>
    <cellStyle name="Comma 3 3 9" xfId="1416" xr:uid="{00000000-0005-0000-0000-00009B050000}"/>
    <cellStyle name="Comma 3 4" xfId="116" xr:uid="{00000000-0005-0000-0000-00009C050000}"/>
    <cellStyle name="Comma 3 4 10" xfId="1418" xr:uid="{00000000-0005-0000-0000-00009D050000}"/>
    <cellStyle name="Comma 3 4 11" xfId="2692" xr:uid="{00000000-0005-0000-0000-00009E050000}"/>
    <cellStyle name="Comma 3 4 12" xfId="1417" xr:uid="{00000000-0005-0000-0000-00009F050000}"/>
    <cellStyle name="Comma 3 4 2" xfId="1419" xr:uid="{00000000-0005-0000-0000-0000A0050000}"/>
    <cellStyle name="Comma 3 4 2 2" xfId="1420" xr:uid="{00000000-0005-0000-0000-0000A1050000}"/>
    <cellStyle name="Comma 3 4 2 2 2" xfId="1421" xr:uid="{00000000-0005-0000-0000-0000A2050000}"/>
    <cellStyle name="Comma 3 4 2 2 2 2" xfId="1422" xr:uid="{00000000-0005-0000-0000-0000A3050000}"/>
    <cellStyle name="Comma 3 4 2 2 3" xfId="1423" xr:uid="{00000000-0005-0000-0000-0000A4050000}"/>
    <cellStyle name="Comma 3 4 2 2 4" xfId="1424" xr:uid="{00000000-0005-0000-0000-0000A5050000}"/>
    <cellStyle name="Comma 3 4 2 3" xfId="1425" xr:uid="{00000000-0005-0000-0000-0000A6050000}"/>
    <cellStyle name="Comma 3 4 2 3 2" xfId="1426" xr:uid="{00000000-0005-0000-0000-0000A7050000}"/>
    <cellStyle name="Comma 3 4 2 3 2 2" xfId="1427" xr:uid="{00000000-0005-0000-0000-0000A8050000}"/>
    <cellStyle name="Comma 3 4 2 3 3" xfId="1428" xr:uid="{00000000-0005-0000-0000-0000A9050000}"/>
    <cellStyle name="Comma 3 4 2 3 4" xfId="1429" xr:uid="{00000000-0005-0000-0000-0000AA050000}"/>
    <cellStyle name="Comma 3 4 2 4" xfId="1430" xr:uid="{00000000-0005-0000-0000-0000AB050000}"/>
    <cellStyle name="Comma 3 4 2 4 2" xfId="1431" xr:uid="{00000000-0005-0000-0000-0000AC050000}"/>
    <cellStyle name="Comma 3 4 2 4 2 2" xfId="1432" xr:uid="{00000000-0005-0000-0000-0000AD050000}"/>
    <cellStyle name="Comma 3 4 2 4 3" xfId="1433" xr:uid="{00000000-0005-0000-0000-0000AE050000}"/>
    <cellStyle name="Comma 3 4 2 4 4" xfId="1434" xr:uid="{00000000-0005-0000-0000-0000AF050000}"/>
    <cellStyle name="Comma 3 4 2 5" xfId="1435" xr:uid="{00000000-0005-0000-0000-0000B0050000}"/>
    <cellStyle name="Comma 3 4 2 5 2" xfId="1436" xr:uid="{00000000-0005-0000-0000-0000B1050000}"/>
    <cellStyle name="Comma 3 4 2 5 2 2" xfId="1437" xr:uid="{00000000-0005-0000-0000-0000B2050000}"/>
    <cellStyle name="Comma 3 4 2 5 3" xfId="1438" xr:uid="{00000000-0005-0000-0000-0000B3050000}"/>
    <cellStyle name="Comma 3 4 2 5 4" xfId="1439" xr:uid="{00000000-0005-0000-0000-0000B4050000}"/>
    <cellStyle name="Comma 3 4 2 6" xfId="1440" xr:uid="{00000000-0005-0000-0000-0000B5050000}"/>
    <cellStyle name="Comma 3 4 2 6 2" xfId="1441" xr:uid="{00000000-0005-0000-0000-0000B6050000}"/>
    <cellStyle name="Comma 3 4 2 6 3" xfId="1442" xr:uid="{00000000-0005-0000-0000-0000B7050000}"/>
    <cellStyle name="Comma 3 4 2 7" xfId="1443" xr:uid="{00000000-0005-0000-0000-0000B8050000}"/>
    <cellStyle name="Comma 3 4 2 7 2" xfId="1444" xr:uid="{00000000-0005-0000-0000-0000B9050000}"/>
    <cellStyle name="Comma 3 4 2 8" xfId="1445" xr:uid="{00000000-0005-0000-0000-0000BA050000}"/>
    <cellStyle name="Comma 3 4 2 9" xfId="1446" xr:uid="{00000000-0005-0000-0000-0000BB050000}"/>
    <cellStyle name="Comma 3 4 3" xfId="1447" xr:uid="{00000000-0005-0000-0000-0000BC050000}"/>
    <cellStyle name="Comma 3 4 3 2" xfId="1448" xr:uid="{00000000-0005-0000-0000-0000BD050000}"/>
    <cellStyle name="Comma 3 4 3 2 2" xfId="1449" xr:uid="{00000000-0005-0000-0000-0000BE050000}"/>
    <cellStyle name="Comma 3 4 3 3" xfId="1450" xr:uid="{00000000-0005-0000-0000-0000BF050000}"/>
    <cellStyle name="Comma 3 4 3 4" xfId="1451" xr:uid="{00000000-0005-0000-0000-0000C0050000}"/>
    <cellStyle name="Comma 3 4 4" xfId="1452" xr:uid="{00000000-0005-0000-0000-0000C1050000}"/>
    <cellStyle name="Comma 3 4 4 2" xfId="1453" xr:uid="{00000000-0005-0000-0000-0000C2050000}"/>
    <cellStyle name="Comma 3 4 4 2 2" xfId="1454" xr:uid="{00000000-0005-0000-0000-0000C3050000}"/>
    <cellStyle name="Comma 3 4 4 3" xfId="1455" xr:uid="{00000000-0005-0000-0000-0000C4050000}"/>
    <cellStyle name="Comma 3 4 4 4" xfId="1456" xr:uid="{00000000-0005-0000-0000-0000C5050000}"/>
    <cellStyle name="Comma 3 4 5" xfId="1457" xr:uid="{00000000-0005-0000-0000-0000C6050000}"/>
    <cellStyle name="Comma 3 4 5 2" xfId="1458" xr:uid="{00000000-0005-0000-0000-0000C7050000}"/>
    <cellStyle name="Comma 3 4 5 2 2" xfId="1459" xr:uid="{00000000-0005-0000-0000-0000C8050000}"/>
    <cellStyle name="Comma 3 4 5 3" xfId="1460" xr:uid="{00000000-0005-0000-0000-0000C9050000}"/>
    <cellStyle name="Comma 3 4 5 4" xfId="1461" xr:uid="{00000000-0005-0000-0000-0000CA050000}"/>
    <cellStyle name="Comma 3 4 6" xfId="1462" xr:uid="{00000000-0005-0000-0000-0000CB050000}"/>
    <cellStyle name="Comma 3 4 6 2" xfId="1463" xr:uid="{00000000-0005-0000-0000-0000CC050000}"/>
    <cellStyle name="Comma 3 4 6 2 2" xfId="1464" xr:uid="{00000000-0005-0000-0000-0000CD050000}"/>
    <cellStyle name="Comma 3 4 6 3" xfId="1465" xr:uid="{00000000-0005-0000-0000-0000CE050000}"/>
    <cellStyle name="Comma 3 4 6 4" xfId="1466" xr:uid="{00000000-0005-0000-0000-0000CF050000}"/>
    <cellStyle name="Comma 3 4 7" xfId="1467" xr:uid="{00000000-0005-0000-0000-0000D0050000}"/>
    <cellStyle name="Comma 3 4 7 2" xfId="1468" xr:uid="{00000000-0005-0000-0000-0000D1050000}"/>
    <cellStyle name="Comma 3 4 7 3" xfId="1469" xr:uid="{00000000-0005-0000-0000-0000D2050000}"/>
    <cellStyle name="Comma 3 4 8" xfId="1470" xr:uid="{00000000-0005-0000-0000-0000D3050000}"/>
    <cellStyle name="Comma 3 4 8 2" xfId="1471" xr:uid="{00000000-0005-0000-0000-0000D4050000}"/>
    <cellStyle name="Comma 3 4 9" xfId="1472" xr:uid="{00000000-0005-0000-0000-0000D5050000}"/>
    <cellStyle name="Comma 3 5" xfId="1473" xr:uid="{00000000-0005-0000-0000-0000D6050000}"/>
    <cellStyle name="Comma 3 5 2" xfId="1474" xr:uid="{00000000-0005-0000-0000-0000D7050000}"/>
    <cellStyle name="Comma 3 5 2 2" xfId="1475" xr:uid="{00000000-0005-0000-0000-0000D8050000}"/>
    <cellStyle name="Comma 3 5 2 2 2" xfId="1476" xr:uid="{00000000-0005-0000-0000-0000D9050000}"/>
    <cellStyle name="Comma 3 5 2 3" xfId="1477" xr:uid="{00000000-0005-0000-0000-0000DA050000}"/>
    <cellStyle name="Comma 3 5 2 4" xfId="1478" xr:uid="{00000000-0005-0000-0000-0000DB050000}"/>
    <cellStyle name="Comma 3 5 3" xfId="1479" xr:uid="{00000000-0005-0000-0000-0000DC050000}"/>
    <cellStyle name="Comma 3 5 3 2" xfId="1480" xr:uid="{00000000-0005-0000-0000-0000DD050000}"/>
    <cellStyle name="Comma 3 5 3 2 2" xfId="1481" xr:uid="{00000000-0005-0000-0000-0000DE050000}"/>
    <cellStyle name="Comma 3 5 3 3" xfId="1482" xr:uid="{00000000-0005-0000-0000-0000DF050000}"/>
    <cellStyle name="Comma 3 5 3 4" xfId="1483" xr:uid="{00000000-0005-0000-0000-0000E0050000}"/>
    <cellStyle name="Comma 3 5 4" xfId="1484" xr:uid="{00000000-0005-0000-0000-0000E1050000}"/>
    <cellStyle name="Comma 3 5 4 2" xfId="1485" xr:uid="{00000000-0005-0000-0000-0000E2050000}"/>
    <cellStyle name="Comma 3 5 4 2 2" xfId="1486" xr:uid="{00000000-0005-0000-0000-0000E3050000}"/>
    <cellStyle name="Comma 3 5 4 3" xfId="1487" xr:uid="{00000000-0005-0000-0000-0000E4050000}"/>
    <cellStyle name="Comma 3 5 4 4" xfId="1488" xr:uid="{00000000-0005-0000-0000-0000E5050000}"/>
    <cellStyle name="Comma 3 5 5" xfId="1489" xr:uid="{00000000-0005-0000-0000-0000E6050000}"/>
    <cellStyle name="Comma 3 5 5 2" xfId="1490" xr:uid="{00000000-0005-0000-0000-0000E7050000}"/>
    <cellStyle name="Comma 3 5 5 2 2" xfId="1491" xr:uid="{00000000-0005-0000-0000-0000E8050000}"/>
    <cellStyle name="Comma 3 5 5 3" xfId="1492" xr:uid="{00000000-0005-0000-0000-0000E9050000}"/>
    <cellStyle name="Comma 3 5 5 4" xfId="1493" xr:uid="{00000000-0005-0000-0000-0000EA050000}"/>
    <cellStyle name="Comma 3 5 6" xfId="1494" xr:uid="{00000000-0005-0000-0000-0000EB050000}"/>
    <cellStyle name="Comma 3 5 6 2" xfId="1495" xr:uid="{00000000-0005-0000-0000-0000EC050000}"/>
    <cellStyle name="Comma 3 5 6 3" xfId="1496" xr:uid="{00000000-0005-0000-0000-0000ED050000}"/>
    <cellStyle name="Comma 3 5 7" xfId="1497" xr:uid="{00000000-0005-0000-0000-0000EE050000}"/>
    <cellStyle name="Comma 3 5 7 2" xfId="1498" xr:uid="{00000000-0005-0000-0000-0000EF050000}"/>
    <cellStyle name="Comma 3 5 8" xfId="1499" xr:uid="{00000000-0005-0000-0000-0000F0050000}"/>
    <cellStyle name="Comma 3 5 9" xfId="1500" xr:uid="{00000000-0005-0000-0000-0000F1050000}"/>
    <cellStyle name="Comma 3 6" xfId="1501" xr:uid="{00000000-0005-0000-0000-0000F2050000}"/>
    <cellStyle name="Comma 3 6 2" xfId="1502" xr:uid="{00000000-0005-0000-0000-0000F3050000}"/>
    <cellStyle name="Comma 3 6 2 2" xfId="1503" xr:uid="{00000000-0005-0000-0000-0000F4050000}"/>
    <cellStyle name="Comma 3 6 3" xfId="1504" xr:uid="{00000000-0005-0000-0000-0000F5050000}"/>
    <cellStyle name="Comma 3 6 4" xfId="1505" xr:uid="{00000000-0005-0000-0000-0000F6050000}"/>
    <cellStyle name="Comma 3 7" xfId="1506" xr:uid="{00000000-0005-0000-0000-0000F7050000}"/>
    <cellStyle name="Comma 3 7 2" xfId="1507" xr:uid="{00000000-0005-0000-0000-0000F8050000}"/>
    <cellStyle name="Comma 3 7 2 2" xfId="1508" xr:uid="{00000000-0005-0000-0000-0000F9050000}"/>
    <cellStyle name="Comma 3 7 3" xfId="1509" xr:uid="{00000000-0005-0000-0000-0000FA050000}"/>
    <cellStyle name="Comma 3 7 4" xfId="1510" xr:uid="{00000000-0005-0000-0000-0000FB050000}"/>
    <cellStyle name="Comma 3 8" xfId="1511" xr:uid="{00000000-0005-0000-0000-0000FC050000}"/>
    <cellStyle name="Comma 3 8 2" xfId="1512" xr:uid="{00000000-0005-0000-0000-0000FD050000}"/>
    <cellStyle name="Comma 3 8 2 2" xfId="1513" xr:uid="{00000000-0005-0000-0000-0000FE050000}"/>
    <cellStyle name="Comma 3 8 3" xfId="1514" xr:uid="{00000000-0005-0000-0000-0000FF050000}"/>
    <cellStyle name="Comma 3 8 4" xfId="1515" xr:uid="{00000000-0005-0000-0000-000000060000}"/>
    <cellStyle name="Comma 3 9" xfId="1516" xr:uid="{00000000-0005-0000-0000-000001060000}"/>
    <cellStyle name="Comma 3 9 2" xfId="1517" xr:uid="{00000000-0005-0000-0000-000002060000}"/>
    <cellStyle name="Comma 3 9 2 2" xfId="1518" xr:uid="{00000000-0005-0000-0000-000003060000}"/>
    <cellStyle name="Comma 3 9 3" xfId="1519" xr:uid="{00000000-0005-0000-0000-000004060000}"/>
    <cellStyle name="Comma 3 9 4" xfId="1520" xr:uid="{00000000-0005-0000-0000-000005060000}"/>
    <cellStyle name="Comma 4" xfId="82" xr:uid="{00000000-0005-0000-0000-000006060000}"/>
    <cellStyle name="Comma 4 10" xfId="1522" xr:uid="{00000000-0005-0000-0000-000007060000}"/>
    <cellStyle name="Comma 4 10 2" xfId="1523" xr:uid="{00000000-0005-0000-0000-000008060000}"/>
    <cellStyle name="Comma 4 10 3" xfId="1524" xr:uid="{00000000-0005-0000-0000-000009060000}"/>
    <cellStyle name="Comma 4 11" xfId="1525" xr:uid="{00000000-0005-0000-0000-00000A060000}"/>
    <cellStyle name="Comma 4 11 2" xfId="1526" xr:uid="{00000000-0005-0000-0000-00000B060000}"/>
    <cellStyle name="Comma 4 12" xfId="1527" xr:uid="{00000000-0005-0000-0000-00000C060000}"/>
    <cellStyle name="Comma 4 13" xfId="1528" xr:uid="{00000000-0005-0000-0000-00000D060000}"/>
    <cellStyle name="Comma 4 14" xfId="2599" xr:uid="{00000000-0005-0000-0000-00000E060000}"/>
    <cellStyle name="Comma 4 15" xfId="2658" xr:uid="{00000000-0005-0000-0000-00000F060000}"/>
    <cellStyle name="Comma 4 16" xfId="1521" xr:uid="{00000000-0005-0000-0000-000010060000}"/>
    <cellStyle name="Comma 4 2" xfId="31" xr:uid="{00000000-0005-0000-0000-000011060000}"/>
    <cellStyle name="Comma 4 2 10" xfId="1530" xr:uid="{00000000-0005-0000-0000-000012060000}"/>
    <cellStyle name="Comma 4 2 10 2" xfId="1531" xr:uid="{00000000-0005-0000-0000-000013060000}"/>
    <cellStyle name="Comma 4 2 11" xfId="1532" xr:uid="{00000000-0005-0000-0000-000014060000}"/>
    <cellStyle name="Comma 4 2 12" xfId="1533" xr:uid="{00000000-0005-0000-0000-000015060000}"/>
    <cellStyle name="Comma 4 2 13" xfId="1534" xr:uid="{00000000-0005-0000-0000-000016060000}"/>
    <cellStyle name="Comma 4 2 14" xfId="2572" xr:uid="{00000000-0005-0000-0000-000017060000}"/>
    <cellStyle name="Comma 4 2 15" xfId="2634" xr:uid="{00000000-0005-0000-0000-000018060000}"/>
    <cellStyle name="Comma 4 2 16" xfId="1529" xr:uid="{00000000-0005-0000-0000-000019060000}"/>
    <cellStyle name="Comma 4 2 2" xfId="42" xr:uid="{00000000-0005-0000-0000-00001A060000}"/>
    <cellStyle name="Comma 4 2 2 10" xfId="1536" xr:uid="{00000000-0005-0000-0000-00001B060000}"/>
    <cellStyle name="Comma 4 2 2 11" xfId="2576" xr:uid="{00000000-0005-0000-0000-00001C060000}"/>
    <cellStyle name="Comma 4 2 2 12" xfId="2637" xr:uid="{00000000-0005-0000-0000-00001D060000}"/>
    <cellStyle name="Comma 4 2 2 13" xfId="1535" xr:uid="{00000000-0005-0000-0000-00001E060000}"/>
    <cellStyle name="Comma 4 2 2 2" xfId="66" xr:uid="{00000000-0005-0000-0000-00001F060000}"/>
    <cellStyle name="Comma 4 2 2 2 10" xfId="2584" xr:uid="{00000000-0005-0000-0000-000020060000}"/>
    <cellStyle name="Comma 4 2 2 2 11" xfId="2644" xr:uid="{00000000-0005-0000-0000-000021060000}"/>
    <cellStyle name="Comma 4 2 2 2 12" xfId="1537" xr:uid="{00000000-0005-0000-0000-000022060000}"/>
    <cellStyle name="Comma 4 2 2 2 2" xfId="79" xr:uid="{00000000-0005-0000-0000-000023060000}"/>
    <cellStyle name="Comma 4 2 2 2 2 2" xfId="108" xr:uid="{00000000-0005-0000-0000-000024060000}"/>
    <cellStyle name="Comma 4 2 2 2 2 2 2" xfId="162" xr:uid="{00000000-0005-0000-0000-000025060000}"/>
    <cellStyle name="Comma 4 2 2 2 2 2 2 2" xfId="2738" xr:uid="{00000000-0005-0000-0000-000026060000}"/>
    <cellStyle name="Comma 4 2 2 2 2 2 2 3" xfId="1540" xr:uid="{00000000-0005-0000-0000-000027060000}"/>
    <cellStyle name="Comma 4 2 2 2 2 2 3" xfId="2625" xr:uid="{00000000-0005-0000-0000-000028060000}"/>
    <cellStyle name="Comma 4 2 2 2 2 2 4" xfId="2684" xr:uid="{00000000-0005-0000-0000-000029060000}"/>
    <cellStyle name="Comma 4 2 2 2 2 2 5" xfId="1539" xr:uid="{00000000-0005-0000-0000-00002A060000}"/>
    <cellStyle name="Comma 4 2 2 2 2 3" xfId="135" xr:uid="{00000000-0005-0000-0000-00002B060000}"/>
    <cellStyle name="Comma 4 2 2 2 2 3 2" xfId="2711" xr:uid="{00000000-0005-0000-0000-00002C060000}"/>
    <cellStyle name="Comma 4 2 2 2 2 3 3" xfId="1541" xr:uid="{00000000-0005-0000-0000-00002D060000}"/>
    <cellStyle name="Comma 4 2 2 2 2 4" xfId="1542" xr:uid="{00000000-0005-0000-0000-00002E060000}"/>
    <cellStyle name="Comma 4 2 2 2 2 5" xfId="2597" xr:uid="{00000000-0005-0000-0000-00002F060000}"/>
    <cellStyle name="Comma 4 2 2 2 2 6" xfId="2657" xr:uid="{00000000-0005-0000-0000-000030060000}"/>
    <cellStyle name="Comma 4 2 2 2 2 7" xfId="1538" xr:uid="{00000000-0005-0000-0000-000031060000}"/>
    <cellStyle name="Comma 4 2 2 2 3" xfId="95" xr:uid="{00000000-0005-0000-0000-000032060000}"/>
    <cellStyle name="Comma 4 2 2 2 3 2" xfId="149" xr:uid="{00000000-0005-0000-0000-000033060000}"/>
    <cellStyle name="Comma 4 2 2 2 3 2 2" xfId="1545" xr:uid="{00000000-0005-0000-0000-000034060000}"/>
    <cellStyle name="Comma 4 2 2 2 3 2 3" xfId="2725" xr:uid="{00000000-0005-0000-0000-000035060000}"/>
    <cellStyle name="Comma 4 2 2 2 3 2 4" xfId="1544" xr:uid="{00000000-0005-0000-0000-000036060000}"/>
    <cellStyle name="Comma 4 2 2 2 3 3" xfId="1546" xr:uid="{00000000-0005-0000-0000-000037060000}"/>
    <cellStyle name="Comma 4 2 2 2 3 4" xfId="1547" xr:uid="{00000000-0005-0000-0000-000038060000}"/>
    <cellStyle name="Comma 4 2 2 2 3 5" xfId="2612" xr:uid="{00000000-0005-0000-0000-000039060000}"/>
    <cellStyle name="Comma 4 2 2 2 3 6" xfId="2671" xr:uid="{00000000-0005-0000-0000-00003A060000}"/>
    <cellStyle name="Comma 4 2 2 2 3 7" xfId="1543" xr:uid="{00000000-0005-0000-0000-00003B060000}"/>
    <cellStyle name="Comma 4 2 2 2 4" xfId="122" xr:uid="{00000000-0005-0000-0000-00003C060000}"/>
    <cellStyle name="Comma 4 2 2 2 4 2" xfId="1549" xr:uid="{00000000-0005-0000-0000-00003D060000}"/>
    <cellStyle name="Comma 4 2 2 2 4 2 2" xfId="1550" xr:uid="{00000000-0005-0000-0000-00003E060000}"/>
    <cellStyle name="Comma 4 2 2 2 4 3" xfId="1551" xr:uid="{00000000-0005-0000-0000-00003F060000}"/>
    <cellStyle name="Comma 4 2 2 2 4 4" xfId="1552" xr:uid="{00000000-0005-0000-0000-000040060000}"/>
    <cellStyle name="Comma 4 2 2 2 4 5" xfId="2698" xr:uid="{00000000-0005-0000-0000-000041060000}"/>
    <cellStyle name="Comma 4 2 2 2 4 6" xfId="1548" xr:uid="{00000000-0005-0000-0000-000042060000}"/>
    <cellStyle name="Comma 4 2 2 2 5" xfId="1553" xr:uid="{00000000-0005-0000-0000-000043060000}"/>
    <cellStyle name="Comma 4 2 2 2 5 2" xfId="1554" xr:uid="{00000000-0005-0000-0000-000044060000}"/>
    <cellStyle name="Comma 4 2 2 2 5 2 2" xfId="1555" xr:uid="{00000000-0005-0000-0000-000045060000}"/>
    <cellStyle name="Comma 4 2 2 2 5 3" xfId="1556" xr:uid="{00000000-0005-0000-0000-000046060000}"/>
    <cellStyle name="Comma 4 2 2 2 5 4" xfId="1557" xr:uid="{00000000-0005-0000-0000-000047060000}"/>
    <cellStyle name="Comma 4 2 2 2 6" xfId="1558" xr:uid="{00000000-0005-0000-0000-000048060000}"/>
    <cellStyle name="Comma 4 2 2 2 6 2" xfId="1559" xr:uid="{00000000-0005-0000-0000-000049060000}"/>
    <cellStyle name="Comma 4 2 2 2 6 3" xfId="1560" xr:uid="{00000000-0005-0000-0000-00004A060000}"/>
    <cellStyle name="Comma 4 2 2 2 7" xfId="1561" xr:uid="{00000000-0005-0000-0000-00004B060000}"/>
    <cellStyle name="Comma 4 2 2 2 7 2" xfId="1562" xr:uid="{00000000-0005-0000-0000-00004C060000}"/>
    <cellStyle name="Comma 4 2 2 2 8" xfId="1563" xr:uid="{00000000-0005-0000-0000-00004D060000}"/>
    <cellStyle name="Comma 4 2 2 2 9" xfId="1564" xr:uid="{00000000-0005-0000-0000-00004E060000}"/>
    <cellStyle name="Comma 4 2 2 3" xfId="72" xr:uid="{00000000-0005-0000-0000-00004F060000}"/>
    <cellStyle name="Comma 4 2 2 3 2" xfId="101" xr:uid="{00000000-0005-0000-0000-000050060000}"/>
    <cellStyle name="Comma 4 2 2 3 2 2" xfId="155" xr:uid="{00000000-0005-0000-0000-000051060000}"/>
    <cellStyle name="Comma 4 2 2 3 2 2 2" xfId="2731" xr:uid="{00000000-0005-0000-0000-000052060000}"/>
    <cellStyle name="Comma 4 2 2 3 2 2 3" xfId="1567" xr:uid="{00000000-0005-0000-0000-000053060000}"/>
    <cellStyle name="Comma 4 2 2 3 2 3" xfId="2618" xr:uid="{00000000-0005-0000-0000-000054060000}"/>
    <cellStyle name="Comma 4 2 2 3 2 4" xfId="2677" xr:uid="{00000000-0005-0000-0000-000055060000}"/>
    <cellStyle name="Comma 4 2 2 3 2 5" xfId="1566" xr:uid="{00000000-0005-0000-0000-000056060000}"/>
    <cellStyle name="Comma 4 2 2 3 3" xfId="128" xr:uid="{00000000-0005-0000-0000-000057060000}"/>
    <cellStyle name="Comma 4 2 2 3 3 2" xfId="2704" xr:uid="{00000000-0005-0000-0000-000058060000}"/>
    <cellStyle name="Comma 4 2 2 3 3 3" xfId="1568" xr:uid="{00000000-0005-0000-0000-000059060000}"/>
    <cellStyle name="Comma 4 2 2 3 4" xfId="1569" xr:uid="{00000000-0005-0000-0000-00005A060000}"/>
    <cellStyle name="Comma 4 2 2 3 5" xfId="2590" xr:uid="{00000000-0005-0000-0000-00005B060000}"/>
    <cellStyle name="Comma 4 2 2 3 6" xfId="2650" xr:uid="{00000000-0005-0000-0000-00005C060000}"/>
    <cellStyle name="Comma 4 2 2 3 7" xfId="1565" xr:uid="{00000000-0005-0000-0000-00005D060000}"/>
    <cellStyle name="Comma 4 2 2 4" xfId="88" xr:uid="{00000000-0005-0000-0000-00005E060000}"/>
    <cellStyle name="Comma 4 2 2 4 2" xfId="142" xr:uid="{00000000-0005-0000-0000-00005F060000}"/>
    <cellStyle name="Comma 4 2 2 4 2 2" xfId="1572" xr:uid="{00000000-0005-0000-0000-000060060000}"/>
    <cellStyle name="Comma 4 2 2 4 2 3" xfId="2718" xr:uid="{00000000-0005-0000-0000-000061060000}"/>
    <cellStyle name="Comma 4 2 2 4 2 4" xfId="1571" xr:uid="{00000000-0005-0000-0000-000062060000}"/>
    <cellStyle name="Comma 4 2 2 4 3" xfId="1573" xr:uid="{00000000-0005-0000-0000-000063060000}"/>
    <cellStyle name="Comma 4 2 2 4 4" xfId="1574" xr:uid="{00000000-0005-0000-0000-000064060000}"/>
    <cellStyle name="Comma 4 2 2 4 5" xfId="2605" xr:uid="{00000000-0005-0000-0000-000065060000}"/>
    <cellStyle name="Comma 4 2 2 4 6" xfId="2664" xr:uid="{00000000-0005-0000-0000-000066060000}"/>
    <cellStyle name="Comma 4 2 2 4 7" xfId="1570" xr:uid="{00000000-0005-0000-0000-000067060000}"/>
    <cellStyle name="Comma 4 2 2 5" xfId="115" xr:uid="{00000000-0005-0000-0000-000068060000}"/>
    <cellStyle name="Comma 4 2 2 5 2" xfId="1576" xr:uid="{00000000-0005-0000-0000-000069060000}"/>
    <cellStyle name="Comma 4 2 2 5 2 2" xfId="1577" xr:uid="{00000000-0005-0000-0000-00006A060000}"/>
    <cellStyle name="Comma 4 2 2 5 3" xfId="1578" xr:uid="{00000000-0005-0000-0000-00006B060000}"/>
    <cellStyle name="Comma 4 2 2 5 4" xfId="1579" xr:uid="{00000000-0005-0000-0000-00006C060000}"/>
    <cellStyle name="Comma 4 2 2 5 5" xfId="2691" xr:uid="{00000000-0005-0000-0000-00006D060000}"/>
    <cellStyle name="Comma 4 2 2 5 6" xfId="1575" xr:uid="{00000000-0005-0000-0000-00006E060000}"/>
    <cellStyle name="Comma 4 2 2 6" xfId="1580" xr:uid="{00000000-0005-0000-0000-00006F060000}"/>
    <cellStyle name="Comma 4 2 2 6 2" xfId="1581" xr:uid="{00000000-0005-0000-0000-000070060000}"/>
    <cellStyle name="Comma 4 2 2 6 2 2" xfId="1582" xr:uid="{00000000-0005-0000-0000-000071060000}"/>
    <cellStyle name="Comma 4 2 2 6 3" xfId="1583" xr:uid="{00000000-0005-0000-0000-000072060000}"/>
    <cellStyle name="Comma 4 2 2 6 4" xfId="1584" xr:uid="{00000000-0005-0000-0000-000073060000}"/>
    <cellStyle name="Comma 4 2 2 7" xfId="1585" xr:uid="{00000000-0005-0000-0000-000074060000}"/>
    <cellStyle name="Comma 4 2 2 7 2" xfId="1586" xr:uid="{00000000-0005-0000-0000-000075060000}"/>
    <cellStyle name="Comma 4 2 2 7 3" xfId="1587" xr:uid="{00000000-0005-0000-0000-000076060000}"/>
    <cellStyle name="Comma 4 2 2 8" xfId="1588" xr:uid="{00000000-0005-0000-0000-000077060000}"/>
    <cellStyle name="Comma 4 2 2 8 2" xfId="1589" xr:uid="{00000000-0005-0000-0000-000078060000}"/>
    <cellStyle name="Comma 4 2 2 9" xfId="1590" xr:uid="{00000000-0005-0000-0000-000079060000}"/>
    <cellStyle name="Comma 4 2 3" xfId="63" xr:uid="{00000000-0005-0000-0000-00007A060000}"/>
    <cellStyle name="Comma 4 2 3 10" xfId="1592" xr:uid="{00000000-0005-0000-0000-00007B060000}"/>
    <cellStyle name="Comma 4 2 3 11" xfId="2581" xr:uid="{00000000-0005-0000-0000-00007C060000}"/>
    <cellStyle name="Comma 4 2 3 12" xfId="2641" xr:uid="{00000000-0005-0000-0000-00007D060000}"/>
    <cellStyle name="Comma 4 2 3 13" xfId="1591" xr:uid="{00000000-0005-0000-0000-00007E060000}"/>
    <cellStyle name="Comma 4 2 3 2" xfId="76" xr:uid="{00000000-0005-0000-0000-00007F060000}"/>
    <cellStyle name="Comma 4 2 3 2 10" xfId="2594" xr:uid="{00000000-0005-0000-0000-000080060000}"/>
    <cellStyle name="Comma 4 2 3 2 11" xfId="2654" xr:uid="{00000000-0005-0000-0000-000081060000}"/>
    <cellStyle name="Comma 4 2 3 2 12" xfId="1593" xr:uid="{00000000-0005-0000-0000-000082060000}"/>
    <cellStyle name="Comma 4 2 3 2 2" xfId="105" xr:uid="{00000000-0005-0000-0000-000083060000}"/>
    <cellStyle name="Comma 4 2 3 2 2 2" xfId="159" xr:uid="{00000000-0005-0000-0000-000084060000}"/>
    <cellStyle name="Comma 4 2 3 2 2 2 2" xfId="1596" xr:uid="{00000000-0005-0000-0000-000085060000}"/>
    <cellStyle name="Comma 4 2 3 2 2 2 3" xfId="2735" xr:uid="{00000000-0005-0000-0000-000086060000}"/>
    <cellStyle name="Comma 4 2 3 2 2 2 4" xfId="1595" xr:uid="{00000000-0005-0000-0000-000087060000}"/>
    <cellStyle name="Comma 4 2 3 2 2 3" xfId="1597" xr:uid="{00000000-0005-0000-0000-000088060000}"/>
    <cellStyle name="Comma 4 2 3 2 2 4" xfId="1598" xr:uid="{00000000-0005-0000-0000-000089060000}"/>
    <cellStyle name="Comma 4 2 3 2 2 5" xfId="2622" xr:uid="{00000000-0005-0000-0000-00008A060000}"/>
    <cellStyle name="Comma 4 2 3 2 2 6" xfId="2681" xr:uid="{00000000-0005-0000-0000-00008B060000}"/>
    <cellStyle name="Comma 4 2 3 2 2 7" xfId="1594" xr:uid="{00000000-0005-0000-0000-00008C060000}"/>
    <cellStyle name="Comma 4 2 3 2 3" xfId="132" xr:uid="{00000000-0005-0000-0000-00008D060000}"/>
    <cellStyle name="Comma 4 2 3 2 3 2" xfId="1600" xr:uid="{00000000-0005-0000-0000-00008E060000}"/>
    <cellStyle name="Comma 4 2 3 2 3 2 2" xfId="1601" xr:uid="{00000000-0005-0000-0000-00008F060000}"/>
    <cellStyle name="Comma 4 2 3 2 3 3" xfId="1602" xr:uid="{00000000-0005-0000-0000-000090060000}"/>
    <cellStyle name="Comma 4 2 3 2 3 4" xfId="1603" xr:uid="{00000000-0005-0000-0000-000091060000}"/>
    <cellStyle name="Comma 4 2 3 2 3 5" xfId="2708" xr:uid="{00000000-0005-0000-0000-000092060000}"/>
    <cellStyle name="Comma 4 2 3 2 3 6" xfId="1599" xr:uid="{00000000-0005-0000-0000-000093060000}"/>
    <cellStyle name="Comma 4 2 3 2 4" xfId="1604" xr:uid="{00000000-0005-0000-0000-000094060000}"/>
    <cellStyle name="Comma 4 2 3 2 4 2" xfId="1605" xr:uid="{00000000-0005-0000-0000-000095060000}"/>
    <cellStyle name="Comma 4 2 3 2 4 2 2" xfId="1606" xr:uid="{00000000-0005-0000-0000-000096060000}"/>
    <cellStyle name="Comma 4 2 3 2 4 3" xfId="1607" xr:uid="{00000000-0005-0000-0000-000097060000}"/>
    <cellStyle name="Comma 4 2 3 2 4 4" xfId="1608" xr:uid="{00000000-0005-0000-0000-000098060000}"/>
    <cellStyle name="Comma 4 2 3 2 5" xfId="1609" xr:uid="{00000000-0005-0000-0000-000099060000}"/>
    <cellStyle name="Comma 4 2 3 2 5 2" xfId="1610" xr:uid="{00000000-0005-0000-0000-00009A060000}"/>
    <cellStyle name="Comma 4 2 3 2 5 2 2" xfId="1611" xr:uid="{00000000-0005-0000-0000-00009B060000}"/>
    <cellStyle name="Comma 4 2 3 2 5 3" xfId="1612" xr:uid="{00000000-0005-0000-0000-00009C060000}"/>
    <cellStyle name="Comma 4 2 3 2 5 4" xfId="1613" xr:uid="{00000000-0005-0000-0000-00009D060000}"/>
    <cellStyle name="Comma 4 2 3 2 6" xfId="1614" xr:uid="{00000000-0005-0000-0000-00009E060000}"/>
    <cellStyle name="Comma 4 2 3 2 6 2" xfId="1615" xr:uid="{00000000-0005-0000-0000-00009F060000}"/>
    <cellStyle name="Comma 4 2 3 2 6 3" xfId="1616" xr:uid="{00000000-0005-0000-0000-0000A0060000}"/>
    <cellStyle name="Comma 4 2 3 2 7" xfId="1617" xr:uid="{00000000-0005-0000-0000-0000A1060000}"/>
    <cellStyle name="Comma 4 2 3 2 7 2" xfId="1618" xr:uid="{00000000-0005-0000-0000-0000A2060000}"/>
    <cellStyle name="Comma 4 2 3 2 8" xfId="1619" xr:uid="{00000000-0005-0000-0000-0000A3060000}"/>
    <cellStyle name="Comma 4 2 3 2 9" xfId="1620" xr:uid="{00000000-0005-0000-0000-0000A4060000}"/>
    <cellStyle name="Comma 4 2 3 3" xfId="92" xr:uid="{00000000-0005-0000-0000-0000A5060000}"/>
    <cellStyle name="Comma 4 2 3 3 2" xfId="146" xr:uid="{00000000-0005-0000-0000-0000A6060000}"/>
    <cellStyle name="Comma 4 2 3 3 2 2" xfId="1623" xr:uid="{00000000-0005-0000-0000-0000A7060000}"/>
    <cellStyle name="Comma 4 2 3 3 2 3" xfId="2722" xr:uid="{00000000-0005-0000-0000-0000A8060000}"/>
    <cellStyle name="Comma 4 2 3 3 2 4" xfId="1622" xr:uid="{00000000-0005-0000-0000-0000A9060000}"/>
    <cellStyle name="Comma 4 2 3 3 3" xfId="1624" xr:uid="{00000000-0005-0000-0000-0000AA060000}"/>
    <cellStyle name="Comma 4 2 3 3 4" xfId="1625" xr:uid="{00000000-0005-0000-0000-0000AB060000}"/>
    <cellStyle name="Comma 4 2 3 3 5" xfId="2609" xr:uid="{00000000-0005-0000-0000-0000AC060000}"/>
    <cellStyle name="Comma 4 2 3 3 6" xfId="2668" xr:uid="{00000000-0005-0000-0000-0000AD060000}"/>
    <cellStyle name="Comma 4 2 3 3 7" xfId="1621" xr:uid="{00000000-0005-0000-0000-0000AE060000}"/>
    <cellStyle name="Comma 4 2 3 4" xfId="119" xr:uid="{00000000-0005-0000-0000-0000AF060000}"/>
    <cellStyle name="Comma 4 2 3 4 2" xfId="1627" xr:uid="{00000000-0005-0000-0000-0000B0060000}"/>
    <cellStyle name="Comma 4 2 3 4 2 2" xfId="1628" xr:uid="{00000000-0005-0000-0000-0000B1060000}"/>
    <cellStyle name="Comma 4 2 3 4 3" xfId="1629" xr:uid="{00000000-0005-0000-0000-0000B2060000}"/>
    <cellStyle name="Comma 4 2 3 4 4" xfId="1630" xr:uid="{00000000-0005-0000-0000-0000B3060000}"/>
    <cellStyle name="Comma 4 2 3 4 5" xfId="2695" xr:uid="{00000000-0005-0000-0000-0000B4060000}"/>
    <cellStyle name="Comma 4 2 3 4 6" xfId="1626" xr:uid="{00000000-0005-0000-0000-0000B5060000}"/>
    <cellStyle name="Comma 4 2 3 5" xfId="1631" xr:uid="{00000000-0005-0000-0000-0000B6060000}"/>
    <cellStyle name="Comma 4 2 3 5 2" xfId="1632" xr:uid="{00000000-0005-0000-0000-0000B7060000}"/>
    <cellStyle name="Comma 4 2 3 5 2 2" xfId="1633" xr:uid="{00000000-0005-0000-0000-0000B8060000}"/>
    <cellStyle name="Comma 4 2 3 5 3" xfId="1634" xr:uid="{00000000-0005-0000-0000-0000B9060000}"/>
    <cellStyle name="Comma 4 2 3 5 4" xfId="1635" xr:uid="{00000000-0005-0000-0000-0000BA060000}"/>
    <cellStyle name="Comma 4 2 3 6" xfId="1636" xr:uid="{00000000-0005-0000-0000-0000BB060000}"/>
    <cellStyle name="Comma 4 2 3 6 2" xfId="1637" xr:uid="{00000000-0005-0000-0000-0000BC060000}"/>
    <cellStyle name="Comma 4 2 3 6 2 2" xfId="1638" xr:uid="{00000000-0005-0000-0000-0000BD060000}"/>
    <cellStyle name="Comma 4 2 3 6 3" xfId="1639" xr:uid="{00000000-0005-0000-0000-0000BE060000}"/>
    <cellStyle name="Comma 4 2 3 6 4" xfId="1640" xr:uid="{00000000-0005-0000-0000-0000BF060000}"/>
    <cellStyle name="Comma 4 2 3 7" xfId="1641" xr:uid="{00000000-0005-0000-0000-0000C0060000}"/>
    <cellStyle name="Comma 4 2 3 7 2" xfId="1642" xr:uid="{00000000-0005-0000-0000-0000C1060000}"/>
    <cellStyle name="Comma 4 2 3 7 3" xfId="1643" xr:uid="{00000000-0005-0000-0000-0000C2060000}"/>
    <cellStyle name="Comma 4 2 3 8" xfId="1644" xr:uid="{00000000-0005-0000-0000-0000C3060000}"/>
    <cellStyle name="Comma 4 2 3 8 2" xfId="1645" xr:uid="{00000000-0005-0000-0000-0000C4060000}"/>
    <cellStyle name="Comma 4 2 3 9" xfId="1646" xr:uid="{00000000-0005-0000-0000-0000C5060000}"/>
    <cellStyle name="Comma 4 2 4" xfId="69" xr:uid="{00000000-0005-0000-0000-0000C6060000}"/>
    <cellStyle name="Comma 4 2 4 10" xfId="2587" xr:uid="{00000000-0005-0000-0000-0000C7060000}"/>
    <cellStyle name="Comma 4 2 4 11" xfId="2647" xr:uid="{00000000-0005-0000-0000-0000C8060000}"/>
    <cellStyle name="Comma 4 2 4 12" xfId="1647" xr:uid="{00000000-0005-0000-0000-0000C9060000}"/>
    <cellStyle name="Comma 4 2 4 2" xfId="98" xr:uid="{00000000-0005-0000-0000-0000CA060000}"/>
    <cellStyle name="Comma 4 2 4 2 2" xfId="152" xr:uid="{00000000-0005-0000-0000-0000CB060000}"/>
    <cellStyle name="Comma 4 2 4 2 2 2" xfId="1650" xr:uid="{00000000-0005-0000-0000-0000CC060000}"/>
    <cellStyle name="Comma 4 2 4 2 2 3" xfId="2728" xr:uid="{00000000-0005-0000-0000-0000CD060000}"/>
    <cellStyle name="Comma 4 2 4 2 2 4" xfId="1649" xr:uid="{00000000-0005-0000-0000-0000CE060000}"/>
    <cellStyle name="Comma 4 2 4 2 3" xfId="1651" xr:uid="{00000000-0005-0000-0000-0000CF060000}"/>
    <cellStyle name="Comma 4 2 4 2 4" xfId="1652" xr:uid="{00000000-0005-0000-0000-0000D0060000}"/>
    <cellStyle name="Comma 4 2 4 2 5" xfId="2615" xr:uid="{00000000-0005-0000-0000-0000D1060000}"/>
    <cellStyle name="Comma 4 2 4 2 6" xfId="2674" xr:uid="{00000000-0005-0000-0000-0000D2060000}"/>
    <cellStyle name="Comma 4 2 4 2 7" xfId="1648" xr:uid="{00000000-0005-0000-0000-0000D3060000}"/>
    <cellStyle name="Comma 4 2 4 3" xfId="125" xr:uid="{00000000-0005-0000-0000-0000D4060000}"/>
    <cellStyle name="Comma 4 2 4 3 2" xfId="1654" xr:uid="{00000000-0005-0000-0000-0000D5060000}"/>
    <cellStyle name="Comma 4 2 4 3 2 2" xfId="1655" xr:uid="{00000000-0005-0000-0000-0000D6060000}"/>
    <cellStyle name="Comma 4 2 4 3 3" xfId="1656" xr:uid="{00000000-0005-0000-0000-0000D7060000}"/>
    <cellStyle name="Comma 4 2 4 3 4" xfId="1657" xr:uid="{00000000-0005-0000-0000-0000D8060000}"/>
    <cellStyle name="Comma 4 2 4 3 5" xfId="2701" xr:uid="{00000000-0005-0000-0000-0000D9060000}"/>
    <cellStyle name="Comma 4 2 4 3 6" xfId="1653" xr:uid="{00000000-0005-0000-0000-0000DA060000}"/>
    <cellStyle name="Comma 4 2 4 4" xfId="1658" xr:uid="{00000000-0005-0000-0000-0000DB060000}"/>
    <cellStyle name="Comma 4 2 4 4 2" xfId="1659" xr:uid="{00000000-0005-0000-0000-0000DC060000}"/>
    <cellStyle name="Comma 4 2 4 4 2 2" xfId="1660" xr:uid="{00000000-0005-0000-0000-0000DD060000}"/>
    <cellStyle name="Comma 4 2 4 4 3" xfId="1661" xr:uid="{00000000-0005-0000-0000-0000DE060000}"/>
    <cellStyle name="Comma 4 2 4 4 4" xfId="1662" xr:uid="{00000000-0005-0000-0000-0000DF060000}"/>
    <cellStyle name="Comma 4 2 4 5" xfId="1663" xr:uid="{00000000-0005-0000-0000-0000E0060000}"/>
    <cellStyle name="Comma 4 2 4 5 2" xfId="1664" xr:uid="{00000000-0005-0000-0000-0000E1060000}"/>
    <cellStyle name="Comma 4 2 4 5 2 2" xfId="1665" xr:uid="{00000000-0005-0000-0000-0000E2060000}"/>
    <cellStyle name="Comma 4 2 4 5 3" xfId="1666" xr:uid="{00000000-0005-0000-0000-0000E3060000}"/>
    <cellStyle name="Comma 4 2 4 5 4" xfId="1667" xr:uid="{00000000-0005-0000-0000-0000E4060000}"/>
    <cellStyle name="Comma 4 2 4 6" xfId="1668" xr:uid="{00000000-0005-0000-0000-0000E5060000}"/>
    <cellStyle name="Comma 4 2 4 6 2" xfId="1669" xr:uid="{00000000-0005-0000-0000-0000E6060000}"/>
    <cellStyle name="Comma 4 2 4 6 3" xfId="1670" xr:uid="{00000000-0005-0000-0000-0000E7060000}"/>
    <cellStyle name="Comma 4 2 4 7" xfId="1671" xr:uid="{00000000-0005-0000-0000-0000E8060000}"/>
    <cellStyle name="Comma 4 2 4 7 2" xfId="1672" xr:uid="{00000000-0005-0000-0000-0000E9060000}"/>
    <cellStyle name="Comma 4 2 4 8" xfId="1673" xr:uid="{00000000-0005-0000-0000-0000EA060000}"/>
    <cellStyle name="Comma 4 2 4 9" xfId="1674" xr:uid="{00000000-0005-0000-0000-0000EB060000}"/>
    <cellStyle name="Comma 4 2 5" xfId="85" xr:uid="{00000000-0005-0000-0000-0000EC060000}"/>
    <cellStyle name="Comma 4 2 5 2" xfId="139" xr:uid="{00000000-0005-0000-0000-0000ED060000}"/>
    <cellStyle name="Comma 4 2 5 2 2" xfId="1677" xr:uid="{00000000-0005-0000-0000-0000EE060000}"/>
    <cellStyle name="Comma 4 2 5 2 3" xfId="2715" xr:uid="{00000000-0005-0000-0000-0000EF060000}"/>
    <cellStyle name="Comma 4 2 5 2 4" xfId="1676" xr:uid="{00000000-0005-0000-0000-0000F0060000}"/>
    <cellStyle name="Comma 4 2 5 3" xfId="1678" xr:uid="{00000000-0005-0000-0000-0000F1060000}"/>
    <cellStyle name="Comma 4 2 5 4" xfId="1679" xr:uid="{00000000-0005-0000-0000-0000F2060000}"/>
    <cellStyle name="Comma 4 2 5 5" xfId="2602" xr:uid="{00000000-0005-0000-0000-0000F3060000}"/>
    <cellStyle name="Comma 4 2 5 6" xfId="2661" xr:uid="{00000000-0005-0000-0000-0000F4060000}"/>
    <cellStyle name="Comma 4 2 5 7" xfId="1675" xr:uid="{00000000-0005-0000-0000-0000F5060000}"/>
    <cellStyle name="Comma 4 2 6" xfId="112" xr:uid="{00000000-0005-0000-0000-0000F6060000}"/>
    <cellStyle name="Comma 4 2 6 2" xfId="1681" xr:uid="{00000000-0005-0000-0000-0000F7060000}"/>
    <cellStyle name="Comma 4 2 6 2 2" xfId="1682" xr:uid="{00000000-0005-0000-0000-0000F8060000}"/>
    <cellStyle name="Comma 4 2 6 3" xfId="1683" xr:uid="{00000000-0005-0000-0000-0000F9060000}"/>
    <cellStyle name="Comma 4 2 6 4" xfId="1684" xr:uid="{00000000-0005-0000-0000-0000FA060000}"/>
    <cellStyle name="Comma 4 2 6 5" xfId="2688" xr:uid="{00000000-0005-0000-0000-0000FB060000}"/>
    <cellStyle name="Comma 4 2 6 6" xfId="1680" xr:uid="{00000000-0005-0000-0000-0000FC060000}"/>
    <cellStyle name="Comma 4 2 7" xfId="1685" xr:uid="{00000000-0005-0000-0000-0000FD060000}"/>
    <cellStyle name="Comma 4 2 7 2" xfId="1686" xr:uid="{00000000-0005-0000-0000-0000FE060000}"/>
    <cellStyle name="Comma 4 2 7 2 2" xfId="1687" xr:uid="{00000000-0005-0000-0000-0000FF060000}"/>
    <cellStyle name="Comma 4 2 7 3" xfId="1688" xr:uid="{00000000-0005-0000-0000-000000070000}"/>
    <cellStyle name="Comma 4 2 7 4" xfId="1689" xr:uid="{00000000-0005-0000-0000-000001070000}"/>
    <cellStyle name="Comma 4 2 8" xfId="1690" xr:uid="{00000000-0005-0000-0000-000002070000}"/>
    <cellStyle name="Comma 4 2 8 2" xfId="1691" xr:uid="{00000000-0005-0000-0000-000003070000}"/>
    <cellStyle name="Comma 4 2 8 2 2" xfId="1692" xr:uid="{00000000-0005-0000-0000-000004070000}"/>
    <cellStyle name="Comma 4 2 8 3" xfId="1693" xr:uid="{00000000-0005-0000-0000-000005070000}"/>
    <cellStyle name="Comma 4 2 8 4" xfId="1694" xr:uid="{00000000-0005-0000-0000-000006070000}"/>
    <cellStyle name="Comma 4 2 9" xfId="1695" xr:uid="{00000000-0005-0000-0000-000007070000}"/>
    <cellStyle name="Comma 4 2 9 2" xfId="1696" xr:uid="{00000000-0005-0000-0000-000008070000}"/>
    <cellStyle name="Comma 4 2 9 3" xfId="1697" xr:uid="{00000000-0005-0000-0000-000009070000}"/>
    <cellStyle name="Comma 4 3" xfId="136" xr:uid="{00000000-0005-0000-0000-00000A070000}"/>
    <cellStyle name="Comma 4 3 10" xfId="1699" xr:uid="{00000000-0005-0000-0000-00000B070000}"/>
    <cellStyle name="Comma 4 3 11" xfId="2712" xr:uid="{00000000-0005-0000-0000-00000C070000}"/>
    <cellStyle name="Comma 4 3 12" xfId="1698" xr:uid="{00000000-0005-0000-0000-00000D070000}"/>
    <cellStyle name="Comma 4 3 2" xfId="1700" xr:uid="{00000000-0005-0000-0000-00000E070000}"/>
    <cellStyle name="Comma 4 3 2 2" xfId="1701" xr:uid="{00000000-0005-0000-0000-00000F070000}"/>
    <cellStyle name="Comma 4 3 2 2 2" xfId="1702" xr:uid="{00000000-0005-0000-0000-000010070000}"/>
    <cellStyle name="Comma 4 3 2 2 2 2" xfId="1703" xr:uid="{00000000-0005-0000-0000-000011070000}"/>
    <cellStyle name="Comma 4 3 2 2 3" xfId="1704" xr:uid="{00000000-0005-0000-0000-000012070000}"/>
    <cellStyle name="Comma 4 3 2 2 4" xfId="1705" xr:uid="{00000000-0005-0000-0000-000013070000}"/>
    <cellStyle name="Comma 4 3 2 3" xfId="1706" xr:uid="{00000000-0005-0000-0000-000014070000}"/>
    <cellStyle name="Comma 4 3 2 3 2" xfId="1707" xr:uid="{00000000-0005-0000-0000-000015070000}"/>
    <cellStyle name="Comma 4 3 2 3 2 2" xfId="1708" xr:uid="{00000000-0005-0000-0000-000016070000}"/>
    <cellStyle name="Comma 4 3 2 3 3" xfId="1709" xr:uid="{00000000-0005-0000-0000-000017070000}"/>
    <cellStyle name="Comma 4 3 2 3 4" xfId="1710" xr:uid="{00000000-0005-0000-0000-000018070000}"/>
    <cellStyle name="Comma 4 3 2 4" xfId="1711" xr:uid="{00000000-0005-0000-0000-000019070000}"/>
    <cellStyle name="Comma 4 3 2 4 2" xfId="1712" xr:uid="{00000000-0005-0000-0000-00001A070000}"/>
    <cellStyle name="Comma 4 3 2 4 2 2" xfId="1713" xr:uid="{00000000-0005-0000-0000-00001B070000}"/>
    <cellStyle name="Comma 4 3 2 4 3" xfId="1714" xr:uid="{00000000-0005-0000-0000-00001C070000}"/>
    <cellStyle name="Comma 4 3 2 4 4" xfId="1715" xr:uid="{00000000-0005-0000-0000-00001D070000}"/>
    <cellStyle name="Comma 4 3 2 5" xfId="1716" xr:uid="{00000000-0005-0000-0000-00001E070000}"/>
    <cellStyle name="Comma 4 3 2 5 2" xfId="1717" xr:uid="{00000000-0005-0000-0000-00001F070000}"/>
    <cellStyle name="Comma 4 3 2 5 2 2" xfId="1718" xr:uid="{00000000-0005-0000-0000-000020070000}"/>
    <cellStyle name="Comma 4 3 2 5 3" xfId="1719" xr:uid="{00000000-0005-0000-0000-000021070000}"/>
    <cellStyle name="Comma 4 3 2 5 4" xfId="1720" xr:uid="{00000000-0005-0000-0000-000022070000}"/>
    <cellStyle name="Comma 4 3 2 6" xfId="1721" xr:uid="{00000000-0005-0000-0000-000023070000}"/>
    <cellStyle name="Comma 4 3 2 6 2" xfId="1722" xr:uid="{00000000-0005-0000-0000-000024070000}"/>
    <cellStyle name="Comma 4 3 2 6 3" xfId="1723" xr:uid="{00000000-0005-0000-0000-000025070000}"/>
    <cellStyle name="Comma 4 3 2 7" xfId="1724" xr:uid="{00000000-0005-0000-0000-000026070000}"/>
    <cellStyle name="Comma 4 3 2 7 2" xfId="1725" xr:uid="{00000000-0005-0000-0000-000027070000}"/>
    <cellStyle name="Comma 4 3 2 8" xfId="1726" xr:uid="{00000000-0005-0000-0000-000028070000}"/>
    <cellStyle name="Comma 4 3 2 9" xfId="1727" xr:uid="{00000000-0005-0000-0000-000029070000}"/>
    <cellStyle name="Comma 4 3 3" xfId="1728" xr:uid="{00000000-0005-0000-0000-00002A070000}"/>
    <cellStyle name="Comma 4 3 3 2" xfId="1729" xr:uid="{00000000-0005-0000-0000-00002B070000}"/>
    <cellStyle name="Comma 4 3 3 2 2" xfId="1730" xr:uid="{00000000-0005-0000-0000-00002C070000}"/>
    <cellStyle name="Comma 4 3 3 3" xfId="1731" xr:uid="{00000000-0005-0000-0000-00002D070000}"/>
    <cellStyle name="Comma 4 3 3 4" xfId="1732" xr:uid="{00000000-0005-0000-0000-00002E070000}"/>
    <cellStyle name="Comma 4 3 4" xfId="1733" xr:uid="{00000000-0005-0000-0000-00002F070000}"/>
    <cellStyle name="Comma 4 3 4 2" xfId="1734" xr:uid="{00000000-0005-0000-0000-000030070000}"/>
    <cellStyle name="Comma 4 3 4 2 2" xfId="1735" xr:uid="{00000000-0005-0000-0000-000031070000}"/>
    <cellStyle name="Comma 4 3 4 3" xfId="1736" xr:uid="{00000000-0005-0000-0000-000032070000}"/>
    <cellStyle name="Comma 4 3 4 4" xfId="1737" xr:uid="{00000000-0005-0000-0000-000033070000}"/>
    <cellStyle name="Comma 4 3 5" xfId="1738" xr:uid="{00000000-0005-0000-0000-000034070000}"/>
    <cellStyle name="Comma 4 3 5 2" xfId="1739" xr:uid="{00000000-0005-0000-0000-000035070000}"/>
    <cellStyle name="Comma 4 3 5 2 2" xfId="1740" xr:uid="{00000000-0005-0000-0000-000036070000}"/>
    <cellStyle name="Comma 4 3 5 3" xfId="1741" xr:uid="{00000000-0005-0000-0000-000037070000}"/>
    <cellStyle name="Comma 4 3 5 4" xfId="1742" xr:uid="{00000000-0005-0000-0000-000038070000}"/>
    <cellStyle name="Comma 4 3 6" xfId="1743" xr:uid="{00000000-0005-0000-0000-000039070000}"/>
    <cellStyle name="Comma 4 3 6 2" xfId="1744" xr:uid="{00000000-0005-0000-0000-00003A070000}"/>
    <cellStyle name="Comma 4 3 6 2 2" xfId="1745" xr:uid="{00000000-0005-0000-0000-00003B070000}"/>
    <cellStyle name="Comma 4 3 6 3" xfId="1746" xr:uid="{00000000-0005-0000-0000-00003C070000}"/>
    <cellStyle name="Comma 4 3 6 4" xfId="1747" xr:uid="{00000000-0005-0000-0000-00003D070000}"/>
    <cellStyle name="Comma 4 3 7" xfId="1748" xr:uid="{00000000-0005-0000-0000-00003E070000}"/>
    <cellStyle name="Comma 4 3 7 2" xfId="1749" xr:uid="{00000000-0005-0000-0000-00003F070000}"/>
    <cellStyle name="Comma 4 3 7 3" xfId="1750" xr:uid="{00000000-0005-0000-0000-000040070000}"/>
    <cellStyle name="Comma 4 3 8" xfId="1751" xr:uid="{00000000-0005-0000-0000-000041070000}"/>
    <cellStyle name="Comma 4 3 8 2" xfId="1752" xr:uid="{00000000-0005-0000-0000-000042070000}"/>
    <cellStyle name="Comma 4 3 9" xfId="1753" xr:uid="{00000000-0005-0000-0000-000043070000}"/>
    <cellStyle name="Comma 4 4" xfId="1754" xr:uid="{00000000-0005-0000-0000-000044070000}"/>
    <cellStyle name="Comma 4 4 10" xfId="1755" xr:uid="{00000000-0005-0000-0000-000045070000}"/>
    <cellStyle name="Comma 4 4 2" xfId="1756" xr:uid="{00000000-0005-0000-0000-000046070000}"/>
    <cellStyle name="Comma 4 4 2 2" xfId="1757" xr:uid="{00000000-0005-0000-0000-000047070000}"/>
    <cellStyle name="Comma 4 4 2 2 2" xfId="1758" xr:uid="{00000000-0005-0000-0000-000048070000}"/>
    <cellStyle name="Comma 4 4 2 2 2 2" xfId="1759" xr:uid="{00000000-0005-0000-0000-000049070000}"/>
    <cellStyle name="Comma 4 4 2 2 3" xfId="1760" xr:uid="{00000000-0005-0000-0000-00004A070000}"/>
    <cellStyle name="Comma 4 4 2 2 4" xfId="1761" xr:uid="{00000000-0005-0000-0000-00004B070000}"/>
    <cellStyle name="Comma 4 4 2 3" xfId="1762" xr:uid="{00000000-0005-0000-0000-00004C070000}"/>
    <cellStyle name="Comma 4 4 2 3 2" xfId="1763" xr:uid="{00000000-0005-0000-0000-00004D070000}"/>
    <cellStyle name="Comma 4 4 2 3 2 2" xfId="1764" xr:uid="{00000000-0005-0000-0000-00004E070000}"/>
    <cellStyle name="Comma 4 4 2 3 3" xfId="1765" xr:uid="{00000000-0005-0000-0000-00004F070000}"/>
    <cellStyle name="Comma 4 4 2 3 4" xfId="1766" xr:uid="{00000000-0005-0000-0000-000050070000}"/>
    <cellStyle name="Comma 4 4 2 4" xfId="1767" xr:uid="{00000000-0005-0000-0000-000051070000}"/>
    <cellStyle name="Comma 4 4 2 4 2" xfId="1768" xr:uid="{00000000-0005-0000-0000-000052070000}"/>
    <cellStyle name="Comma 4 4 2 4 2 2" xfId="1769" xr:uid="{00000000-0005-0000-0000-000053070000}"/>
    <cellStyle name="Comma 4 4 2 4 3" xfId="1770" xr:uid="{00000000-0005-0000-0000-000054070000}"/>
    <cellStyle name="Comma 4 4 2 4 4" xfId="1771" xr:uid="{00000000-0005-0000-0000-000055070000}"/>
    <cellStyle name="Comma 4 4 2 5" xfId="1772" xr:uid="{00000000-0005-0000-0000-000056070000}"/>
    <cellStyle name="Comma 4 4 2 5 2" xfId="1773" xr:uid="{00000000-0005-0000-0000-000057070000}"/>
    <cellStyle name="Comma 4 4 2 5 2 2" xfId="1774" xr:uid="{00000000-0005-0000-0000-000058070000}"/>
    <cellStyle name="Comma 4 4 2 5 3" xfId="1775" xr:uid="{00000000-0005-0000-0000-000059070000}"/>
    <cellStyle name="Comma 4 4 2 5 4" xfId="1776" xr:uid="{00000000-0005-0000-0000-00005A070000}"/>
    <cellStyle name="Comma 4 4 2 6" xfId="1777" xr:uid="{00000000-0005-0000-0000-00005B070000}"/>
    <cellStyle name="Comma 4 4 2 6 2" xfId="1778" xr:uid="{00000000-0005-0000-0000-00005C070000}"/>
    <cellStyle name="Comma 4 4 2 6 3" xfId="1779" xr:uid="{00000000-0005-0000-0000-00005D070000}"/>
    <cellStyle name="Comma 4 4 2 7" xfId="1780" xr:uid="{00000000-0005-0000-0000-00005E070000}"/>
    <cellStyle name="Comma 4 4 2 7 2" xfId="1781" xr:uid="{00000000-0005-0000-0000-00005F070000}"/>
    <cellStyle name="Comma 4 4 2 8" xfId="1782" xr:uid="{00000000-0005-0000-0000-000060070000}"/>
    <cellStyle name="Comma 4 4 2 9" xfId="1783" xr:uid="{00000000-0005-0000-0000-000061070000}"/>
    <cellStyle name="Comma 4 4 3" xfId="1784" xr:uid="{00000000-0005-0000-0000-000062070000}"/>
    <cellStyle name="Comma 4 4 3 2" xfId="1785" xr:uid="{00000000-0005-0000-0000-000063070000}"/>
    <cellStyle name="Comma 4 4 3 2 2" xfId="1786" xr:uid="{00000000-0005-0000-0000-000064070000}"/>
    <cellStyle name="Comma 4 4 3 3" xfId="1787" xr:uid="{00000000-0005-0000-0000-000065070000}"/>
    <cellStyle name="Comma 4 4 3 4" xfId="1788" xr:uid="{00000000-0005-0000-0000-000066070000}"/>
    <cellStyle name="Comma 4 4 4" xfId="1789" xr:uid="{00000000-0005-0000-0000-000067070000}"/>
    <cellStyle name="Comma 4 4 4 2" xfId="1790" xr:uid="{00000000-0005-0000-0000-000068070000}"/>
    <cellStyle name="Comma 4 4 4 2 2" xfId="1791" xr:uid="{00000000-0005-0000-0000-000069070000}"/>
    <cellStyle name="Comma 4 4 4 3" xfId="1792" xr:uid="{00000000-0005-0000-0000-00006A070000}"/>
    <cellStyle name="Comma 4 4 4 4" xfId="1793" xr:uid="{00000000-0005-0000-0000-00006B070000}"/>
    <cellStyle name="Comma 4 4 5" xfId="1794" xr:uid="{00000000-0005-0000-0000-00006C070000}"/>
    <cellStyle name="Comma 4 4 5 2" xfId="1795" xr:uid="{00000000-0005-0000-0000-00006D070000}"/>
    <cellStyle name="Comma 4 4 5 2 2" xfId="1796" xr:uid="{00000000-0005-0000-0000-00006E070000}"/>
    <cellStyle name="Comma 4 4 5 3" xfId="1797" xr:uid="{00000000-0005-0000-0000-00006F070000}"/>
    <cellStyle name="Comma 4 4 5 4" xfId="1798" xr:uid="{00000000-0005-0000-0000-000070070000}"/>
    <cellStyle name="Comma 4 4 6" xfId="1799" xr:uid="{00000000-0005-0000-0000-000071070000}"/>
    <cellStyle name="Comma 4 4 6 2" xfId="1800" xr:uid="{00000000-0005-0000-0000-000072070000}"/>
    <cellStyle name="Comma 4 4 6 2 2" xfId="1801" xr:uid="{00000000-0005-0000-0000-000073070000}"/>
    <cellStyle name="Comma 4 4 6 3" xfId="1802" xr:uid="{00000000-0005-0000-0000-000074070000}"/>
    <cellStyle name="Comma 4 4 6 4" xfId="1803" xr:uid="{00000000-0005-0000-0000-000075070000}"/>
    <cellStyle name="Comma 4 4 7" xfId="1804" xr:uid="{00000000-0005-0000-0000-000076070000}"/>
    <cellStyle name="Comma 4 4 7 2" xfId="1805" xr:uid="{00000000-0005-0000-0000-000077070000}"/>
    <cellStyle name="Comma 4 4 7 3" xfId="1806" xr:uid="{00000000-0005-0000-0000-000078070000}"/>
    <cellStyle name="Comma 4 4 8" xfId="1807" xr:uid="{00000000-0005-0000-0000-000079070000}"/>
    <cellStyle name="Comma 4 4 8 2" xfId="1808" xr:uid="{00000000-0005-0000-0000-00007A070000}"/>
    <cellStyle name="Comma 4 4 9" xfId="1809" xr:uid="{00000000-0005-0000-0000-00007B070000}"/>
    <cellStyle name="Comma 4 5" xfId="1810" xr:uid="{00000000-0005-0000-0000-00007C070000}"/>
    <cellStyle name="Comma 4 5 2" xfId="1811" xr:uid="{00000000-0005-0000-0000-00007D070000}"/>
    <cellStyle name="Comma 4 5 2 2" xfId="1812" xr:uid="{00000000-0005-0000-0000-00007E070000}"/>
    <cellStyle name="Comma 4 5 2 2 2" xfId="1813" xr:uid="{00000000-0005-0000-0000-00007F070000}"/>
    <cellStyle name="Comma 4 5 2 3" xfId="1814" xr:uid="{00000000-0005-0000-0000-000080070000}"/>
    <cellStyle name="Comma 4 5 2 4" xfId="1815" xr:uid="{00000000-0005-0000-0000-000081070000}"/>
    <cellStyle name="Comma 4 5 3" xfId="1816" xr:uid="{00000000-0005-0000-0000-000082070000}"/>
    <cellStyle name="Comma 4 5 3 2" xfId="1817" xr:uid="{00000000-0005-0000-0000-000083070000}"/>
    <cellStyle name="Comma 4 5 3 2 2" xfId="1818" xr:uid="{00000000-0005-0000-0000-000084070000}"/>
    <cellStyle name="Comma 4 5 3 3" xfId="1819" xr:uid="{00000000-0005-0000-0000-000085070000}"/>
    <cellStyle name="Comma 4 5 3 4" xfId="1820" xr:uid="{00000000-0005-0000-0000-000086070000}"/>
    <cellStyle name="Comma 4 5 4" xfId="1821" xr:uid="{00000000-0005-0000-0000-000087070000}"/>
    <cellStyle name="Comma 4 5 4 2" xfId="1822" xr:uid="{00000000-0005-0000-0000-000088070000}"/>
    <cellStyle name="Comma 4 5 4 2 2" xfId="1823" xr:uid="{00000000-0005-0000-0000-000089070000}"/>
    <cellStyle name="Comma 4 5 4 3" xfId="1824" xr:uid="{00000000-0005-0000-0000-00008A070000}"/>
    <cellStyle name="Comma 4 5 4 4" xfId="1825" xr:uid="{00000000-0005-0000-0000-00008B070000}"/>
    <cellStyle name="Comma 4 5 5" xfId="1826" xr:uid="{00000000-0005-0000-0000-00008C070000}"/>
    <cellStyle name="Comma 4 5 5 2" xfId="1827" xr:uid="{00000000-0005-0000-0000-00008D070000}"/>
    <cellStyle name="Comma 4 5 5 2 2" xfId="1828" xr:uid="{00000000-0005-0000-0000-00008E070000}"/>
    <cellStyle name="Comma 4 5 5 3" xfId="1829" xr:uid="{00000000-0005-0000-0000-00008F070000}"/>
    <cellStyle name="Comma 4 5 5 4" xfId="1830" xr:uid="{00000000-0005-0000-0000-000090070000}"/>
    <cellStyle name="Comma 4 5 6" xfId="1831" xr:uid="{00000000-0005-0000-0000-000091070000}"/>
    <cellStyle name="Comma 4 5 6 2" xfId="1832" xr:uid="{00000000-0005-0000-0000-000092070000}"/>
    <cellStyle name="Comma 4 5 6 3" xfId="1833" xr:uid="{00000000-0005-0000-0000-000093070000}"/>
    <cellStyle name="Comma 4 5 7" xfId="1834" xr:uid="{00000000-0005-0000-0000-000094070000}"/>
    <cellStyle name="Comma 4 5 7 2" xfId="1835" xr:uid="{00000000-0005-0000-0000-000095070000}"/>
    <cellStyle name="Comma 4 5 8" xfId="1836" xr:uid="{00000000-0005-0000-0000-000096070000}"/>
    <cellStyle name="Comma 4 5 9" xfId="1837" xr:uid="{00000000-0005-0000-0000-000097070000}"/>
    <cellStyle name="Comma 4 6" xfId="1838" xr:uid="{00000000-0005-0000-0000-000098070000}"/>
    <cellStyle name="Comma 4 6 2" xfId="1839" xr:uid="{00000000-0005-0000-0000-000099070000}"/>
    <cellStyle name="Comma 4 6 2 2" xfId="1840" xr:uid="{00000000-0005-0000-0000-00009A070000}"/>
    <cellStyle name="Comma 4 6 3" xfId="1841" xr:uid="{00000000-0005-0000-0000-00009B070000}"/>
    <cellStyle name="Comma 4 6 4" xfId="1842" xr:uid="{00000000-0005-0000-0000-00009C070000}"/>
    <cellStyle name="Comma 4 7" xfId="1843" xr:uid="{00000000-0005-0000-0000-00009D070000}"/>
    <cellStyle name="Comma 4 7 2" xfId="1844" xr:uid="{00000000-0005-0000-0000-00009E070000}"/>
    <cellStyle name="Comma 4 7 2 2" xfId="1845" xr:uid="{00000000-0005-0000-0000-00009F070000}"/>
    <cellStyle name="Comma 4 7 3" xfId="1846" xr:uid="{00000000-0005-0000-0000-0000A0070000}"/>
    <cellStyle name="Comma 4 7 4" xfId="1847" xr:uid="{00000000-0005-0000-0000-0000A1070000}"/>
    <cellStyle name="Comma 4 8" xfId="1848" xr:uid="{00000000-0005-0000-0000-0000A2070000}"/>
    <cellStyle name="Comma 4 8 2" xfId="1849" xr:uid="{00000000-0005-0000-0000-0000A3070000}"/>
    <cellStyle name="Comma 4 8 2 2" xfId="1850" xr:uid="{00000000-0005-0000-0000-0000A4070000}"/>
    <cellStyle name="Comma 4 8 3" xfId="1851" xr:uid="{00000000-0005-0000-0000-0000A5070000}"/>
    <cellStyle name="Comma 4 8 4" xfId="1852" xr:uid="{00000000-0005-0000-0000-0000A6070000}"/>
    <cellStyle name="Comma 4 9" xfId="1853" xr:uid="{00000000-0005-0000-0000-0000A7070000}"/>
    <cellStyle name="Comma 4 9 2" xfId="1854" xr:uid="{00000000-0005-0000-0000-0000A8070000}"/>
    <cellStyle name="Comma 4 9 2 2" xfId="1855" xr:uid="{00000000-0005-0000-0000-0000A9070000}"/>
    <cellStyle name="Comma 4 9 3" xfId="1856" xr:uid="{00000000-0005-0000-0000-0000AA070000}"/>
    <cellStyle name="Comma 4 9 4" xfId="1857" xr:uid="{00000000-0005-0000-0000-0000AB070000}"/>
    <cellStyle name="Comma 5" xfId="109" xr:uid="{00000000-0005-0000-0000-0000AC070000}"/>
    <cellStyle name="Comma 5 10" xfId="1859" xr:uid="{00000000-0005-0000-0000-0000AD070000}"/>
    <cellStyle name="Comma 5 10 2" xfId="1860" xr:uid="{00000000-0005-0000-0000-0000AE070000}"/>
    <cellStyle name="Comma 5 10 3" xfId="1861" xr:uid="{00000000-0005-0000-0000-0000AF070000}"/>
    <cellStyle name="Comma 5 11" xfId="1862" xr:uid="{00000000-0005-0000-0000-0000B0070000}"/>
    <cellStyle name="Comma 5 11 2" xfId="1863" xr:uid="{00000000-0005-0000-0000-0000B1070000}"/>
    <cellStyle name="Comma 5 12" xfId="1864" xr:uid="{00000000-0005-0000-0000-0000B2070000}"/>
    <cellStyle name="Comma 5 13" xfId="1865" xr:uid="{00000000-0005-0000-0000-0000B3070000}"/>
    <cellStyle name="Comma 5 14" xfId="2685" xr:uid="{00000000-0005-0000-0000-0000B4070000}"/>
    <cellStyle name="Comma 5 15" xfId="1858" xr:uid="{00000000-0005-0000-0000-0000B5070000}"/>
    <cellStyle name="Comma 5 2" xfId="1866" xr:uid="{00000000-0005-0000-0000-0000B6070000}"/>
    <cellStyle name="Comma 5 2 10" xfId="1867" xr:uid="{00000000-0005-0000-0000-0000B7070000}"/>
    <cellStyle name="Comma 5 2 2" xfId="1868" xr:uid="{00000000-0005-0000-0000-0000B8070000}"/>
    <cellStyle name="Comma 5 2 2 2" xfId="1869" xr:uid="{00000000-0005-0000-0000-0000B9070000}"/>
    <cellStyle name="Comma 5 2 2 2 2" xfId="1870" xr:uid="{00000000-0005-0000-0000-0000BA070000}"/>
    <cellStyle name="Comma 5 2 2 2 2 2" xfId="1871" xr:uid="{00000000-0005-0000-0000-0000BB070000}"/>
    <cellStyle name="Comma 5 2 2 2 3" xfId="1872" xr:uid="{00000000-0005-0000-0000-0000BC070000}"/>
    <cellStyle name="Comma 5 2 2 2 4" xfId="1873" xr:uid="{00000000-0005-0000-0000-0000BD070000}"/>
    <cellStyle name="Comma 5 2 2 3" xfId="1874" xr:uid="{00000000-0005-0000-0000-0000BE070000}"/>
    <cellStyle name="Comma 5 2 2 3 2" xfId="1875" xr:uid="{00000000-0005-0000-0000-0000BF070000}"/>
    <cellStyle name="Comma 5 2 2 3 2 2" xfId="1876" xr:uid="{00000000-0005-0000-0000-0000C0070000}"/>
    <cellStyle name="Comma 5 2 2 3 3" xfId="1877" xr:uid="{00000000-0005-0000-0000-0000C1070000}"/>
    <cellStyle name="Comma 5 2 2 3 4" xfId="1878" xr:uid="{00000000-0005-0000-0000-0000C2070000}"/>
    <cellStyle name="Comma 5 2 2 4" xfId="1879" xr:uid="{00000000-0005-0000-0000-0000C3070000}"/>
    <cellStyle name="Comma 5 2 2 4 2" xfId="1880" xr:uid="{00000000-0005-0000-0000-0000C4070000}"/>
    <cellStyle name="Comma 5 2 2 4 2 2" xfId="1881" xr:uid="{00000000-0005-0000-0000-0000C5070000}"/>
    <cellStyle name="Comma 5 2 2 4 3" xfId="1882" xr:uid="{00000000-0005-0000-0000-0000C6070000}"/>
    <cellStyle name="Comma 5 2 2 4 4" xfId="1883" xr:uid="{00000000-0005-0000-0000-0000C7070000}"/>
    <cellStyle name="Comma 5 2 2 5" xfId="1884" xr:uid="{00000000-0005-0000-0000-0000C8070000}"/>
    <cellStyle name="Comma 5 2 2 5 2" xfId="1885" xr:uid="{00000000-0005-0000-0000-0000C9070000}"/>
    <cellStyle name="Comma 5 2 2 5 2 2" xfId="1886" xr:uid="{00000000-0005-0000-0000-0000CA070000}"/>
    <cellStyle name="Comma 5 2 2 5 3" xfId="1887" xr:uid="{00000000-0005-0000-0000-0000CB070000}"/>
    <cellStyle name="Comma 5 2 2 5 4" xfId="1888" xr:uid="{00000000-0005-0000-0000-0000CC070000}"/>
    <cellStyle name="Comma 5 2 2 6" xfId="1889" xr:uid="{00000000-0005-0000-0000-0000CD070000}"/>
    <cellStyle name="Comma 5 2 2 6 2" xfId="1890" xr:uid="{00000000-0005-0000-0000-0000CE070000}"/>
    <cellStyle name="Comma 5 2 2 6 3" xfId="1891" xr:uid="{00000000-0005-0000-0000-0000CF070000}"/>
    <cellStyle name="Comma 5 2 2 7" xfId="1892" xr:uid="{00000000-0005-0000-0000-0000D0070000}"/>
    <cellStyle name="Comma 5 2 2 7 2" xfId="1893" xr:uid="{00000000-0005-0000-0000-0000D1070000}"/>
    <cellStyle name="Comma 5 2 2 8" xfId="1894" xr:uid="{00000000-0005-0000-0000-0000D2070000}"/>
    <cellStyle name="Comma 5 2 2 9" xfId="1895" xr:uid="{00000000-0005-0000-0000-0000D3070000}"/>
    <cellStyle name="Comma 5 2 3" xfId="1896" xr:uid="{00000000-0005-0000-0000-0000D4070000}"/>
    <cellStyle name="Comma 5 2 3 2" xfId="1897" xr:uid="{00000000-0005-0000-0000-0000D5070000}"/>
    <cellStyle name="Comma 5 2 3 2 2" xfId="1898" xr:uid="{00000000-0005-0000-0000-0000D6070000}"/>
    <cellStyle name="Comma 5 2 3 3" xfId="1899" xr:uid="{00000000-0005-0000-0000-0000D7070000}"/>
    <cellStyle name="Comma 5 2 3 4" xfId="1900" xr:uid="{00000000-0005-0000-0000-0000D8070000}"/>
    <cellStyle name="Comma 5 2 4" xfId="1901" xr:uid="{00000000-0005-0000-0000-0000D9070000}"/>
    <cellStyle name="Comma 5 2 4 2" xfId="1902" xr:uid="{00000000-0005-0000-0000-0000DA070000}"/>
    <cellStyle name="Comma 5 2 4 2 2" xfId="1903" xr:uid="{00000000-0005-0000-0000-0000DB070000}"/>
    <cellStyle name="Comma 5 2 4 3" xfId="1904" xr:uid="{00000000-0005-0000-0000-0000DC070000}"/>
    <cellStyle name="Comma 5 2 4 4" xfId="1905" xr:uid="{00000000-0005-0000-0000-0000DD070000}"/>
    <cellStyle name="Comma 5 2 5" xfId="1906" xr:uid="{00000000-0005-0000-0000-0000DE070000}"/>
    <cellStyle name="Comma 5 2 5 2" xfId="1907" xr:uid="{00000000-0005-0000-0000-0000DF070000}"/>
    <cellStyle name="Comma 5 2 5 2 2" xfId="1908" xr:uid="{00000000-0005-0000-0000-0000E0070000}"/>
    <cellStyle name="Comma 5 2 5 3" xfId="1909" xr:uid="{00000000-0005-0000-0000-0000E1070000}"/>
    <cellStyle name="Comma 5 2 5 4" xfId="1910" xr:uid="{00000000-0005-0000-0000-0000E2070000}"/>
    <cellStyle name="Comma 5 2 6" xfId="1911" xr:uid="{00000000-0005-0000-0000-0000E3070000}"/>
    <cellStyle name="Comma 5 2 6 2" xfId="1912" xr:uid="{00000000-0005-0000-0000-0000E4070000}"/>
    <cellStyle name="Comma 5 2 6 2 2" xfId="1913" xr:uid="{00000000-0005-0000-0000-0000E5070000}"/>
    <cellStyle name="Comma 5 2 6 3" xfId="1914" xr:uid="{00000000-0005-0000-0000-0000E6070000}"/>
    <cellStyle name="Comma 5 2 6 4" xfId="1915" xr:uid="{00000000-0005-0000-0000-0000E7070000}"/>
    <cellStyle name="Comma 5 2 7" xfId="1916" xr:uid="{00000000-0005-0000-0000-0000E8070000}"/>
    <cellStyle name="Comma 5 2 7 2" xfId="1917" xr:uid="{00000000-0005-0000-0000-0000E9070000}"/>
    <cellStyle name="Comma 5 2 7 3" xfId="1918" xr:uid="{00000000-0005-0000-0000-0000EA070000}"/>
    <cellStyle name="Comma 5 2 8" xfId="1919" xr:uid="{00000000-0005-0000-0000-0000EB070000}"/>
    <cellStyle name="Comma 5 2 8 2" xfId="1920" xr:uid="{00000000-0005-0000-0000-0000EC070000}"/>
    <cellStyle name="Comma 5 2 9" xfId="1921" xr:uid="{00000000-0005-0000-0000-0000ED070000}"/>
    <cellStyle name="Comma 5 3" xfId="1922" xr:uid="{00000000-0005-0000-0000-0000EE070000}"/>
    <cellStyle name="Comma 5 3 10" xfId="1923" xr:uid="{00000000-0005-0000-0000-0000EF070000}"/>
    <cellStyle name="Comma 5 3 2" xfId="1924" xr:uid="{00000000-0005-0000-0000-0000F0070000}"/>
    <cellStyle name="Comma 5 3 2 2" xfId="1925" xr:uid="{00000000-0005-0000-0000-0000F1070000}"/>
    <cellStyle name="Comma 5 3 2 2 2" xfId="1926" xr:uid="{00000000-0005-0000-0000-0000F2070000}"/>
    <cellStyle name="Comma 5 3 2 2 2 2" xfId="1927" xr:uid="{00000000-0005-0000-0000-0000F3070000}"/>
    <cellStyle name="Comma 5 3 2 2 3" xfId="1928" xr:uid="{00000000-0005-0000-0000-0000F4070000}"/>
    <cellStyle name="Comma 5 3 2 2 4" xfId="1929" xr:uid="{00000000-0005-0000-0000-0000F5070000}"/>
    <cellStyle name="Comma 5 3 2 3" xfId="1930" xr:uid="{00000000-0005-0000-0000-0000F6070000}"/>
    <cellStyle name="Comma 5 3 2 3 2" xfId="1931" xr:uid="{00000000-0005-0000-0000-0000F7070000}"/>
    <cellStyle name="Comma 5 3 2 3 2 2" xfId="1932" xr:uid="{00000000-0005-0000-0000-0000F8070000}"/>
    <cellStyle name="Comma 5 3 2 3 3" xfId="1933" xr:uid="{00000000-0005-0000-0000-0000F9070000}"/>
    <cellStyle name="Comma 5 3 2 3 4" xfId="1934" xr:uid="{00000000-0005-0000-0000-0000FA070000}"/>
    <cellStyle name="Comma 5 3 2 4" xfId="1935" xr:uid="{00000000-0005-0000-0000-0000FB070000}"/>
    <cellStyle name="Comma 5 3 2 4 2" xfId="1936" xr:uid="{00000000-0005-0000-0000-0000FC070000}"/>
    <cellStyle name="Comma 5 3 2 4 2 2" xfId="1937" xr:uid="{00000000-0005-0000-0000-0000FD070000}"/>
    <cellStyle name="Comma 5 3 2 4 3" xfId="1938" xr:uid="{00000000-0005-0000-0000-0000FE070000}"/>
    <cellStyle name="Comma 5 3 2 4 4" xfId="1939" xr:uid="{00000000-0005-0000-0000-0000FF070000}"/>
    <cellStyle name="Comma 5 3 2 5" xfId="1940" xr:uid="{00000000-0005-0000-0000-000000080000}"/>
    <cellStyle name="Comma 5 3 2 5 2" xfId="1941" xr:uid="{00000000-0005-0000-0000-000001080000}"/>
    <cellStyle name="Comma 5 3 2 5 2 2" xfId="1942" xr:uid="{00000000-0005-0000-0000-000002080000}"/>
    <cellStyle name="Comma 5 3 2 5 3" xfId="1943" xr:uid="{00000000-0005-0000-0000-000003080000}"/>
    <cellStyle name="Comma 5 3 2 5 4" xfId="1944" xr:uid="{00000000-0005-0000-0000-000004080000}"/>
    <cellStyle name="Comma 5 3 2 6" xfId="1945" xr:uid="{00000000-0005-0000-0000-000005080000}"/>
    <cellStyle name="Comma 5 3 2 6 2" xfId="1946" xr:uid="{00000000-0005-0000-0000-000006080000}"/>
    <cellStyle name="Comma 5 3 2 6 3" xfId="1947" xr:uid="{00000000-0005-0000-0000-000007080000}"/>
    <cellStyle name="Comma 5 3 2 7" xfId="1948" xr:uid="{00000000-0005-0000-0000-000008080000}"/>
    <cellStyle name="Comma 5 3 2 7 2" xfId="1949" xr:uid="{00000000-0005-0000-0000-000009080000}"/>
    <cellStyle name="Comma 5 3 2 8" xfId="1950" xr:uid="{00000000-0005-0000-0000-00000A080000}"/>
    <cellStyle name="Comma 5 3 2 9" xfId="1951" xr:uid="{00000000-0005-0000-0000-00000B080000}"/>
    <cellStyle name="Comma 5 3 3" xfId="1952" xr:uid="{00000000-0005-0000-0000-00000C080000}"/>
    <cellStyle name="Comma 5 3 3 2" xfId="1953" xr:uid="{00000000-0005-0000-0000-00000D080000}"/>
    <cellStyle name="Comma 5 3 3 2 2" xfId="1954" xr:uid="{00000000-0005-0000-0000-00000E080000}"/>
    <cellStyle name="Comma 5 3 3 3" xfId="1955" xr:uid="{00000000-0005-0000-0000-00000F080000}"/>
    <cellStyle name="Comma 5 3 3 4" xfId="1956" xr:uid="{00000000-0005-0000-0000-000010080000}"/>
    <cellStyle name="Comma 5 3 4" xfId="1957" xr:uid="{00000000-0005-0000-0000-000011080000}"/>
    <cellStyle name="Comma 5 3 4 2" xfId="1958" xr:uid="{00000000-0005-0000-0000-000012080000}"/>
    <cellStyle name="Comma 5 3 4 2 2" xfId="1959" xr:uid="{00000000-0005-0000-0000-000013080000}"/>
    <cellStyle name="Comma 5 3 4 3" xfId="1960" xr:uid="{00000000-0005-0000-0000-000014080000}"/>
    <cellStyle name="Comma 5 3 4 4" xfId="1961" xr:uid="{00000000-0005-0000-0000-000015080000}"/>
    <cellStyle name="Comma 5 3 5" xfId="1962" xr:uid="{00000000-0005-0000-0000-000016080000}"/>
    <cellStyle name="Comma 5 3 5 2" xfId="1963" xr:uid="{00000000-0005-0000-0000-000017080000}"/>
    <cellStyle name="Comma 5 3 5 2 2" xfId="1964" xr:uid="{00000000-0005-0000-0000-000018080000}"/>
    <cellStyle name="Comma 5 3 5 3" xfId="1965" xr:uid="{00000000-0005-0000-0000-000019080000}"/>
    <cellStyle name="Comma 5 3 5 4" xfId="1966" xr:uid="{00000000-0005-0000-0000-00001A080000}"/>
    <cellStyle name="Comma 5 3 6" xfId="1967" xr:uid="{00000000-0005-0000-0000-00001B080000}"/>
    <cellStyle name="Comma 5 3 6 2" xfId="1968" xr:uid="{00000000-0005-0000-0000-00001C080000}"/>
    <cellStyle name="Comma 5 3 6 2 2" xfId="1969" xr:uid="{00000000-0005-0000-0000-00001D080000}"/>
    <cellStyle name="Comma 5 3 6 3" xfId="1970" xr:uid="{00000000-0005-0000-0000-00001E080000}"/>
    <cellStyle name="Comma 5 3 6 4" xfId="1971" xr:uid="{00000000-0005-0000-0000-00001F080000}"/>
    <cellStyle name="Comma 5 3 7" xfId="1972" xr:uid="{00000000-0005-0000-0000-000020080000}"/>
    <cellStyle name="Comma 5 3 7 2" xfId="1973" xr:uid="{00000000-0005-0000-0000-000021080000}"/>
    <cellStyle name="Comma 5 3 7 3" xfId="1974" xr:uid="{00000000-0005-0000-0000-000022080000}"/>
    <cellStyle name="Comma 5 3 8" xfId="1975" xr:uid="{00000000-0005-0000-0000-000023080000}"/>
    <cellStyle name="Comma 5 3 8 2" xfId="1976" xr:uid="{00000000-0005-0000-0000-000024080000}"/>
    <cellStyle name="Comma 5 3 9" xfId="1977" xr:uid="{00000000-0005-0000-0000-000025080000}"/>
    <cellStyle name="Comma 5 4" xfId="1978" xr:uid="{00000000-0005-0000-0000-000026080000}"/>
    <cellStyle name="Comma 5 4 10" xfId="1979" xr:uid="{00000000-0005-0000-0000-000027080000}"/>
    <cellStyle name="Comma 5 4 2" xfId="1980" xr:uid="{00000000-0005-0000-0000-000028080000}"/>
    <cellStyle name="Comma 5 4 2 2" xfId="1981" xr:uid="{00000000-0005-0000-0000-000029080000}"/>
    <cellStyle name="Comma 5 4 2 2 2" xfId="1982" xr:uid="{00000000-0005-0000-0000-00002A080000}"/>
    <cellStyle name="Comma 5 4 2 2 2 2" xfId="1983" xr:uid="{00000000-0005-0000-0000-00002B080000}"/>
    <cellStyle name="Comma 5 4 2 2 3" xfId="1984" xr:uid="{00000000-0005-0000-0000-00002C080000}"/>
    <cellStyle name="Comma 5 4 2 2 4" xfId="1985" xr:uid="{00000000-0005-0000-0000-00002D080000}"/>
    <cellStyle name="Comma 5 4 2 3" xfId="1986" xr:uid="{00000000-0005-0000-0000-00002E080000}"/>
    <cellStyle name="Comma 5 4 2 3 2" xfId="1987" xr:uid="{00000000-0005-0000-0000-00002F080000}"/>
    <cellStyle name="Comma 5 4 2 3 2 2" xfId="1988" xr:uid="{00000000-0005-0000-0000-000030080000}"/>
    <cellStyle name="Comma 5 4 2 3 3" xfId="1989" xr:uid="{00000000-0005-0000-0000-000031080000}"/>
    <cellStyle name="Comma 5 4 2 3 4" xfId="1990" xr:uid="{00000000-0005-0000-0000-000032080000}"/>
    <cellStyle name="Comma 5 4 2 4" xfId="1991" xr:uid="{00000000-0005-0000-0000-000033080000}"/>
    <cellStyle name="Comma 5 4 2 4 2" xfId="1992" xr:uid="{00000000-0005-0000-0000-000034080000}"/>
    <cellStyle name="Comma 5 4 2 4 2 2" xfId="1993" xr:uid="{00000000-0005-0000-0000-000035080000}"/>
    <cellStyle name="Comma 5 4 2 4 3" xfId="1994" xr:uid="{00000000-0005-0000-0000-000036080000}"/>
    <cellStyle name="Comma 5 4 2 4 4" xfId="1995" xr:uid="{00000000-0005-0000-0000-000037080000}"/>
    <cellStyle name="Comma 5 4 2 5" xfId="1996" xr:uid="{00000000-0005-0000-0000-000038080000}"/>
    <cellStyle name="Comma 5 4 2 5 2" xfId="1997" xr:uid="{00000000-0005-0000-0000-000039080000}"/>
    <cellStyle name="Comma 5 4 2 5 2 2" xfId="1998" xr:uid="{00000000-0005-0000-0000-00003A080000}"/>
    <cellStyle name="Comma 5 4 2 5 3" xfId="1999" xr:uid="{00000000-0005-0000-0000-00003B080000}"/>
    <cellStyle name="Comma 5 4 2 5 4" xfId="2000" xr:uid="{00000000-0005-0000-0000-00003C080000}"/>
    <cellStyle name="Comma 5 4 2 6" xfId="2001" xr:uid="{00000000-0005-0000-0000-00003D080000}"/>
    <cellStyle name="Comma 5 4 2 6 2" xfId="2002" xr:uid="{00000000-0005-0000-0000-00003E080000}"/>
    <cellStyle name="Comma 5 4 2 6 3" xfId="2003" xr:uid="{00000000-0005-0000-0000-00003F080000}"/>
    <cellStyle name="Comma 5 4 2 7" xfId="2004" xr:uid="{00000000-0005-0000-0000-000040080000}"/>
    <cellStyle name="Comma 5 4 2 7 2" xfId="2005" xr:uid="{00000000-0005-0000-0000-000041080000}"/>
    <cellStyle name="Comma 5 4 2 8" xfId="2006" xr:uid="{00000000-0005-0000-0000-000042080000}"/>
    <cellStyle name="Comma 5 4 2 9" xfId="2007" xr:uid="{00000000-0005-0000-0000-000043080000}"/>
    <cellStyle name="Comma 5 4 3" xfId="2008" xr:uid="{00000000-0005-0000-0000-000044080000}"/>
    <cellStyle name="Comma 5 4 3 2" xfId="2009" xr:uid="{00000000-0005-0000-0000-000045080000}"/>
    <cellStyle name="Comma 5 4 3 2 2" xfId="2010" xr:uid="{00000000-0005-0000-0000-000046080000}"/>
    <cellStyle name="Comma 5 4 3 3" xfId="2011" xr:uid="{00000000-0005-0000-0000-000047080000}"/>
    <cellStyle name="Comma 5 4 3 4" xfId="2012" xr:uid="{00000000-0005-0000-0000-000048080000}"/>
    <cellStyle name="Comma 5 4 4" xfId="2013" xr:uid="{00000000-0005-0000-0000-000049080000}"/>
    <cellStyle name="Comma 5 4 4 2" xfId="2014" xr:uid="{00000000-0005-0000-0000-00004A080000}"/>
    <cellStyle name="Comma 5 4 4 2 2" xfId="2015" xr:uid="{00000000-0005-0000-0000-00004B080000}"/>
    <cellStyle name="Comma 5 4 4 3" xfId="2016" xr:uid="{00000000-0005-0000-0000-00004C080000}"/>
    <cellStyle name="Comma 5 4 4 4" xfId="2017" xr:uid="{00000000-0005-0000-0000-00004D080000}"/>
    <cellStyle name="Comma 5 4 5" xfId="2018" xr:uid="{00000000-0005-0000-0000-00004E080000}"/>
    <cellStyle name="Comma 5 4 5 2" xfId="2019" xr:uid="{00000000-0005-0000-0000-00004F080000}"/>
    <cellStyle name="Comma 5 4 5 2 2" xfId="2020" xr:uid="{00000000-0005-0000-0000-000050080000}"/>
    <cellStyle name="Comma 5 4 5 3" xfId="2021" xr:uid="{00000000-0005-0000-0000-000051080000}"/>
    <cellStyle name="Comma 5 4 5 4" xfId="2022" xr:uid="{00000000-0005-0000-0000-000052080000}"/>
    <cellStyle name="Comma 5 4 6" xfId="2023" xr:uid="{00000000-0005-0000-0000-000053080000}"/>
    <cellStyle name="Comma 5 4 6 2" xfId="2024" xr:uid="{00000000-0005-0000-0000-000054080000}"/>
    <cellStyle name="Comma 5 4 6 2 2" xfId="2025" xr:uid="{00000000-0005-0000-0000-000055080000}"/>
    <cellStyle name="Comma 5 4 6 3" xfId="2026" xr:uid="{00000000-0005-0000-0000-000056080000}"/>
    <cellStyle name="Comma 5 4 6 4" xfId="2027" xr:uid="{00000000-0005-0000-0000-000057080000}"/>
    <cellStyle name="Comma 5 4 7" xfId="2028" xr:uid="{00000000-0005-0000-0000-000058080000}"/>
    <cellStyle name="Comma 5 4 7 2" xfId="2029" xr:uid="{00000000-0005-0000-0000-000059080000}"/>
    <cellStyle name="Comma 5 4 7 3" xfId="2030" xr:uid="{00000000-0005-0000-0000-00005A080000}"/>
    <cellStyle name="Comma 5 4 8" xfId="2031" xr:uid="{00000000-0005-0000-0000-00005B080000}"/>
    <cellStyle name="Comma 5 4 8 2" xfId="2032" xr:uid="{00000000-0005-0000-0000-00005C080000}"/>
    <cellStyle name="Comma 5 4 9" xfId="2033" xr:uid="{00000000-0005-0000-0000-00005D080000}"/>
    <cellStyle name="Comma 5 5" xfId="2034" xr:uid="{00000000-0005-0000-0000-00005E080000}"/>
    <cellStyle name="Comma 5 5 2" xfId="2035" xr:uid="{00000000-0005-0000-0000-00005F080000}"/>
    <cellStyle name="Comma 5 5 2 2" xfId="2036" xr:uid="{00000000-0005-0000-0000-000060080000}"/>
    <cellStyle name="Comma 5 5 2 2 2" xfId="2037" xr:uid="{00000000-0005-0000-0000-000061080000}"/>
    <cellStyle name="Comma 5 5 2 3" xfId="2038" xr:uid="{00000000-0005-0000-0000-000062080000}"/>
    <cellStyle name="Comma 5 5 2 4" xfId="2039" xr:uid="{00000000-0005-0000-0000-000063080000}"/>
    <cellStyle name="Comma 5 5 3" xfId="2040" xr:uid="{00000000-0005-0000-0000-000064080000}"/>
    <cellStyle name="Comma 5 5 3 2" xfId="2041" xr:uid="{00000000-0005-0000-0000-000065080000}"/>
    <cellStyle name="Comma 5 5 3 2 2" xfId="2042" xr:uid="{00000000-0005-0000-0000-000066080000}"/>
    <cellStyle name="Comma 5 5 3 3" xfId="2043" xr:uid="{00000000-0005-0000-0000-000067080000}"/>
    <cellStyle name="Comma 5 5 3 4" xfId="2044" xr:uid="{00000000-0005-0000-0000-000068080000}"/>
    <cellStyle name="Comma 5 5 4" xfId="2045" xr:uid="{00000000-0005-0000-0000-000069080000}"/>
    <cellStyle name="Comma 5 5 4 2" xfId="2046" xr:uid="{00000000-0005-0000-0000-00006A080000}"/>
    <cellStyle name="Comma 5 5 4 2 2" xfId="2047" xr:uid="{00000000-0005-0000-0000-00006B080000}"/>
    <cellStyle name="Comma 5 5 4 3" xfId="2048" xr:uid="{00000000-0005-0000-0000-00006C080000}"/>
    <cellStyle name="Comma 5 5 4 4" xfId="2049" xr:uid="{00000000-0005-0000-0000-00006D080000}"/>
    <cellStyle name="Comma 5 5 5" xfId="2050" xr:uid="{00000000-0005-0000-0000-00006E080000}"/>
    <cellStyle name="Comma 5 5 5 2" xfId="2051" xr:uid="{00000000-0005-0000-0000-00006F080000}"/>
    <cellStyle name="Comma 5 5 5 2 2" xfId="2052" xr:uid="{00000000-0005-0000-0000-000070080000}"/>
    <cellStyle name="Comma 5 5 5 3" xfId="2053" xr:uid="{00000000-0005-0000-0000-000071080000}"/>
    <cellStyle name="Comma 5 5 5 4" xfId="2054" xr:uid="{00000000-0005-0000-0000-000072080000}"/>
    <cellStyle name="Comma 5 5 6" xfId="2055" xr:uid="{00000000-0005-0000-0000-000073080000}"/>
    <cellStyle name="Comma 5 5 6 2" xfId="2056" xr:uid="{00000000-0005-0000-0000-000074080000}"/>
    <cellStyle name="Comma 5 5 6 3" xfId="2057" xr:uid="{00000000-0005-0000-0000-000075080000}"/>
    <cellStyle name="Comma 5 5 7" xfId="2058" xr:uid="{00000000-0005-0000-0000-000076080000}"/>
    <cellStyle name="Comma 5 5 7 2" xfId="2059" xr:uid="{00000000-0005-0000-0000-000077080000}"/>
    <cellStyle name="Comma 5 5 8" xfId="2060" xr:uid="{00000000-0005-0000-0000-000078080000}"/>
    <cellStyle name="Comma 5 5 9" xfId="2061" xr:uid="{00000000-0005-0000-0000-000079080000}"/>
    <cellStyle name="Comma 5 6" xfId="2062" xr:uid="{00000000-0005-0000-0000-00007A080000}"/>
    <cellStyle name="Comma 5 6 2" xfId="2063" xr:uid="{00000000-0005-0000-0000-00007B080000}"/>
    <cellStyle name="Comma 5 6 2 2" xfId="2064" xr:uid="{00000000-0005-0000-0000-00007C080000}"/>
    <cellStyle name="Comma 5 6 3" xfId="2065" xr:uid="{00000000-0005-0000-0000-00007D080000}"/>
    <cellStyle name="Comma 5 6 4" xfId="2066" xr:uid="{00000000-0005-0000-0000-00007E080000}"/>
    <cellStyle name="Comma 5 7" xfId="2067" xr:uid="{00000000-0005-0000-0000-00007F080000}"/>
    <cellStyle name="Comma 5 7 2" xfId="2068" xr:uid="{00000000-0005-0000-0000-000080080000}"/>
    <cellStyle name="Comma 5 7 2 2" xfId="2069" xr:uid="{00000000-0005-0000-0000-000081080000}"/>
    <cellStyle name="Comma 5 7 3" xfId="2070" xr:uid="{00000000-0005-0000-0000-000082080000}"/>
    <cellStyle name="Comma 5 7 4" xfId="2071" xr:uid="{00000000-0005-0000-0000-000083080000}"/>
    <cellStyle name="Comma 5 8" xfId="2072" xr:uid="{00000000-0005-0000-0000-000084080000}"/>
    <cellStyle name="Comma 5 8 2" xfId="2073" xr:uid="{00000000-0005-0000-0000-000085080000}"/>
    <cellStyle name="Comma 5 8 2 2" xfId="2074" xr:uid="{00000000-0005-0000-0000-000086080000}"/>
    <cellStyle name="Comma 5 8 3" xfId="2075" xr:uid="{00000000-0005-0000-0000-000087080000}"/>
    <cellStyle name="Comma 5 8 4" xfId="2076" xr:uid="{00000000-0005-0000-0000-000088080000}"/>
    <cellStyle name="Comma 5 9" xfId="2077" xr:uid="{00000000-0005-0000-0000-000089080000}"/>
    <cellStyle name="Comma 5 9 2" xfId="2078" xr:uid="{00000000-0005-0000-0000-00008A080000}"/>
    <cellStyle name="Comma 5 9 2 2" xfId="2079" xr:uid="{00000000-0005-0000-0000-00008B080000}"/>
    <cellStyle name="Comma 5 9 3" xfId="2080" xr:uid="{00000000-0005-0000-0000-00008C080000}"/>
    <cellStyle name="Comma 5 9 4" xfId="2081" xr:uid="{00000000-0005-0000-0000-00008D080000}"/>
    <cellStyle name="Comma 6" xfId="2082" xr:uid="{00000000-0005-0000-0000-00008E080000}"/>
    <cellStyle name="Comma 6 10" xfId="2083" xr:uid="{00000000-0005-0000-0000-00008F080000}"/>
    <cellStyle name="Comma 6 10 2" xfId="2084" xr:uid="{00000000-0005-0000-0000-000090080000}"/>
    <cellStyle name="Comma 6 10 3" xfId="2085" xr:uid="{00000000-0005-0000-0000-000091080000}"/>
    <cellStyle name="Comma 6 11" xfId="2086" xr:uid="{00000000-0005-0000-0000-000092080000}"/>
    <cellStyle name="Comma 6 11 2" xfId="2087" xr:uid="{00000000-0005-0000-0000-000093080000}"/>
    <cellStyle name="Comma 6 12" xfId="2088" xr:uid="{00000000-0005-0000-0000-000094080000}"/>
    <cellStyle name="Comma 6 13" xfId="2089" xr:uid="{00000000-0005-0000-0000-000095080000}"/>
    <cellStyle name="Comma 6 2" xfId="2090" xr:uid="{00000000-0005-0000-0000-000096080000}"/>
    <cellStyle name="Comma 6 2 10" xfId="2091" xr:uid="{00000000-0005-0000-0000-000097080000}"/>
    <cellStyle name="Comma 6 2 2" xfId="2092" xr:uid="{00000000-0005-0000-0000-000098080000}"/>
    <cellStyle name="Comma 6 2 2 2" xfId="2093" xr:uid="{00000000-0005-0000-0000-000099080000}"/>
    <cellStyle name="Comma 6 2 2 2 2" xfId="2094" xr:uid="{00000000-0005-0000-0000-00009A080000}"/>
    <cellStyle name="Comma 6 2 2 2 2 2" xfId="2095" xr:uid="{00000000-0005-0000-0000-00009B080000}"/>
    <cellStyle name="Comma 6 2 2 2 3" xfId="2096" xr:uid="{00000000-0005-0000-0000-00009C080000}"/>
    <cellStyle name="Comma 6 2 2 2 4" xfId="2097" xr:uid="{00000000-0005-0000-0000-00009D080000}"/>
    <cellStyle name="Comma 6 2 2 3" xfId="2098" xr:uid="{00000000-0005-0000-0000-00009E080000}"/>
    <cellStyle name="Comma 6 2 2 3 2" xfId="2099" xr:uid="{00000000-0005-0000-0000-00009F080000}"/>
    <cellStyle name="Comma 6 2 2 3 2 2" xfId="2100" xr:uid="{00000000-0005-0000-0000-0000A0080000}"/>
    <cellStyle name="Comma 6 2 2 3 3" xfId="2101" xr:uid="{00000000-0005-0000-0000-0000A1080000}"/>
    <cellStyle name="Comma 6 2 2 3 4" xfId="2102" xr:uid="{00000000-0005-0000-0000-0000A2080000}"/>
    <cellStyle name="Comma 6 2 2 4" xfId="2103" xr:uid="{00000000-0005-0000-0000-0000A3080000}"/>
    <cellStyle name="Comma 6 2 2 4 2" xfId="2104" xr:uid="{00000000-0005-0000-0000-0000A4080000}"/>
    <cellStyle name="Comma 6 2 2 4 2 2" xfId="2105" xr:uid="{00000000-0005-0000-0000-0000A5080000}"/>
    <cellStyle name="Comma 6 2 2 4 3" xfId="2106" xr:uid="{00000000-0005-0000-0000-0000A6080000}"/>
    <cellStyle name="Comma 6 2 2 4 4" xfId="2107" xr:uid="{00000000-0005-0000-0000-0000A7080000}"/>
    <cellStyle name="Comma 6 2 2 5" xfId="2108" xr:uid="{00000000-0005-0000-0000-0000A8080000}"/>
    <cellStyle name="Comma 6 2 2 5 2" xfId="2109" xr:uid="{00000000-0005-0000-0000-0000A9080000}"/>
    <cellStyle name="Comma 6 2 2 5 2 2" xfId="2110" xr:uid="{00000000-0005-0000-0000-0000AA080000}"/>
    <cellStyle name="Comma 6 2 2 5 3" xfId="2111" xr:uid="{00000000-0005-0000-0000-0000AB080000}"/>
    <cellStyle name="Comma 6 2 2 5 4" xfId="2112" xr:uid="{00000000-0005-0000-0000-0000AC080000}"/>
    <cellStyle name="Comma 6 2 2 6" xfId="2113" xr:uid="{00000000-0005-0000-0000-0000AD080000}"/>
    <cellStyle name="Comma 6 2 2 6 2" xfId="2114" xr:uid="{00000000-0005-0000-0000-0000AE080000}"/>
    <cellStyle name="Comma 6 2 2 6 3" xfId="2115" xr:uid="{00000000-0005-0000-0000-0000AF080000}"/>
    <cellStyle name="Comma 6 2 2 7" xfId="2116" xr:uid="{00000000-0005-0000-0000-0000B0080000}"/>
    <cellStyle name="Comma 6 2 2 7 2" xfId="2117" xr:uid="{00000000-0005-0000-0000-0000B1080000}"/>
    <cellStyle name="Comma 6 2 2 8" xfId="2118" xr:uid="{00000000-0005-0000-0000-0000B2080000}"/>
    <cellStyle name="Comma 6 2 2 9" xfId="2119" xr:uid="{00000000-0005-0000-0000-0000B3080000}"/>
    <cellStyle name="Comma 6 2 3" xfId="2120" xr:uid="{00000000-0005-0000-0000-0000B4080000}"/>
    <cellStyle name="Comma 6 2 3 2" xfId="2121" xr:uid="{00000000-0005-0000-0000-0000B5080000}"/>
    <cellStyle name="Comma 6 2 3 2 2" xfId="2122" xr:uid="{00000000-0005-0000-0000-0000B6080000}"/>
    <cellStyle name="Comma 6 2 3 3" xfId="2123" xr:uid="{00000000-0005-0000-0000-0000B7080000}"/>
    <cellStyle name="Comma 6 2 3 4" xfId="2124" xr:uid="{00000000-0005-0000-0000-0000B8080000}"/>
    <cellStyle name="Comma 6 2 4" xfId="2125" xr:uid="{00000000-0005-0000-0000-0000B9080000}"/>
    <cellStyle name="Comma 6 2 4 2" xfId="2126" xr:uid="{00000000-0005-0000-0000-0000BA080000}"/>
    <cellStyle name="Comma 6 2 4 2 2" xfId="2127" xr:uid="{00000000-0005-0000-0000-0000BB080000}"/>
    <cellStyle name="Comma 6 2 4 3" xfId="2128" xr:uid="{00000000-0005-0000-0000-0000BC080000}"/>
    <cellStyle name="Comma 6 2 4 4" xfId="2129" xr:uid="{00000000-0005-0000-0000-0000BD080000}"/>
    <cellStyle name="Comma 6 2 5" xfId="2130" xr:uid="{00000000-0005-0000-0000-0000BE080000}"/>
    <cellStyle name="Comma 6 2 5 2" xfId="2131" xr:uid="{00000000-0005-0000-0000-0000BF080000}"/>
    <cellStyle name="Comma 6 2 5 2 2" xfId="2132" xr:uid="{00000000-0005-0000-0000-0000C0080000}"/>
    <cellStyle name="Comma 6 2 5 3" xfId="2133" xr:uid="{00000000-0005-0000-0000-0000C1080000}"/>
    <cellStyle name="Comma 6 2 5 4" xfId="2134" xr:uid="{00000000-0005-0000-0000-0000C2080000}"/>
    <cellStyle name="Comma 6 2 6" xfId="2135" xr:uid="{00000000-0005-0000-0000-0000C3080000}"/>
    <cellStyle name="Comma 6 2 6 2" xfId="2136" xr:uid="{00000000-0005-0000-0000-0000C4080000}"/>
    <cellStyle name="Comma 6 2 6 2 2" xfId="2137" xr:uid="{00000000-0005-0000-0000-0000C5080000}"/>
    <cellStyle name="Comma 6 2 6 3" xfId="2138" xr:uid="{00000000-0005-0000-0000-0000C6080000}"/>
    <cellStyle name="Comma 6 2 6 4" xfId="2139" xr:uid="{00000000-0005-0000-0000-0000C7080000}"/>
    <cellStyle name="Comma 6 2 7" xfId="2140" xr:uid="{00000000-0005-0000-0000-0000C8080000}"/>
    <cellStyle name="Comma 6 2 7 2" xfId="2141" xr:uid="{00000000-0005-0000-0000-0000C9080000}"/>
    <cellStyle name="Comma 6 2 7 3" xfId="2142" xr:uid="{00000000-0005-0000-0000-0000CA080000}"/>
    <cellStyle name="Comma 6 2 8" xfId="2143" xr:uid="{00000000-0005-0000-0000-0000CB080000}"/>
    <cellStyle name="Comma 6 2 8 2" xfId="2144" xr:uid="{00000000-0005-0000-0000-0000CC080000}"/>
    <cellStyle name="Comma 6 2 9" xfId="2145" xr:uid="{00000000-0005-0000-0000-0000CD080000}"/>
    <cellStyle name="Comma 6 3" xfId="2146" xr:uid="{00000000-0005-0000-0000-0000CE080000}"/>
    <cellStyle name="Comma 6 3 10" xfId="2147" xr:uid="{00000000-0005-0000-0000-0000CF080000}"/>
    <cellStyle name="Comma 6 3 2" xfId="2148" xr:uid="{00000000-0005-0000-0000-0000D0080000}"/>
    <cellStyle name="Comma 6 3 2 2" xfId="2149" xr:uid="{00000000-0005-0000-0000-0000D1080000}"/>
    <cellStyle name="Comma 6 3 2 2 2" xfId="2150" xr:uid="{00000000-0005-0000-0000-0000D2080000}"/>
    <cellStyle name="Comma 6 3 2 2 2 2" xfId="2151" xr:uid="{00000000-0005-0000-0000-0000D3080000}"/>
    <cellStyle name="Comma 6 3 2 2 3" xfId="2152" xr:uid="{00000000-0005-0000-0000-0000D4080000}"/>
    <cellStyle name="Comma 6 3 2 2 4" xfId="2153" xr:uid="{00000000-0005-0000-0000-0000D5080000}"/>
    <cellStyle name="Comma 6 3 2 3" xfId="2154" xr:uid="{00000000-0005-0000-0000-0000D6080000}"/>
    <cellStyle name="Comma 6 3 2 3 2" xfId="2155" xr:uid="{00000000-0005-0000-0000-0000D7080000}"/>
    <cellStyle name="Comma 6 3 2 3 2 2" xfId="2156" xr:uid="{00000000-0005-0000-0000-0000D8080000}"/>
    <cellStyle name="Comma 6 3 2 3 3" xfId="2157" xr:uid="{00000000-0005-0000-0000-0000D9080000}"/>
    <cellStyle name="Comma 6 3 2 3 4" xfId="2158" xr:uid="{00000000-0005-0000-0000-0000DA080000}"/>
    <cellStyle name="Comma 6 3 2 4" xfId="2159" xr:uid="{00000000-0005-0000-0000-0000DB080000}"/>
    <cellStyle name="Comma 6 3 2 4 2" xfId="2160" xr:uid="{00000000-0005-0000-0000-0000DC080000}"/>
    <cellStyle name="Comma 6 3 2 4 2 2" xfId="2161" xr:uid="{00000000-0005-0000-0000-0000DD080000}"/>
    <cellStyle name="Comma 6 3 2 4 3" xfId="2162" xr:uid="{00000000-0005-0000-0000-0000DE080000}"/>
    <cellStyle name="Comma 6 3 2 4 4" xfId="2163" xr:uid="{00000000-0005-0000-0000-0000DF080000}"/>
    <cellStyle name="Comma 6 3 2 5" xfId="2164" xr:uid="{00000000-0005-0000-0000-0000E0080000}"/>
    <cellStyle name="Comma 6 3 2 5 2" xfId="2165" xr:uid="{00000000-0005-0000-0000-0000E1080000}"/>
    <cellStyle name="Comma 6 3 2 5 2 2" xfId="2166" xr:uid="{00000000-0005-0000-0000-0000E2080000}"/>
    <cellStyle name="Comma 6 3 2 5 3" xfId="2167" xr:uid="{00000000-0005-0000-0000-0000E3080000}"/>
    <cellStyle name="Comma 6 3 2 5 4" xfId="2168" xr:uid="{00000000-0005-0000-0000-0000E4080000}"/>
    <cellStyle name="Comma 6 3 2 6" xfId="2169" xr:uid="{00000000-0005-0000-0000-0000E5080000}"/>
    <cellStyle name="Comma 6 3 2 6 2" xfId="2170" xr:uid="{00000000-0005-0000-0000-0000E6080000}"/>
    <cellStyle name="Comma 6 3 2 6 3" xfId="2171" xr:uid="{00000000-0005-0000-0000-0000E7080000}"/>
    <cellStyle name="Comma 6 3 2 7" xfId="2172" xr:uid="{00000000-0005-0000-0000-0000E8080000}"/>
    <cellStyle name="Comma 6 3 2 7 2" xfId="2173" xr:uid="{00000000-0005-0000-0000-0000E9080000}"/>
    <cellStyle name="Comma 6 3 2 8" xfId="2174" xr:uid="{00000000-0005-0000-0000-0000EA080000}"/>
    <cellStyle name="Comma 6 3 2 9" xfId="2175" xr:uid="{00000000-0005-0000-0000-0000EB080000}"/>
    <cellStyle name="Comma 6 3 3" xfId="2176" xr:uid="{00000000-0005-0000-0000-0000EC080000}"/>
    <cellStyle name="Comma 6 3 3 2" xfId="2177" xr:uid="{00000000-0005-0000-0000-0000ED080000}"/>
    <cellStyle name="Comma 6 3 3 2 2" xfId="2178" xr:uid="{00000000-0005-0000-0000-0000EE080000}"/>
    <cellStyle name="Comma 6 3 3 3" xfId="2179" xr:uid="{00000000-0005-0000-0000-0000EF080000}"/>
    <cellStyle name="Comma 6 3 3 4" xfId="2180" xr:uid="{00000000-0005-0000-0000-0000F0080000}"/>
    <cellStyle name="Comma 6 3 4" xfId="2181" xr:uid="{00000000-0005-0000-0000-0000F1080000}"/>
    <cellStyle name="Comma 6 3 4 2" xfId="2182" xr:uid="{00000000-0005-0000-0000-0000F2080000}"/>
    <cellStyle name="Comma 6 3 4 2 2" xfId="2183" xr:uid="{00000000-0005-0000-0000-0000F3080000}"/>
    <cellStyle name="Comma 6 3 4 3" xfId="2184" xr:uid="{00000000-0005-0000-0000-0000F4080000}"/>
    <cellStyle name="Comma 6 3 4 4" xfId="2185" xr:uid="{00000000-0005-0000-0000-0000F5080000}"/>
    <cellStyle name="Comma 6 3 5" xfId="2186" xr:uid="{00000000-0005-0000-0000-0000F6080000}"/>
    <cellStyle name="Comma 6 3 5 2" xfId="2187" xr:uid="{00000000-0005-0000-0000-0000F7080000}"/>
    <cellStyle name="Comma 6 3 5 2 2" xfId="2188" xr:uid="{00000000-0005-0000-0000-0000F8080000}"/>
    <cellStyle name="Comma 6 3 5 3" xfId="2189" xr:uid="{00000000-0005-0000-0000-0000F9080000}"/>
    <cellStyle name="Comma 6 3 5 4" xfId="2190" xr:uid="{00000000-0005-0000-0000-0000FA080000}"/>
    <cellStyle name="Comma 6 3 6" xfId="2191" xr:uid="{00000000-0005-0000-0000-0000FB080000}"/>
    <cellStyle name="Comma 6 3 6 2" xfId="2192" xr:uid="{00000000-0005-0000-0000-0000FC080000}"/>
    <cellStyle name="Comma 6 3 6 2 2" xfId="2193" xr:uid="{00000000-0005-0000-0000-0000FD080000}"/>
    <cellStyle name="Comma 6 3 6 3" xfId="2194" xr:uid="{00000000-0005-0000-0000-0000FE080000}"/>
    <cellStyle name="Comma 6 3 6 4" xfId="2195" xr:uid="{00000000-0005-0000-0000-0000FF080000}"/>
    <cellStyle name="Comma 6 3 7" xfId="2196" xr:uid="{00000000-0005-0000-0000-000000090000}"/>
    <cellStyle name="Comma 6 3 7 2" xfId="2197" xr:uid="{00000000-0005-0000-0000-000001090000}"/>
    <cellStyle name="Comma 6 3 7 3" xfId="2198" xr:uid="{00000000-0005-0000-0000-000002090000}"/>
    <cellStyle name="Comma 6 3 8" xfId="2199" xr:uid="{00000000-0005-0000-0000-000003090000}"/>
    <cellStyle name="Comma 6 3 8 2" xfId="2200" xr:uid="{00000000-0005-0000-0000-000004090000}"/>
    <cellStyle name="Comma 6 3 9" xfId="2201" xr:uid="{00000000-0005-0000-0000-000005090000}"/>
    <cellStyle name="Comma 6 4" xfId="2202" xr:uid="{00000000-0005-0000-0000-000006090000}"/>
    <cellStyle name="Comma 6 4 10" xfId="2203" xr:uid="{00000000-0005-0000-0000-000007090000}"/>
    <cellStyle name="Comma 6 4 2" xfId="2204" xr:uid="{00000000-0005-0000-0000-000008090000}"/>
    <cellStyle name="Comma 6 4 2 2" xfId="2205" xr:uid="{00000000-0005-0000-0000-000009090000}"/>
    <cellStyle name="Comma 6 4 2 2 2" xfId="2206" xr:uid="{00000000-0005-0000-0000-00000A090000}"/>
    <cellStyle name="Comma 6 4 2 2 2 2" xfId="2207" xr:uid="{00000000-0005-0000-0000-00000B090000}"/>
    <cellStyle name="Comma 6 4 2 2 3" xfId="2208" xr:uid="{00000000-0005-0000-0000-00000C090000}"/>
    <cellStyle name="Comma 6 4 2 2 4" xfId="2209" xr:uid="{00000000-0005-0000-0000-00000D090000}"/>
    <cellStyle name="Comma 6 4 2 3" xfId="2210" xr:uid="{00000000-0005-0000-0000-00000E090000}"/>
    <cellStyle name="Comma 6 4 2 3 2" xfId="2211" xr:uid="{00000000-0005-0000-0000-00000F090000}"/>
    <cellStyle name="Comma 6 4 2 3 2 2" xfId="2212" xr:uid="{00000000-0005-0000-0000-000010090000}"/>
    <cellStyle name="Comma 6 4 2 3 3" xfId="2213" xr:uid="{00000000-0005-0000-0000-000011090000}"/>
    <cellStyle name="Comma 6 4 2 3 4" xfId="2214" xr:uid="{00000000-0005-0000-0000-000012090000}"/>
    <cellStyle name="Comma 6 4 2 4" xfId="2215" xr:uid="{00000000-0005-0000-0000-000013090000}"/>
    <cellStyle name="Comma 6 4 2 4 2" xfId="2216" xr:uid="{00000000-0005-0000-0000-000014090000}"/>
    <cellStyle name="Comma 6 4 2 4 2 2" xfId="2217" xr:uid="{00000000-0005-0000-0000-000015090000}"/>
    <cellStyle name="Comma 6 4 2 4 3" xfId="2218" xr:uid="{00000000-0005-0000-0000-000016090000}"/>
    <cellStyle name="Comma 6 4 2 4 4" xfId="2219" xr:uid="{00000000-0005-0000-0000-000017090000}"/>
    <cellStyle name="Comma 6 4 2 5" xfId="2220" xr:uid="{00000000-0005-0000-0000-000018090000}"/>
    <cellStyle name="Comma 6 4 2 5 2" xfId="2221" xr:uid="{00000000-0005-0000-0000-000019090000}"/>
    <cellStyle name="Comma 6 4 2 5 2 2" xfId="2222" xr:uid="{00000000-0005-0000-0000-00001A090000}"/>
    <cellStyle name="Comma 6 4 2 5 3" xfId="2223" xr:uid="{00000000-0005-0000-0000-00001B090000}"/>
    <cellStyle name="Comma 6 4 2 5 4" xfId="2224" xr:uid="{00000000-0005-0000-0000-00001C090000}"/>
    <cellStyle name="Comma 6 4 2 6" xfId="2225" xr:uid="{00000000-0005-0000-0000-00001D090000}"/>
    <cellStyle name="Comma 6 4 2 6 2" xfId="2226" xr:uid="{00000000-0005-0000-0000-00001E090000}"/>
    <cellStyle name="Comma 6 4 2 6 3" xfId="2227" xr:uid="{00000000-0005-0000-0000-00001F090000}"/>
    <cellStyle name="Comma 6 4 2 7" xfId="2228" xr:uid="{00000000-0005-0000-0000-000020090000}"/>
    <cellStyle name="Comma 6 4 2 7 2" xfId="2229" xr:uid="{00000000-0005-0000-0000-000021090000}"/>
    <cellStyle name="Comma 6 4 2 8" xfId="2230" xr:uid="{00000000-0005-0000-0000-000022090000}"/>
    <cellStyle name="Comma 6 4 2 9" xfId="2231" xr:uid="{00000000-0005-0000-0000-000023090000}"/>
    <cellStyle name="Comma 6 4 3" xfId="2232" xr:uid="{00000000-0005-0000-0000-000024090000}"/>
    <cellStyle name="Comma 6 4 3 2" xfId="2233" xr:uid="{00000000-0005-0000-0000-000025090000}"/>
    <cellStyle name="Comma 6 4 3 2 2" xfId="2234" xr:uid="{00000000-0005-0000-0000-000026090000}"/>
    <cellStyle name="Comma 6 4 3 3" xfId="2235" xr:uid="{00000000-0005-0000-0000-000027090000}"/>
    <cellStyle name="Comma 6 4 3 4" xfId="2236" xr:uid="{00000000-0005-0000-0000-000028090000}"/>
    <cellStyle name="Comma 6 4 4" xfId="2237" xr:uid="{00000000-0005-0000-0000-000029090000}"/>
    <cellStyle name="Comma 6 4 4 2" xfId="2238" xr:uid="{00000000-0005-0000-0000-00002A090000}"/>
    <cellStyle name="Comma 6 4 4 2 2" xfId="2239" xr:uid="{00000000-0005-0000-0000-00002B090000}"/>
    <cellStyle name="Comma 6 4 4 3" xfId="2240" xr:uid="{00000000-0005-0000-0000-00002C090000}"/>
    <cellStyle name="Comma 6 4 4 4" xfId="2241" xr:uid="{00000000-0005-0000-0000-00002D090000}"/>
    <cellStyle name="Comma 6 4 5" xfId="2242" xr:uid="{00000000-0005-0000-0000-00002E090000}"/>
    <cellStyle name="Comma 6 4 5 2" xfId="2243" xr:uid="{00000000-0005-0000-0000-00002F090000}"/>
    <cellStyle name="Comma 6 4 5 2 2" xfId="2244" xr:uid="{00000000-0005-0000-0000-000030090000}"/>
    <cellStyle name="Comma 6 4 5 3" xfId="2245" xr:uid="{00000000-0005-0000-0000-000031090000}"/>
    <cellStyle name="Comma 6 4 5 4" xfId="2246" xr:uid="{00000000-0005-0000-0000-000032090000}"/>
    <cellStyle name="Comma 6 4 6" xfId="2247" xr:uid="{00000000-0005-0000-0000-000033090000}"/>
    <cellStyle name="Comma 6 4 6 2" xfId="2248" xr:uid="{00000000-0005-0000-0000-000034090000}"/>
    <cellStyle name="Comma 6 4 6 2 2" xfId="2249" xr:uid="{00000000-0005-0000-0000-000035090000}"/>
    <cellStyle name="Comma 6 4 6 3" xfId="2250" xr:uid="{00000000-0005-0000-0000-000036090000}"/>
    <cellStyle name="Comma 6 4 6 4" xfId="2251" xr:uid="{00000000-0005-0000-0000-000037090000}"/>
    <cellStyle name="Comma 6 4 7" xfId="2252" xr:uid="{00000000-0005-0000-0000-000038090000}"/>
    <cellStyle name="Comma 6 4 7 2" xfId="2253" xr:uid="{00000000-0005-0000-0000-000039090000}"/>
    <cellStyle name="Comma 6 4 7 3" xfId="2254" xr:uid="{00000000-0005-0000-0000-00003A090000}"/>
    <cellStyle name="Comma 6 4 8" xfId="2255" xr:uid="{00000000-0005-0000-0000-00003B090000}"/>
    <cellStyle name="Comma 6 4 8 2" xfId="2256" xr:uid="{00000000-0005-0000-0000-00003C090000}"/>
    <cellStyle name="Comma 6 4 9" xfId="2257" xr:uid="{00000000-0005-0000-0000-00003D090000}"/>
    <cellStyle name="Comma 6 5" xfId="2258" xr:uid="{00000000-0005-0000-0000-00003E090000}"/>
    <cellStyle name="Comma 6 5 2" xfId="2259" xr:uid="{00000000-0005-0000-0000-00003F090000}"/>
    <cellStyle name="Comma 6 5 2 2" xfId="2260" xr:uid="{00000000-0005-0000-0000-000040090000}"/>
    <cellStyle name="Comma 6 5 2 2 2" xfId="2261" xr:uid="{00000000-0005-0000-0000-000041090000}"/>
    <cellStyle name="Comma 6 5 2 3" xfId="2262" xr:uid="{00000000-0005-0000-0000-000042090000}"/>
    <cellStyle name="Comma 6 5 2 4" xfId="2263" xr:uid="{00000000-0005-0000-0000-000043090000}"/>
    <cellStyle name="Comma 6 5 3" xfId="2264" xr:uid="{00000000-0005-0000-0000-000044090000}"/>
    <cellStyle name="Comma 6 5 3 2" xfId="2265" xr:uid="{00000000-0005-0000-0000-000045090000}"/>
    <cellStyle name="Comma 6 5 3 2 2" xfId="2266" xr:uid="{00000000-0005-0000-0000-000046090000}"/>
    <cellStyle name="Comma 6 5 3 3" xfId="2267" xr:uid="{00000000-0005-0000-0000-000047090000}"/>
    <cellStyle name="Comma 6 5 3 4" xfId="2268" xr:uid="{00000000-0005-0000-0000-000048090000}"/>
    <cellStyle name="Comma 6 5 4" xfId="2269" xr:uid="{00000000-0005-0000-0000-000049090000}"/>
    <cellStyle name="Comma 6 5 4 2" xfId="2270" xr:uid="{00000000-0005-0000-0000-00004A090000}"/>
    <cellStyle name="Comma 6 5 4 2 2" xfId="2271" xr:uid="{00000000-0005-0000-0000-00004B090000}"/>
    <cellStyle name="Comma 6 5 4 3" xfId="2272" xr:uid="{00000000-0005-0000-0000-00004C090000}"/>
    <cellStyle name="Comma 6 5 4 4" xfId="2273" xr:uid="{00000000-0005-0000-0000-00004D090000}"/>
    <cellStyle name="Comma 6 5 5" xfId="2274" xr:uid="{00000000-0005-0000-0000-00004E090000}"/>
    <cellStyle name="Comma 6 5 5 2" xfId="2275" xr:uid="{00000000-0005-0000-0000-00004F090000}"/>
    <cellStyle name="Comma 6 5 5 2 2" xfId="2276" xr:uid="{00000000-0005-0000-0000-000050090000}"/>
    <cellStyle name="Comma 6 5 5 3" xfId="2277" xr:uid="{00000000-0005-0000-0000-000051090000}"/>
    <cellStyle name="Comma 6 5 5 4" xfId="2278" xr:uid="{00000000-0005-0000-0000-000052090000}"/>
    <cellStyle name="Comma 6 5 6" xfId="2279" xr:uid="{00000000-0005-0000-0000-000053090000}"/>
    <cellStyle name="Comma 6 5 6 2" xfId="2280" xr:uid="{00000000-0005-0000-0000-000054090000}"/>
    <cellStyle name="Comma 6 5 6 3" xfId="2281" xr:uid="{00000000-0005-0000-0000-000055090000}"/>
    <cellStyle name="Comma 6 5 7" xfId="2282" xr:uid="{00000000-0005-0000-0000-000056090000}"/>
    <cellStyle name="Comma 6 5 7 2" xfId="2283" xr:uid="{00000000-0005-0000-0000-000057090000}"/>
    <cellStyle name="Comma 6 5 8" xfId="2284" xr:uid="{00000000-0005-0000-0000-000058090000}"/>
    <cellStyle name="Comma 6 5 9" xfId="2285" xr:uid="{00000000-0005-0000-0000-000059090000}"/>
    <cellStyle name="Comma 6 6" xfId="2286" xr:uid="{00000000-0005-0000-0000-00005A090000}"/>
    <cellStyle name="Comma 6 6 2" xfId="2287" xr:uid="{00000000-0005-0000-0000-00005B090000}"/>
    <cellStyle name="Comma 6 6 2 2" xfId="2288" xr:uid="{00000000-0005-0000-0000-00005C090000}"/>
    <cellStyle name="Comma 6 6 3" xfId="2289" xr:uid="{00000000-0005-0000-0000-00005D090000}"/>
    <cellStyle name="Comma 6 6 4" xfId="2290" xr:uid="{00000000-0005-0000-0000-00005E090000}"/>
    <cellStyle name="Comma 6 7" xfId="2291" xr:uid="{00000000-0005-0000-0000-00005F090000}"/>
    <cellStyle name="Comma 6 7 2" xfId="2292" xr:uid="{00000000-0005-0000-0000-000060090000}"/>
    <cellStyle name="Comma 6 7 2 2" xfId="2293" xr:uid="{00000000-0005-0000-0000-000061090000}"/>
    <cellStyle name="Comma 6 7 3" xfId="2294" xr:uid="{00000000-0005-0000-0000-000062090000}"/>
    <cellStyle name="Comma 6 7 4" xfId="2295" xr:uid="{00000000-0005-0000-0000-000063090000}"/>
    <cellStyle name="Comma 6 8" xfId="2296" xr:uid="{00000000-0005-0000-0000-000064090000}"/>
    <cellStyle name="Comma 6 8 2" xfId="2297" xr:uid="{00000000-0005-0000-0000-000065090000}"/>
    <cellStyle name="Comma 6 8 2 2" xfId="2298" xr:uid="{00000000-0005-0000-0000-000066090000}"/>
    <cellStyle name="Comma 6 8 3" xfId="2299" xr:uid="{00000000-0005-0000-0000-000067090000}"/>
    <cellStyle name="Comma 6 8 4" xfId="2300" xr:uid="{00000000-0005-0000-0000-000068090000}"/>
    <cellStyle name="Comma 6 9" xfId="2301" xr:uid="{00000000-0005-0000-0000-000069090000}"/>
    <cellStyle name="Comma 6 9 2" xfId="2302" xr:uid="{00000000-0005-0000-0000-00006A090000}"/>
    <cellStyle name="Comma 6 9 2 2" xfId="2303" xr:uid="{00000000-0005-0000-0000-00006B090000}"/>
    <cellStyle name="Comma 6 9 3" xfId="2304" xr:uid="{00000000-0005-0000-0000-00006C090000}"/>
    <cellStyle name="Comma 6 9 4" xfId="2305" xr:uid="{00000000-0005-0000-0000-00006D090000}"/>
    <cellStyle name="Comma 7" xfId="2306" xr:uid="{00000000-0005-0000-0000-00006E090000}"/>
    <cellStyle name="Comma 7 10" xfId="2307" xr:uid="{00000000-0005-0000-0000-00006F090000}"/>
    <cellStyle name="Comma 7 10 2" xfId="2308" xr:uid="{00000000-0005-0000-0000-000070090000}"/>
    <cellStyle name="Comma 7 10 3" xfId="2309" xr:uid="{00000000-0005-0000-0000-000071090000}"/>
    <cellStyle name="Comma 7 11" xfId="2310" xr:uid="{00000000-0005-0000-0000-000072090000}"/>
    <cellStyle name="Comma 7 11 2" xfId="2311" xr:uid="{00000000-0005-0000-0000-000073090000}"/>
    <cellStyle name="Comma 7 12" xfId="2312" xr:uid="{00000000-0005-0000-0000-000074090000}"/>
    <cellStyle name="Comma 7 13" xfId="2313" xr:uid="{00000000-0005-0000-0000-000075090000}"/>
    <cellStyle name="Comma 7 2" xfId="2314" xr:uid="{00000000-0005-0000-0000-000076090000}"/>
    <cellStyle name="Comma 7 2 10" xfId="2315" xr:uid="{00000000-0005-0000-0000-000077090000}"/>
    <cellStyle name="Comma 7 2 2" xfId="2316" xr:uid="{00000000-0005-0000-0000-000078090000}"/>
    <cellStyle name="Comma 7 2 2 2" xfId="2317" xr:uid="{00000000-0005-0000-0000-000079090000}"/>
    <cellStyle name="Comma 7 2 2 2 2" xfId="2318" xr:uid="{00000000-0005-0000-0000-00007A090000}"/>
    <cellStyle name="Comma 7 2 2 2 2 2" xfId="2319" xr:uid="{00000000-0005-0000-0000-00007B090000}"/>
    <cellStyle name="Comma 7 2 2 2 3" xfId="2320" xr:uid="{00000000-0005-0000-0000-00007C090000}"/>
    <cellStyle name="Comma 7 2 2 2 4" xfId="2321" xr:uid="{00000000-0005-0000-0000-00007D090000}"/>
    <cellStyle name="Comma 7 2 2 3" xfId="2322" xr:uid="{00000000-0005-0000-0000-00007E090000}"/>
    <cellStyle name="Comma 7 2 2 3 2" xfId="2323" xr:uid="{00000000-0005-0000-0000-00007F090000}"/>
    <cellStyle name="Comma 7 2 2 3 2 2" xfId="2324" xr:uid="{00000000-0005-0000-0000-000080090000}"/>
    <cellStyle name="Comma 7 2 2 3 3" xfId="2325" xr:uid="{00000000-0005-0000-0000-000081090000}"/>
    <cellStyle name="Comma 7 2 2 3 4" xfId="2326" xr:uid="{00000000-0005-0000-0000-000082090000}"/>
    <cellStyle name="Comma 7 2 2 4" xfId="2327" xr:uid="{00000000-0005-0000-0000-000083090000}"/>
    <cellStyle name="Comma 7 2 2 4 2" xfId="2328" xr:uid="{00000000-0005-0000-0000-000084090000}"/>
    <cellStyle name="Comma 7 2 2 4 2 2" xfId="2329" xr:uid="{00000000-0005-0000-0000-000085090000}"/>
    <cellStyle name="Comma 7 2 2 4 3" xfId="2330" xr:uid="{00000000-0005-0000-0000-000086090000}"/>
    <cellStyle name="Comma 7 2 2 4 4" xfId="2331" xr:uid="{00000000-0005-0000-0000-000087090000}"/>
    <cellStyle name="Comma 7 2 2 5" xfId="2332" xr:uid="{00000000-0005-0000-0000-000088090000}"/>
    <cellStyle name="Comma 7 2 2 5 2" xfId="2333" xr:uid="{00000000-0005-0000-0000-000089090000}"/>
    <cellStyle name="Comma 7 2 2 5 2 2" xfId="2334" xr:uid="{00000000-0005-0000-0000-00008A090000}"/>
    <cellStyle name="Comma 7 2 2 5 3" xfId="2335" xr:uid="{00000000-0005-0000-0000-00008B090000}"/>
    <cellStyle name="Comma 7 2 2 5 4" xfId="2336" xr:uid="{00000000-0005-0000-0000-00008C090000}"/>
    <cellStyle name="Comma 7 2 2 6" xfId="2337" xr:uid="{00000000-0005-0000-0000-00008D090000}"/>
    <cellStyle name="Comma 7 2 2 6 2" xfId="2338" xr:uid="{00000000-0005-0000-0000-00008E090000}"/>
    <cellStyle name="Comma 7 2 2 6 3" xfId="2339" xr:uid="{00000000-0005-0000-0000-00008F090000}"/>
    <cellStyle name="Comma 7 2 2 7" xfId="2340" xr:uid="{00000000-0005-0000-0000-000090090000}"/>
    <cellStyle name="Comma 7 2 2 7 2" xfId="2341" xr:uid="{00000000-0005-0000-0000-000091090000}"/>
    <cellStyle name="Comma 7 2 2 8" xfId="2342" xr:uid="{00000000-0005-0000-0000-000092090000}"/>
    <cellStyle name="Comma 7 2 2 9" xfId="2343" xr:uid="{00000000-0005-0000-0000-000093090000}"/>
    <cellStyle name="Comma 7 2 3" xfId="2344" xr:uid="{00000000-0005-0000-0000-000094090000}"/>
    <cellStyle name="Comma 7 2 3 2" xfId="2345" xr:uid="{00000000-0005-0000-0000-000095090000}"/>
    <cellStyle name="Comma 7 2 3 2 2" xfId="2346" xr:uid="{00000000-0005-0000-0000-000096090000}"/>
    <cellStyle name="Comma 7 2 3 3" xfId="2347" xr:uid="{00000000-0005-0000-0000-000097090000}"/>
    <cellStyle name="Comma 7 2 3 4" xfId="2348" xr:uid="{00000000-0005-0000-0000-000098090000}"/>
    <cellStyle name="Comma 7 2 4" xfId="2349" xr:uid="{00000000-0005-0000-0000-000099090000}"/>
    <cellStyle name="Comma 7 2 4 2" xfId="2350" xr:uid="{00000000-0005-0000-0000-00009A090000}"/>
    <cellStyle name="Comma 7 2 4 2 2" xfId="2351" xr:uid="{00000000-0005-0000-0000-00009B090000}"/>
    <cellStyle name="Comma 7 2 4 3" xfId="2352" xr:uid="{00000000-0005-0000-0000-00009C090000}"/>
    <cellStyle name="Comma 7 2 4 4" xfId="2353" xr:uid="{00000000-0005-0000-0000-00009D090000}"/>
    <cellStyle name="Comma 7 2 5" xfId="2354" xr:uid="{00000000-0005-0000-0000-00009E090000}"/>
    <cellStyle name="Comma 7 2 5 2" xfId="2355" xr:uid="{00000000-0005-0000-0000-00009F090000}"/>
    <cellStyle name="Comma 7 2 5 2 2" xfId="2356" xr:uid="{00000000-0005-0000-0000-0000A0090000}"/>
    <cellStyle name="Comma 7 2 5 3" xfId="2357" xr:uid="{00000000-0005-0000-0000-0000A1090000}"/>
    <cellStyle name="Comma 7 2 5 4" xfId="2358" xr:uid="{00000000-0005-0000-0000-0000A2090000}"/>
    <cellStyle name="Comma 7 2 6" xfId="2359" xr:uid="{00000000-0005-0000-0000-0000A3090000}"/>
    <cellStyle name="Comma 7 2 6 2" xfId="2360" xr:uid="{00000000-0005-0000-0000-0000A4090000}"/>
    <cellStyle name="Comma 7 2 6 2 2" xfId="2361" xr:uid="{00000000-0005-0000-0000-0000A5090000}"/>
    <cellStyle name="Comma 7 2 6 3" xfId="2362" xr:uid="{00000000-0005-0000-0000-0000A6090000}"/>
    <cellStyle name="Comma 7 2 6 4" xfId="2363" xr:uid="{00000000-0005-0000-0000-0000A7090000}"/>
    <cellStyle name="Comma 7 2 7" xfId="2364" xr:uid="{00000000-0005-0000-0000-0000A8090000}"/>
    <cellStyle name="Comma 7 2 7 2" xfId="2365" xr:uid="{00000000-0005-0000-0000-0000A9090000}"/>
    <cellStyle name="Comma 7 2 7 3" xfId="2366" xr:uid="{00000000-0005-0000-0000-0000AA090000}"/>
    <cellStyle name="Comma 7 2 8" xfId="2367" xr:uid="{00000000-0005-0000-0000-0000AB090000}"/>
    <cellStyle name="Comma 7 2 8 2" xfId="2368" xr:uid="{00000000-0005-0000-0000-0000AC090000}"/>
    <cellStyle name="Comma 7 2 9" xfId="2369" xr:uid="{00000000-0005-0000-0000-0000AD090000}"/>
    <cellStyle name="Comma 7 3" xfId="2370" xr:uid="{00000000-0005-0000-0000-0000AE090000}"/>
    <cellStyle name="Comma 7 3 10" xfId="2371" xr:uid="{00000000-0005-0000-0000-0000AF090000}"/>
    <cellStyle name="Comma 7 3 2" xfId="2372" xr:uid="{00000000-0005-0000-0000-0000B0090000}"/>
    <cellStyle name="Comma 7 3 2 2" xfId="2373" xr:uid="{00000000-0005-0000-0000-0000B1090000}"/>
    <cellStyle name="Comma 7 3 2 2 2" xfId="2374" xr:uid="{00000000-0005-0000-0000-0000B2090000}"/>
    <cellStyle name="Comma 7 3 2 2 2 2" xfId="2375" xr:uid="{00000000-0005-0000-0000-0000B3090000}"/>
    <cellStyle name="Comma 7 3 2 2 3" xfId="2376" xr:uid="{00000000-0005-0000-0000-0000B4090000}"/>
    <cellStyle name="Comma 7 3 2 2 4" xfId="2377" xr:uid="{00000000-0005-0000-0000-0000B5090000}"/>
    <cellStyle name="Comma 7 3 2 3" xfId="2378" xr:uid="{00000000-0005-0000-0000-0000B6090000}"/>
    <cellStyle name="Comma 7 3 2 3 2" xfId="2379" xr:uid="{00000000-0005-0000-0000-0000B7090000}"/>
    <cellStyle name="Comma 7 3 2 3 2 2" xfId="2380" xr:uid="{00000000-0005-0000-0000-0000B8090000}"/>
    <cellStyle name="Comma 7 3 2 3 3" xfId="2381" xr:uid="{00000000-0005-0000-0000-0000B9090000}"/>
    <cellStyle name="Comma 7 3 2 3 4" xfId="2382" xr:uid="{00000000-0005-0000-0000-0000BA090000}"/>
    <cellStyle name="Comma 7 3 2 4" xfId="2383" xr:uid="{00000000-0005-0000-0000-0000BB090000}"/>
    <cellStyle name="Comma 7 3 2 4 2" xfId="2384" xr:uid="{00000000-0005-0000-0000-0000BC090000}"/>
    <cellStyle name="Comma 7 3 2 4 2 2" xfId="2385" xr:uid="{00000000-0005-0000-0000-0000BD090000}"/>
    <cellStyle name="Comma 7 3 2 4 3" xfId="2386" xr:uid="{00000000-0005-0000-0000-0000BE090000}"/>
    <cellStyle name="Comma 7 3 2 4 4" xfId="2387" xr:uid="{00000000-0005-0000-0000-0000BF090000}"/>
    <cellStyle name="Comma 7 3 2 5" xfId="2388" xr:uid="{00000000-0005-0000-0000-0000C0090000}"/>
    <cellStyle name="Comma 7 3 2 5 2" xfId="2389" xr:uid="{00000000-0005-0000-0000-0000C1090000}"/>
    <cellStyle name="Comma 7 3 2 5 2 2" xfId="2390" xr:uid="{00000000-0005-0000-0000-0000C2090000}"/>
    <cellStyle name="Comma 7 3 2 5 3" xfId="2391" xr:uid="{00000000-0005-0000-0000-0000C3090000}"/>
    <cellStyle name="Comma 7 3 2 5 4" xfId="2392" xr:uid="{00000000-0005-0000-0000-0000C4090000}"/>
    <cellStyle name="Comma 7 3 2 6" xfId="2393" xr:uid="{00000000-0005-0000-0000-0000C5090000}"/>
    <cellStyle name="Comma 7 3 2 6 2" xfId="2394" xr:uid="{00000000-0005-0000-0000-0000C6090000}"/>
    <cellStyle name="Comma 7 3 2 6 3" xfId="2395" xr:uid="{00000000-0005-0000-0000-0000C7090000}"/>
    <cellStyle name="Comma 7 3 2 7" xfId="2396" xr:uid="{00000000-0005-0000-0000-0000C8090000}"/>
    <cellStyle name="Comma 7 3 2 7 2" xfId="2397" xr:uid="{00000000-0005-0000-0000-0000C9090000}"/>
    <cellStyle name="Comma 7 3 2 8" xfId="2398" xr:uid="{00000000-0005-0000-0000-0000CA090000}"/>
    <cellStyle name="Comma 7 3 2 9" xfId="2399" xr:uid="{00000000-0005-0000-0000-0000CB090000}"/>
    <cellStyle name="Comma 7 3 3" xfId="2400" xr:uid="{00000000-0005-0000-0000-0000CC090000}"/>
    <cellStyle name="Comma 7 3 3 2" xfId="2401" xr:uid="{00000000-0005-0000-0000-0000CD090000}"/>
    <cellStyle name="Comma 7 3 3 2 2" xfId="2402" xr:uid="{00000000-0005-0000-0000-0000CE090000}"/>
    <cellStyle name="Comma 7 3 3 3" xfId="2403" xr:uid="{00000000-0005-0000-0000-0000CF090000}"/>
    <cellStyle name="Comma 7 3 3 4" xfId="2404" xr:uid="{00000000-0005-0000-0000-0000D0090000}"/>
    <cellStyle name="Comma 7 3 4" xfId="2405" xr:uid="{00000000-0005-0000-0000-0000D1090000}"/>
    <cellStyle name="Comma 7 3 4 2" xfId="2406" xr:uid="{00000000-0005-0000-0000-0000D2090000}"/>
    <cellStyle name="Comma 7 3 4 2 2" xfId="2407" xr:uid="{00000000-0005-0000-0000-0000D3090000}"/>
    <cellStyle name="Comma 7 3 4 3" xfId="2408" xr:uid="{00000000-0005-0000-0000-0000D4090000}"/>
    <cellStyle name="Comma 7 3 4 4" xfId="2409" xr:uid="{00000000-0005-0000-0000-0000D5090000}"/>
    <cellStyle name="Comma 7 3 5" xfId="2410" xr:uid="{00000000-0005-0000-0000-0000D6090000}"/>
    <cellStyle name="Comma 7 3 5 2" xfId="2411" xr:uid="{00000000-0005-0000-0000-0000D7090000}"/>
    <cellStyle name="Comma 7 3 5 2 2" xfId="2412" xr:uid="{00000000-0005-0000-0000-0000D8090000}"/>
    <cellStyle name="Comma 7 3 5 3" xfId="2413" xr:uid="{00000000-0005-0000-0000-0000D9090000}"/>
    <cellStyle name="Comma 7 3 5 4" xfId="2414" xr:uid="{00000000-0005-0000-0000-0000DA090000}"/>
    <cellStyle name="Comma 7 3 6" xfId="2415" xr:uid="{00000000-0005-0000-0000-0000DB090000}"/>
    <cellStyle name="Comma 7 3 6 2" xfId="2416" xr:uid="{00000000-0005-0000-0000-0000DC090000}"/>
    <cellStyle name="Comma 7 3 6 2 2" xfId="2417" xr:uid="{00000000-0005-0000-0000-0000DD090000}"/>
    <cellStyle name="Comma 7 3 6 3" xfId="2418" xr:uid="{00000000-0005-0000-0000-0000DE090000}"/>
    <cellStyle name="Comma 7 3 6 4" xfId="2419" xr:uid="{00000000-0005-0000-0000-0000DF090000}"/>
    <cellStyle name="Comma 7 3 7" xfId="2420" xr:uid="{00000000-0005-0000-0000-0000E0090000}"/>
    <cellStyle name="Comma 7 3 7 2" xfId="2421" xr:uid="{00000000-0005-0000-0000-0000E1090000}"/>
    <cellStyle name="Comma 7 3 7 3" xfId="2422" xr:uid="{00000000-0005-0000-0000-0000E2090000}"/>
    <cellStyle name="Comma 7 3 8" xfId="2423" xr:uid="{00000000-0005-0000-0000-0000E3090000}"/>
    <cellStyle name="Comma 7 3 8 2" xfId="2424" xr:uid="{00000000-0005-0000-0000-0000E4090000}"/>
    <cellStyle name="Comma 7 3 9" xfId="2425" xr:uid="{00000000-0005-0000-0000-0000E5090000}"/>
    <cellStyle name="Comma 7 4" xfId="2426" xr:uid="{00000000-0005-0000-0000-0000E6090000}"/>
    <cellStyle name="Comma 7 4 10" xfId="2427" xr:uid="{00000000-0005-0000-0000-0000E7090000}"/>
    <cellStyle name="Comma 7 4 2" xfId="2428" xr:uid="{00000000-0005-0000-0000-0000E8090000}"/>
    <cellStyle name="Comma 7 4 2 2" xfId="2429" xr:uid="{00000000-0005-0000-0000-0000E9090000}"/>
    <cellStyle name="Comma 7 4 2 2 2" xfId="2430" xr:uid="{00000000-0005-0000-0000-0000EA090000}"/>
    <cellStyle name="Comma 7 4 2 2 2 2" xfId="2431" xr:uid="{00000000-0005-0000-0000-0000EB090000}"/>
    <cellStyle name="Comma 7 4 2 2 3" xfId="2432" xr:uid="{00000000-0005-0000-0000-0000EC090000}"/>
    <cellStyle name="Comma 7 4 2 2 4" xfId="2433" xr:uid="{00000000-0005-0000-0000-0000ED090000}"/>
    <cellStyle name="Comma 7 4 2 3" xfId="2434" xr:uid="{00000000-0005-0000-0000-0000EE090000}"/>
    <cellStyle name="Comma 7 4 2 3 2" xfId="2435" xr:uid="{00000000-0005-0000-0000-0000EF090000}"/>
    <cellStyle name="Comma 7 4 2 3 2 2" xfId="2436" xr:uid="{00000000-0005-0000-0000-0000F0090000}"/>
    <cellStyle name="Comma 7 4 2 3 3" xfId="2437" xr:uid="{00000000-0005-0000-0000-0000F1090000}"/>
    <cellStyle name="Comma 7 4 2 3 4" xfId="2438" xr:uid="{00000000-0005-0000-0000-0000F2090000}"/>
    <cellStyle name="Comma 7 4 2 4" xfId="2439" xr:uid="{00000000-0005-0000-0000-0000F3090000}"/>
    <cellStyle name="Comma 7 4 2 4 2" xfId="2440" xr:uid="{00000000-0005-0000-0000-0000F4090000}"/>
    <cellStyle name="Comma 7 4 2 4 2 2" xfId="2441" xr:uid="{00000000-0005-0000-0000-0000F5090000}"/>
    <cellStyle name="Comma 7 4 2 4 3" xfId="2442" xr:uid="{00000000-0005-0000-0000-0000F6090000}"/>
    <cellStyle name="Comma 7 4 2 4 4" xfId="2443" xr:uid="{00000000-0005-0000-0000-0000F7090000}"/>
    <cellStyle name="Comma 7 4 2 5" xfId="2444" xr:uid="{00000000-0005-0000-0000-0000F8090000}"/>
    <cellStyle name="Comma 7 4 2 5 2" xfId="2445" xr:uid="{00000000-0005-0000-0000-0000F9090000}"/>
    <cellStyle name="Comma 7 4 2 5 2 2" xfId="2446" xr:uid="{00000000-0005-0000-0000-0000FA090000}"/>
    <cellStyle name="Comma 7 4 2 5 3" xfId="2447" xr:uid="{00000000-0005-0000-0000-0000FB090000}"/>
    <cellStyle name="Comma 7 4 2 5 4" xfId="2448" xr:uid="{00000000-0005-0000-0000-0000FC090000}"/>
    <cellStyle name="Comma 7 4 2 6" xfId="2449" xr:uid="{00000000-0005-0000-0000-0000FD090000}"/>
    <cellStyle name="Comma 7 4 2 6 2" xfId="2450" xr:uid="{00000000-0005-0000-0000-0000FE090000}"/>
    <cellStyle name="Comma 7 4 2 6 3" xfId="2451" xr:uid="{00000000-0005-0000-0000-0000FF090000}"/>
    <cellStyle name="Comma 7 4 2 7" xfId="2452" xr:uid="{00000000-0005-0000-0000-0000000A0000}"/>
    <cellStyle name="Comma 7 4 2 7 2" xfId="2453" xr:uid="{00000000-0005-0000-0000-0000010A0000}"/>
    <cellStyle name="Comma 7 4 2 8" xfId="2454" xr:uid="{00000000-0005-0000-0000-0000020A0000}"/>
    <cellStyle name="Comma 7 4 2 9" xfId="2455" xr:uid="{00000000-0005-0000-0000-0000030A0000}"/>
    <cellStyle name="Comma 7 4 3" xfId="2456" xr:uid="{00000000-0005-0000-0000-0000040A0000}"/>
    <cellStyle name="Comma 7 4 3 2" xfId="2457" xr:uid="{00000000-0005-0000-0000-0000050A0000}"/>
    <cellStyle name="Comma 7 4 3 2 2" xfId="2458" xr:uid="{00000000-0005-0000-0000-0000060A0000}"/>
    <cellStyle name="Comma 7 4 3 3" xfId="2459" xr:uid="{00000000-0005-0000-0000-0000070A0000}"/>
    <cellStyle name="Comma 7 4 3 4" xfId="2460" xr:uid="{00000000-0005-0000-0000-0000080A0000}"/>
    <cellStyle name="Comma 7 4 4" xfId="2461" xr:uid="{00000000-0005-0000-0000-0000090A0000}"/>
    <cellStyle name="Comma 7 4 4 2" xfId="2462" xr:uid="{00000000-0005-0000-0000-00000A0A0000}"/>
    <cellStyle name="Comma 7 4 4 2 2" xfId="2463" xr:uid="{00000000-0005-0000-0000-00000B0A0000}"/>
    <cellStyle name="Comma 7 4 4 3" xfId="2464" xr:uid="{00000000-0005-0000-0000-00000C0A0000}"/>
    <cellStyle name="Comma 7 4 4 4" xfId="2465" xr:uid="{00000000-0005-0000-0000-00000D0A0000}"/>
    <cellStyle name="Comma 7 4 5" xfId="2466" xr:uid="{00000000-0005-0000-0000-00000E0A0000}"/>
    <cellStyle name="Comma 7 4 5 2" xfId="2467" xr:uid="{00000000-0005-0000-0000-00000F0A0000}"/>
    <cellStyle name="Comma 7 4 5 2 2" xfId="2468" xr:uid="{00000000-0005-0000-0000-0000100A0000}"/>
    <cellStyle name="Comma 7 4 5 3" xfId="2469" xr:uid="{00000000-0005-0000-0000-0000110A0000}"/>
    <cellStyle name="Comma 7 4 5 4" xfId="2470" xr:uid="{00000000-0005-0000-0000-0000120A0000}"/>
    <cellStyle name="Comma 7 4 6" xfId="2471" xr:uid="{00000000-0005-0000-0000-0000130A0000}"/>
    <cellStyle name="Comma 7 4 6 2" xfId="2472" xr:uid="{00000000-0005-0000-0000-0000140A0000}"/>
    <cellStyle name="Comma 7 4 6 2 2" xfId="2473" xr:uid="{00000000-0005-0000-0000-0000150A0000}"/>
    <cellStyle name="Comma 7 4 6 3" xfId="2474" xr:uid="{00000000-0005-0000-0000-0000160A0000}"/>
    <cellStyle name="Comma 7 4 6 4" xfId="2475" xr:uid="{00000000-0005-0000-0000-0000170A0000}"/>
    <cellStyle name="Comma 7 4 7" xfId="2476" xr:uid="{00000000-0005-0000-0000-0000180A0000}"/>
    <cellStyle name="Comma 7 4 7 2" xfId="2477" xr:uid="{00000000-0005-0000-0000-0000190A0000}"/>
    <cellStyle name="Comma 7 4 7 3" xfId="2478" xr:uid="{00000000-0005-0000-0000-00001A0A0000}"/>
    <cellStyle name="Comma 7 4 8" xfId="2479" xr:uid="{00000000-0005-0000-0000-00001B0A0000}"/>
    <cellStyle name="Comma 7 4 8 2" xfId="2480" xr:uid="{00000000-0005-0000-0000-00001C0A0000}"/>
    <cellStyle name="Comma 7 4 9" xfId="2481" xr:uid="{00000000-0005-0000-0000-00001D0A0000}"/>
    <cellStyle name="Comma 7 5" xfId="2482" xr:uid="{00000000-0005-0000-0000-00001E0A0000}"/>
    <cellStyle name="Comma 7 5 2" xfId="2483" xr:uid="{00000000-0005-0000-0000-00001F0A0000}"/>
    <cellStyle name="Comma 7 5 2 2" xfId="2484" xr:uid="{00000000-0005-0000-0000-0000200A0000}"/>
    <cellStyle name="Comma 7 5 2 2 2" xfId="2485" xr:uid="{00000000-0005-0000-0000-0000210A0000}"/>
    <cellStyle name="Comma 7 5 2 3" xfId="2486" xr:uid="{00000000-0005-0000-0000-0000220A0000}"/>
    <cellStyle name="Comma 7 5 2 4" xfId="2487" xr:uid="{00000000-0005-0000-0000-0000230A0000}"/>
    <cellStyle name="Comma 7 5 3" xfId="2488" xr:uid="{00000000-0005-0000-0000-0000240A0000}"/>
    <cellStyle name="Comma 7 5 3 2" xfId="2489" xr:uid="{00000000-0005-0000-0000-0000250A0000}"/>
    <cellStyle name="Comma 7 5 3 2 2" xfId="2490" xr:uid="{00000000-0005-0000-0000-0000260A0000}"/>
    <cellStyle name="Comma 7 5 3 3" xfId="2491" xr:uid="{00000000-0005-0000-0000-0000270A0000}"/>
    <cellStyle name="Comma 7 5 3 4" xfId="2492" xr:uid="{00000000-0005-0000-0000-0000280A0000}"/>
    <cellStyle name="Comma 7 5 4" xfId="2493" xr:uid="{00000000-0005-0000-0000-0000290A0000}"/>
    <cellStyle name="Comma 7 5 4 2" xfId="2494" xr:uid="{00000000-0005-0000-0000-00002A0A0000}"/>
    <cellStyle name="Comma 7 5 4 2 2" xfId="2495" xr:uid="{00000000-0005-0000-0000-00002B0A0000}"/>
    <cellStyle name="Comma 7 5 4 3" xfId="2496" xr:uid="{00000000-0005-0000-0000-00002C0A0000}"/>
    <cellStyle name="Comma 7 5 4 4" xfId="2497" xr:uid="{00000000-0005-0000-0000-00002D0A0000}"/>
    <cellStyle name="Comma 7 5 5" xfId="2498" xr:uid="{00000000-0005-0000-0000-00002E0A0000}"/>
    <cellStyle name="Comma 7 5 5 2" xfId="2499" xr:uid="{00000000-0005-0000-0000-00002F0A0000}"/>
    <cellStyle name="Comma 7 5 5 2 2" xfId="2500" xr:uid="{00000000-0005-0000-0000-0000300A0000}"/>
    <cellStyle name="Comma 7 5 5 3" xfId="2501" xr:uid="{00000000-0005-0000-0000-0000310A0000}"/>
    <cellStyle name="Comma 7 5 5 4" xfId="2502" xr:uid="{00000000-0005-0000-0000-0000320A0000}"/>
    <cellStyle name="Comma 7 5 6" xfId="2503" xr:uid="{00000000-0005-0000-0000-0000330A0000}"/>
    <cellStyle name="Comma 7 5 6 2" xfId="2504" xr:uid="{00000000-0005-0000-0000-0000340A0000}"/>
    <cellStyle name="Comma 7 5 6 3" xfId="2505" xr:uid="{00000000-0005-0000-0000-0000350A0000}"/>
    <cellStyle name="Comma 7 5 7" xfId="2506" xr:uid="{00000000-0005-0000-0000-0000360A0000}"/>
    <cellStyle name="Comma 7 5 7 2" xfId="2507" xr:uid="{00000000-0005-0000-0000-0000370A0000}"/>
    <cellStyle name="Comma 7 5 8" xfId="2508" xr:uid="{00000000-0005-0000-0000-0000380A0000}"/>
    <cellStyle name="Comma 7 5 9" xfId="2509" xr:uid="{00000000-0005-0000-0000-0000390A0000}"/>
    <cellStyle name="Comma 7 6" xfId="2510" xr:uid="{00000000-0005-0000-0000-00003A0A0000}"/>
    <cellStyle name="Comma 7 6 2" xfId="2511" xr:uid="{00000000-0005-0000-0000-00003B0A0000}"/>
    <cellStyle name="Comma 7 6 2 2" xfId="2512" xr:uid="{00000000-0005-0000-0000-00003C0A0000}"/>
    <cellStyle name="Comma 7 6 3" xfId="2513" xr:uid="{00000000-0005-0000-0000-00003D0A0000}"/>
    <cellStyle name="Comma 7 6 4" xfId="2514" xr:uid="{00000000-0005-0000-0000-00003E0A0000}"/>
    <cellStyle name="Comma 7 7" xfId="2515" xr:uid="{00000000-0005-0000-0000-00003F0A0000}"/>
    <cellStyle name="Comma 7 7 2" xfId="2516" xr:uid="{00000000-0005-0000-0000-0000400A0000}"/>
    <cellStyle name="Comma 7 7 2 2" xfId="2517" xr:uid="{00000000-0005-0000-0000-0000410A0000}"/>
    <cellStyle name="Comma 7 7 3" xfId="2518" xr:uid="{00000000-0005-0000-0000-0000420A0000}"/>
    <cellStyle name="Comma 7 7 4" xfId="2519" xr:uid="{00000000-0005-0000-0000-0000430A0000}"/>
    <cellStyle name="Comma 7 8" xfId="2520" xr:uid="{00000000-0005-0000-0000-0000440A0000}"/>
    <cellStyle name="Comma 7 8 2" xfId="2521" xr:uid="{00000000-0005-0000-0000-0000450A0000}"/>
    <cellStyle name="Comma 7 8 2 2" xfId="2522" xr:uid="{00000000-0005-0000-0000-0000460A0000}"/>
    <cellStyle name="Comma 7 8 3" xfId="2523" xr:uid="{00000000-0005-0000-0000-0000470A0000}"/>
    <cellStyle name="Comma 7 8 4" xfId="2524" xr:uid="{00000000-0005-0000-0000-0000480A0000}"/>
    <cellStyle name="Comma 7 9" xfId="2525" xr:uid="{00000000-0005-0000-0000-0000490A0000}"/>
    <cellStyle name="Comma 7 9 2" xfId="2526" xr:uid="{00000000-0005-0000-0000-00004A0A0000}"/>
    <cellStyle name="Comma 7 9 2 2" xfId="2527" xr:uid="{00000000-0005-0000-0000-00004B0A0000}"/>
    <cellStyle name="Comma 7 9 3" xfId="2528" xr:uid="{00000000-0005-0000-0000-00004C0A0000}"/>
    <cellStyle name="Comma 7 9 4" xfId="2529" xr:uid="{00000000-0005-0000-0000-00004D0A0000}"/>
    <cellStyle name="Comma 8" xfId="2530" xr:uid="{00000000-0005-0000-0000-00004E0A0000}"/>
    <cellStyle name="Comma 9" xfId="2562" xr:uid="{00000000-0005-0000-0000-00004F0A0000}"/>
    <cellStyle name="DateLong" xfId="43" xr:uid="{00000000-0005-0000-0000-0000500A0000}"/>
    <cellStyle name="DateShort" xfId="44" xr:uid="{00000000-0005-0000-0000-0000510A0000}"/>
    <cellStyle name="Descriptor text" xfId="47" xr:uid="{00000000-0005-0000-0000-0000520A0000}"/>
    <cellStyle name="Factor" xfId="32" xr:uid="{00000000-0005-0000-0000-0000530A0000}"/>
    <cellStyle name="headerStyle" xfId="2531" xr:uid="{00000000-0005-0000-0000-0000550A0000}"/>
    <cellStyle name="Heading" xfId="46" xr:uid="{00000000-0005-0000-0000-0000560A0000}"/>
    <cellStyle name="Hyperlink 2" xfId="2532" xr:uid="{00000000-0005-0000-0000-0000570A0000}"/>
    <cellStyle name="Hyperlink 2 2" xfId="2753" xr:uid="{4F7128AC-EEA8-47E4-8C9F-B889790BD7C7}"/>
    <cellStyle name="NJS" xfId="2533" xr:uid="{00000000-0005-0000-0000-0000580A0000}"/>
    <cellStyle name="Normal" xfId="0" builtinId="0"/>
    <cellStyle name="Normal 10" xfId="2577" xr:uid="{00000000-0005-0000-0000-00005A0A0000}"/>
    <cellStyle name="Normal 10 2" xfId="14" xr:uid="{00000000-0005-0000-0000-00005B0A0000}"/>
    <cellStyle name="Normal 11" xfId="2628" xr:uid="{00000000-0005-0000-0000-00005C0A0000}"/>
    <cellStyle name="Normal 12" xfId="35" xr:uid="{00000000-0005-0000-0000-00005D0A0000}"/>
    <cellStyle name="Normal 12 2" xfId="2747" xr:uid="{47038AB5-AA47-4E38-B47C-2C7D5A19F813}"/>
    <cellStyle name="Normal 13" xfId="2565" xr:uid="{00000000-0005-0000-0000-00005E0A0000}"/>
    <cellStyle name="Normal 14" xfId="2629" xr:uid="{00000000-0005-0000-0000-00005F0A0000}"/>
    <cellStyle name="Normal 15" xfId="2626" xr:uid="{00000000-0005-0000-0000-0000600A0000}"/>
    <cellStyle name="Normal 16" xfId="2627" xr:uid="{00000000-0005-0000-0000-0000610A0000}"/>
    <cellStyle name="Normal 16 2" xfId="2754" xr:uid="{A483073C-07C3-4B01-957C-333F9CFB5B4C}"/>
    <cellStyle name="Normal 17" xfId="2568" xr:uid="{00000000-0005-0000-0000-0000620A0000}"/>
    <cellStyle name="Normal 18" xfId="2630" xr:uid="{00000000-0005-0000-0000-0000630A0000}"/>
    <cellStyle name="Normal 19" xfId="163" xr:uid="{00000000-0005-0000-0000-0000640A0000}"/>
    <cellStyle name="Normal 2" xfId="3" xr:uid="{00000000-0005-0000-0000-0000650A0000}"/>
    <cellStyle name="Normal 2 2" xfId="10" xr:uid="{00000000-0005-0000-0000-0000660A0000}"/>
    <cellStyle name="Normal 2 3" xfId="15" xr:uid="{00000000-0005-0000-0000-0000670A0000}"/>
    <cellStyle name="Normal 2 3 2" xfId="39" xr:uid="{00000000-0005-0000-0000-0000680A0000}"/>
    <cellStyle name="Normal 2 3 2 2" xfId="2751" xr:uid="{8EC4DA41-E402-4617-9FC2-B7DCE53BD3B8}"/>
    <cellStyle name="Normal 2 3 3" xfId="2750" xr:uid="{E26C0AB9-402A-4731-8C21-3922BEB8B787}"/>
    <cellStyle name="Normal 2 4" xfId="80" xr:uid="{00000000-0005-0000-0000-0000690A0000}"/>
    <cellStyle name="Normal 2 4 2" xfId="2745" xr:uid="{ECBBBC1D-0037-4370-A7F3-1D8D157818D0}"/>
    <cellStyle name="Normal 2 5" xfId="9" xr:uid="{00000000-0005-0000-0000-00006A0A0000}"/>
    <cellStyle name="Normal 2 6" xfId="2739" xr:uid="{00000000-0005-0000-0000-00006B0A0000}"/>
    <cellStyle name="Normal 2 7 2" xfId="2755" xr:uid="{9DACD814-CEB4-4A17-9281-E891B0F73D6F}"/>
    <cellStyle name="Normal 20" xfId="4" xr:uid="{00000000-0005-0000-0000-00006C0A0000}"/>
    <cellStyle name="Normal 21" xfId="2740" xr:uid="{00000000-0005-0000-0000-00006D0A0000}"/>
    <cellStyle name="Normal 24" xfId="25" xr:uid="{00000000-0005-0000-0000-00006E0A0000}"/>
    <cellStyle name="Normal 3" xfId="7" xr:uid="{00000000-0005-0000-0000-00006F0A0000}"/>
    <cellStyle name="Normal 3 2" xfId="8" xr:uid="{00000000-0005-0000-0000-0000700A0000}"/>
    <cellStyle name="Normal 3 2 2" xfId="20" xr:uid="{00000000-0005-0000-0000-0000710A0000}"/>
    <cellStyle name="Normal 3 2 3" xfId="2534" xr:uid="{00000000-0005-0000-0000-0000720A0000}"/>
    <cellStyle name="Normal 3 3" xfId="34" xr:uid="{00000000-0005-0000-0000-0000730A0000}"/>
    <cellStyle name="Normal 3 3 2" xfId="22" xr:uid="{00000000-0005-0000-0000-0000740A0000}"/>
    <cellStyle name="Normal 3 4" xfId="17" xr:uid="{00000000-0005-0000-0000-0000750A0000}"/>
    <cellStyle name="Normal 3 7" xfId="13" xr:uid="{00000000-0005-0000-0000-0000760A0000}"/>
    <cellStyle name="Normal 3 7 2" xfId="2536" xr:uid="{00000000-0005-0000-0000-0000770A0000}"/>
    <cellStyle name="Normal 3 7 3" xfId="2537" xr:uid="{00000000-0005-0000-0000-0000780A0000}"/>
    <cellStyle name="Normal 3 7 4" xfId="2535" xr:uid="{00000000-0005-0000-0000-0000790A0000}"/>
    <cellStyle name="Normal 30" xfId="2742" xr:uid="{00000000-0005-0000-0000-00007A0A0000}"/>
    <cellStyle name="Normal 4" xfId="21" xr:uid="{00000000-0005-0000-0000-00007B0A0000}"/>
    <cellStyle name="Normal 4 2" xfId="18" xr:uid="{00000000-0005-0000-0000-00007C0A0000}"/>
    <cellStyle name="Normal 4 2 2" xfId="16" xr:uid="{00000000-0005-0000-0000-00007D0A0000}"/>
    <cellStyle name="Normal 4 2 3" xfId="2566" xr:uid="{00000000-0005-0000-0000-00007E0A0000}"/>
    <cellStyle name="Normal 4 3" xfId="2569" xr:uid="{00000000-0005-0000-0000-00007F0A0000}"/>
    <cellStyle name="Normal 5" xfId="30" xr:uid="{00000000-0005-0000-0000-0000800A0000}"/>
    <cellStyle name="Normal 5 2" xfId="2539" xr:uid="{00000000-0005-0000-0000-0000810A0000}"/>
    <cellStyle name="Normal 5 3" xfId="2540" xr:uid="{00000000-0005-0000-0000-0000820A0000}"/>
    <cellStyle name="Normal 5 4" xfId="2541" xr:uid="{00000000-0005-0000-0000-0000830A0000}"/>
    <cellStyle name="Normal 5 5" xfId="33" xr:uid="{00000000-0005-0000-0000-0000840A0000}"/>
    <cellStyle name="Normal 5 6" xfId="2538" xr:uid="{00000000-0005-0000-0000-0000850A0000}"/>
    <cellStyle name="Normal 6" xfId="36" xr:uid="{00000000-0005-0000-0000-0000860A0000}"/>
    <cellStyle name="Normal 7" xfId="37" xr:uid="{00000000-0005-0000-0000-0000870A0000}"/>
    <cellStyle name="Normal 7 2" xfId="2746" xr:uid="{B0C09BAD-A3A6-4D21-A949-40D7B40F3C39}"/>
    <cellStyle name="Normal 7 2 2" xfId="2757" xr:uid="{EC1CF375-BB58-458E-B643-28447E85D3B6}"/>
    <cellStyle name="Normal 7 2 3" xfId="2741" xr:uid="{00000000-0005-0000-0000-0000880A0000}"/>
    <cellStyle name="Normal 7 5" xfId="2743" xr:uid="{D548F8C7-19F5-4F9C-9175-117EA1413E4A}"/>
    <cellStyle name="Normal 7 7" xfId="2744" xr:uid="{3B7723FB-E10E-4540-AB14-6B6C45410F1C}"/>
    <cellStyle name="Normal 8" xfId="38" xr:uid="{00000000-0005-0000-0000-0000890A0000}"/>
    <cellStyle name="Normal 8 2" xfId="2573" xr:uid="{00000000-0005-0000-0000-00008A0A0000}"/>
    <cellStyle name="Normal 8 3" xfId="164" xr:uid="{00000000-0005-0000-0000-00008B0A0000}"/>
    <cellStyle name="Normal 9" xfId="2561" xr:uid="{00000000-0005-0000-0000-00008C0A0000}"/>
    <cellStyle name="OfwatAmber" xfId="49" xr:uid="{00000000-0005-0000-0000-00008D0A0000}"/>
    <cellStyle name="OfwatCalculation" xfId="50" xr:uid="{00000000-0005-0000-0000-00008E0A0000}"/>
    <cellStyle name="OfwatCopy" xfId="51" xr:uid="{00000000-0005-0000-0000-00008F0A0000}"/>
    <cellStyle name="OfwatDescTxt" xfId="52" xr:uid="{00000000-0005-0000-0000-0000900A0000}"/>
    <cellStyle name="OfwatEmphasis" xfId="53" xr:uid="{00000000-0005-0000-0000-0000910A0000}"/>
    <cellStyle name="OfwatGreen" xfId="54" xr:uid="{00000000-0005-0000-0000-0000920A0000}"/>
    <cellStyle name="OfwatHeaderTxt" xfId="55" xr:uid="{00000000-0005-0000-0000-0000930A0000}"/>
    <cellStyle name="OfwatInput" xfId="56" xr:uid="{00000000-0005-0000-0000-0000940A0000}"/>
    <cellStyle name="OfwatINVALID" xfId="57" xr:uid="{00000000-0005-0000-0000-0000950A0000}"/>
    <cellStyle name="OfwatNormal" xfId="58" xr:uid="{00000000-0005-0000-0000-0000960A0000}"/>
    <cellStyle name="OfwatRedPurple" xfId="59" xr:uid="{00000000-0005-0000-0000-0000970A0000}"/>
    <cellStyle name="Output Amounts" xfId="2542" xr:uid="{00000000-0005-0000-0000-0000980A0000}"/>
    <cellStyle name="Output Column Headings" xfId="2543" xr:uid="{00000000-0005-0000-0000-0000990A0000}"/>
    <cellStyle name="Output Line Items" xfId="2544" xr:uid="{00000000-0005-0000-0000-00009A0A0000}"/>
    <cellStyle name="Output Report Heading" xfId="2545" xr:uid="{00000000-0005-0000-0000-00009B0A0000}"/>
    <cellStyle name="Output Report Title" xfId="2546" xr:uid="{00000000-0005-0000-0000-00009C0A0000}"/>
    <cellStyle name="Percent" xfId="2" builtinId="5"/>
    <cellStyle name="Percent 2" xfId="12" xr:uid="{00000000-0005-0000-0000-00009E0A0000}"/>
    <cellStyle name="Percent 2 2" xfId="19" xr:uid="{00000000-0005-0000-0000-00009F0A0000}"/>
    <cellStyle name="Percent 2 2 2" xfId="2549" xr:uid="{00000000-0005-0000-0000-0000A00A0000}"/>
    <cellStyle name="Percent 2 2 3" xfId="2550" xr:uid="{00000000-0005-0000-0000-0000A10A0000}"/>
    <cellStyle name="Percent 2 2 4" xfId="2551" xr:uid="{00000000-0005-0000-0000-0000A20A0000}"/>
    <cellStyle name="Percent 2 2 5" xfId="2567" xr:uid="{00000000-0005-0000-0000-0000A30A0000}"/>
    <cellStyle name="Percent 2 2 6" xfId="2548" xr:uid="{00000000-0005-0000-0000-0000A40A0000}"/>
    <cellStyle name="Percent 2 3" xfId="26" xr:uid="{00000000-0005-0000-0000-0000A50A0000}"/>
    <cellStyle name="Percent 2 3 2" xfId="2553" xr:uid="{00000000-0005-0000-0000-0000A60A0000}"/>
    <cellStyle name="Percent 2 3 3" xfId="2554" xr:uid="{00000000-0005-0000-0000-0000A70A0000}"/>
    <cellStyle name="Percent 2 3 4" xfId="2571" xr:uid="{00000000-0005-0000-0000-0000A80A0000}"/>
    <cellStyle name="Percent 2 3 5" xfId="2552" xr:uid="{00000000-0005-0000-0000-0000A90A0000}"/>
    <cellStyle name="Percent 2 4" xfId="81" xr:uid="{00000000-0005-0000-0000-0000AA0A0000}"/>
    <cellStyle name="Percent 2 4 2" xfId="2556" xr:uid="{00000000-0005-0000-0000-0000AB0A0000}"/>
    <cellStyle name="Percent 2 4 3" xfId="2557" xr:uid="{00000000-0005-0000-0000-0000AC0A0000}"/>
    <cellStyle name="Percent 2 4 4" xfId="2598" xr:uid="{00000000-0005-0000-0000-0000AD0A0000}"/>
    <cellStyle name="Percent 2 4 5" xfId="2555" xr:uid="{00000000-0005-0000-0000-0000AE0A0000}"/>
    <cellStyle name="Percent 2 5" xfId="2558" xr:uid="{00000000-0005-0000-0000-0000AF0A0000}"/>
    <cellStyle name="Percent 2 6" xfId="2559" xr:uid="{00000000-0005-0000-0000-0000B00A0000}"/>
    <cellStyle name="Percent 2 7" xfId="2560" xr:uid="{00000000-0005-0000-0000-0000B10A0000}"/>
    <cellStyle name="Percent 2 8" xfId="2547" xr:uid="{00000000-0005-0000-0000-0000B20A0000}"/>
    <cellStyle name="Percent 3" xfId="28" xr:uid="{00000000-0005-0000-0000-0000B30A0000}"/>
    <cellStyle name="Percent 4" xfId="2563" xr:uid="{00000000-0005-0000-0000-0000B40A0000}"/>
    <cellStyle name="Percent 5" xfId="6" xr:uid="{00000000-0005-0000-0000-0000B50A0000}"/>
    <cellStyle name="Style 1" xfId="2748" xr:uid="{57A23336-C21B-4BA6-8F73-3966EFFCD6F9}"/>
    <cellStyle name="Style 2" xfId="2749" xr:uid="{CE3F3F28-2595-4C6C-9A97-DB3850641562}"/>
    <cellStyle name="Validation error" xfId="48" xr:uid="{00000000-0005-0000-0000-0000B60A0000}"/>
    <cellStyle name="Year" xfId="45" xr:uid="{00000000-0005-0000-0000-0000B70A0000}"/>
    <cellStyle name="Year 2" xfId="2752" xr:uid="{A14E02FC-AC26-4445-886E-5D943EB80D2E}"/>
    <cellStyle name="Year 2 2" xfId="2756" xr:uid="{85C7BDB0-BE96-4256-B6E1-32F2E0A2766D}"/>
  </cellStyles>
  <dxfs count="9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2" tint="-0.34998626667073579"/>
        </patternFill>
      </fill>
    </dxf>
    <dxf>
      <font>
        <color rgb="FF00B050"/>
      </font>
      <fill>
        <patternFill>
          <bgColor rgb="FFCCFFCC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00B050"/>
      </font>
      <fill>
        <patternFill>
          <bgColor rgb="FFCCFFCC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00B050"/>
      </font>
      <fill>
        <patternFill>
          <bgColor rgb="FFCCFFCC"/>
        </patternFill>
      </fill>
    </dxf>
    <dxf>
      <fill>
        <patternFill>
          <bgColor theme="2" tint="-0.34998626667073579"/>
        </patternFill>
      </fill>
    </dxf>
    <dxf>
      <font>
        <color rgb="FF00B050"/>
      </font>
      <fill>
        <patternFill>
          <bgColor rgb="FFCCFFCC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00B050"/>
      </font>
      <fill>
        <patternFill>
          <bgColor rgb="FFCCFFCC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B050"/>
      </font>
      <fill>
        <patternFill>
          <bgColor rgb="FFCCFFCC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00B050"/>
      </font>
      <fill>
        <patternFill>
          <bgColor rgb="FFCCFFCC"/>
        </patternFill>
      </fill>
    </dxf>
    <dxf>
      <font>
        <color rgb="FF00B050"/>
      </font>
      <fill>
        <patternFill>
          <bgColor rgb="FFCCFFCC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ont>
        <color rgb="FF00B050"/>
      </font>
      <fill>
        <patternFill>
          <bgColor rgb="FFCCFFCC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00B050"/>
      </font>
      <fill>
        <patternFill>
          <bgColor rgb="FFCCFFCC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4" formatCode="0.00%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4" formatCode="0.00%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4" formatCode="0.00%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4" formatCode="0.00%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4" formatCode="0.00%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4" formatCode="0.00%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4" formatCode="0.00%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83" formatCode="#,##0.000"/>
      <fill>
        <patternFill patternType="solid">
          <fgColor indexed="64"/>
          <bgColor rgb="FFFFFFE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indexed="64"/>
          <bgColor rgb="FFFFFFE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98C561"/>
      <color rgb="FFCCCCCE"/>
      <color rgb="FFFFDB8E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610416</xdr:colOff>
      <xdr:row>16</xdr:row>
      <xdr:rowOff>74839</xdr:rowOff>
    </xdr:from>
    <xdr:to>
      <xdr:col>8</xdr:col>
      <xdr:colOff>524382</xdr:colOff>
      <xdr:row>42</xdr:row>
      <xdr:rowOff>119062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E78B4790-F97E-4CF3-AB05-63FA9C005998}"/>
            </a:ext>
          </a:extLst>
        </xdr:cNvPr>
        <xdr:cNvSpPr txBox="1"/>
      </xdr:nvSpPr>
      <xdr:spPr>
        <a:xfrm>
          <a:off x="610416" y="2427514"/>
          <a:ext cx="8853179" cy="4378098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algn="l"/>
          <a:r>
            <a:rPr lang="en-US" sz="105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Summary of the model:</a:t>
          </a:r>
          <a:endParaRPr lang="en-US" sz="105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US" sz="1000" b="1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US" sz="10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The purpose of this workbook is to calculate modelled costs and efficiency scores, and calculate our efficient cost allowances for Residential Retail.   </a:t>
          </a:r>
        </a:p>
        <a:p>
          <a:pPr algn="l"/>
          <a:r>
            <a:rPr lang="en-US" sz="10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Input data comes from Feeder Model 1 for Residential Retail, which holds the master dataset.  N.B. This workbook combines previous Feeder Models 2 and 4 for Residential Retail into one workbook, now called Feeder Model 3. The PR19 Feeder Model 3 is now called Feeder Model 2.</a:t>
          </a:r>
        </a:p>
        <a:p>
          <a:pPr algn="l"/>
          <a:endParaRPr lang="en-US" sz="10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US" sz="105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Quality assurance: </a:t>
          </a:r>
        </a:p>
        <a:p>
          <a:pPr algn="l"/>
          <a:endParaRPr lang="en-US" sz="10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US" sz="10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The file has been reviewed</a:t>
          </a:r>
          <a:r>
            <a:rPr lang="en-US" sz="1000" baseline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internally and by our delivery partner.</a:t>
          </a:r>
        </a:p>
        <a:p>
          <a:pPr algn="l"/>
          <a:endParaRPr lang="en-US" sz="1000" baseline="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Contents: </a:t>
          </a:r>
          <a:endParaRPr lang="en-GB" sz="1050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GB" sz="10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0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Inputs: costs and cost driver data inputted</a:t>
          </a:r>
          <a:r>
            <a:rPr lang="en-US" sz="1000" baseline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from </a:t>
          </a:r>
          <a:r>
            <a:rPr lang="en-US" sz="10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feeder models 1 and 2.</a:t>
          </a:r>
        </a:p>
        <a:p>
          <a:pPr algn="l"/>
          <a:endParaRPr lang="en-US" sz="1000" baseline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US" sz="100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Model coeffs: presents the econometric base model results.</a:t>
          </a:r>
        </a:p>
        <a:p>
          <a:pPr algn="l"/>
          <a:endParaRPr lang="en-US" sz="1000" baseline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US" sz="100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Costs: combines historical and forecast costs for each dependent variable.</a:t>
          </a:r>
        </a:p>
        <a:p>
          <a:pPr algn="l"/>
          <a:endParaRPr lang="en-US" sz="1000" baseline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Controls: sets out our assumptions on model weightings, frontier shift and real price effects, and calculates the catch-up efficiency challenge.</a:t>
          </a:r>
          <a:endParaRPr lang="en-GB" sz="1000" baseline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US" sz="1000" baseline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US" sz="100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Cost drivers: combines historical and forecast cost drivers.</a:t>
          </a:r>
        </a:p>
        <a:p>
          <a:pPr algn="l"/>
          <a:endParaRPr lang="en-US" sz="1000" baseline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US" sz="100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Efficiency: calculates the model efficiency scores and triangulation.</a:t>
          </a:r>
        </a:p>
        <a:p>
          <a:pPr algn="l"/>
          <a:endParaRPr lang="en-US" sz="1000" baseline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US" sz="100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Modelled costs: calculates modelled costs based on the model coefficients (model coeffs) and cost driver data (cost drivers).</a:t>
          </a:r>
        </a:p>
        <a:p>
          <a:pPr algn="l"/>
          <a:endParaRPr lang="en-US" sz="1000" baseline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US" sz="100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Final allowances: presents final modelled allowances for each company across the period in real terms (22/23 prices).</a:t>
          </a:r>
        </a:p>
        <a:p>
          <a:pPr algn="l"/>
          <a:endParaRPr lang="en-US" sz="1000" baseline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US" sz="100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Inflation index: Ofwat CPIH forecast for the 2023-24 to 2029-30 period.</a:t>
          </a:r>
        </a:p>
        <a:p>
          <a:pPr algn="l"/>
          <a:endParaRPr lang="en-US" sz="1000" baseline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US" sz="100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Allowances: calculates nominal cost to serve retail allowances.</a:t>
          </a:r>
        </a:p>
        <a:p>
          <a:pPr algn="l"/>
          <a:endParaRPr lang="en-US" sz="1000" baseline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US" sz="1000" baseline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US" sz="100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US" sz="100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6</xdr:col>
      <xdr:colOff>390525</xdr:colOff>
      <xdr:row>1</xdr:row>
      <xdr:rowOff>9524</xdr:rowOff>
    </xdr:from>
    <xdr:to>
      <xdr:col>9</xdr:col>
      <xdr:colOff>343348</xdr:colOff>
      <xdr:row>5</xdr:row>
      <xdr:rowOff>112458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D22BA8-A735-466A-BD15-F2392222A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0538" y="400049"/>
          <a:ext cx="1781623" cy="86969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7</xdr:col>
      <xdr:colOff>587086</xdr:colOff>
      <xdr:row>12</xdr:row>
      <xdr:rowOff>145473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6F71BAB-094D-4C68-92FA-547DF14DC96A}"/>
            </a:ext>
          </a:extLst>
        </xdr:cNvPr>
        <xdr:cNvSpPr/>
      </xdr:nvSpPr>
      <xdr:spPr>
        <a:xfrm>
          <a:off x="419100" y="1400175"/>
          <a:ext cx="1253836" cy="955098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 historical costs and cost driver data from feeder model 1</a:t>
          </a:r>
        </a:p>
      </xdr:txBody>
    </xdr:sp>
    <xdr:clientData/>
  </xdr:twoCellAnchor>
  <xdr:twoCellAnchor>
    <xdr:from>
      <xdr:col>7</xdr:col>
      <xdr:colOff>590550</xdr:colOff>
      <xdr:row>10</xdr:row>
      <xdr:rowOff>20782</xdr:rowOff>
    </xdr:from>
    <xdr:to>
      <xdr:col>7</xdr:col>
      <xdr:colOff>1266825</xdr:colOff>
      <xdr:row>13</xdr:row>
      <xdr:rowOff>47625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A020B92-72DC-4597-B0F3-7E08E084BA46}"/>
            </a:ext>
          </a:extLst>
        </xdr:cNvPr>
        <xdr:cNvCxnSpPr>
          <a:cxnSpLocks/>
        </xdr:cNvCxnSpPr>
      </xdr:nvCxnSpPr>
      <xdr:spPr>
        <a:xfrm>
          <a:off x="1676400" y="1906732"/>
          <a:ext cx="676275" cy="512618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1285875</xdr:colOff>
      <xdr:row>11</xdr:row>
      <xdr:rowOff>47625</xdr:rowOff>
    </xdr:from>
    <xdr:to>
      <xdr:col>9</xdr:col>
      <xdr:colOff>263236</xdr:colOff>
      <xdr:row>17</xdr:row>
      <xdr:rowOff>31173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7F75FF5-D224-466D-8522-D1EE9BB8F803}"/>
            </a:ext>
          </a:extLst>
        </xdr:cNvPr>
        <xdr:cNvSpPr/>
      </xdr:nvSpPr>
      <xdr:spPr>
        <a:xfrm>
          <a:off x="2371725" y="2095500"/>
          <a:ext cx="1253836" cy="955098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Produces modelled base cost allowances and calculates efficiency scores</a:t>
          </a:r>
        </a:p>
      </xdr:txBody>
    </xdr:sp>
    <xdr:clientData/>
  </xdr:twoCellAnchor>
  <xdr:twoCellAnchor>
    <xdr:from>
      <xdr:col>11</xdr:col>
      <xdr:colOff>2068226</xdr:colOff>
      <xdr:row>11</xdr:row>
      <xdr:rowOff>27705</xdr:rowOff>
    </xdr:from>
    <xdr:to>
      <xdr:col>16</xdr:col>
      <xdr:colOff>286616</xdr:colOff>
      <xdr:row>17</xdr:row>
      <xdr:rowOff>119063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2067082C-0F80-4EBD-84F9-9E4C4CF5A987}"/>
            </a:ext>
          </a:extLst>
        </xdr:cNvPr>
        <xdr:cNvSpPr/>
      </xdr:nvSpPr>
      <xdr:spPr>
        <a:xfrm>
          <a:off x="5925851" y="2087486"/>
          <a:ext cx="1159234" cy="1091483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Convert real retail allowances into nominal terms and calculate cost to serve per household</a:t>
          </a:r>
        </a:p>
      </xdr:txBody>
    </xdr:sp>
    <xdr:clientData/>
  </xdr:twoCellAnchor>
  <xdr:twoCellAnchor>
    <xdr:from>
      <xdr:col>4</xdr:col>
      <xdr:colOff>0</xdr:colOff>
      <xdr:row>14</xdr:row>
      <xdr:rowOff>133350</xdr:rowOff>
    </xdr:from>
    <xdr:to>
      <xdr:col>7</xdr:col>
      <xdr:colOff>587086</xdr:colOff>
      <xdr:row>20</xdr:row>
      <xdr:rowOff>116898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CB3BFA3-1D08-4FA3-8163-28FCC3B09B4D}"/>
            </a:ext>
          </a:extLst>
        </xdr:cNvPr>
        <xdr:cNvSpPr/>
      </xdr:nvSpPr>
      <xdr:spPr>
        <a:xfrm>
          <a:off x="419100" y="2667000"/>
          <a:ext cx="1253836" cy="955098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 forecast cost driver data from feeder model 2</a:t>
          </a:r>
        </a:p>
      </xdr:txBody>
    </xdr:sp>
    <xdr:clientData/>
  </xdr:twoCellAnchor>
  <xdr:twoCellAnchor>
    <xdr:from>
      <xdr:col>7</xdr:col>
      <xdr:colOff>587086</xdr:colOff>
      <xdr:row>15</xdr:row>
      <xdr:rowOff>66675</xdr:rowOff>
    </xdr:from>
    <xdr:to>
      <xdr:col>7</xdr:col>
      <xdr:colOff>1257300</xdr:colOff>
      <xdr:row>17</xdr:row>
      <xdr:rowOff>125124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F0CB1EA2-B408-44F4-94E8-BD9088C456E4}"/>
            </a:ext>
          </a:extLst>
        </xdr:cNvPr>
        <xdr:cNvCxnSpPr>
          <a:cxnSpLocks/>
          <a:stCxn id="7" idx="3"/>
        </xdr:cNvCxnSpPr>
      </xdr:nvCxnSpPr>
      <xdr:spPr>
        <a:xfrm flipV="1">
          <a:off x="1672936" y="2762250"/>
          <a:ext cx="670214" cy="382299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9</xdr:col>
      <xdr:colOff>257175</xdr:colOff>
      <xdr:row>14</xdr:row>
      <xdr:rowOff>9526</xdr:rowOff>
    </xdr:from>
    <xdr:to>
      <xdr:col>11</xdr:col>
      <xdr:colOff>376238</xdr:colOff>
      <xdr:row>14</xdr:row>
      <xdr:rowOff>11258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BCC5A69D-CC4A-47E7-B4E3-E557C273AC7C}"/>
            </a:ext>
          </a:extLst>
        </xdr:cNvPr>
        <xdr:cNvCxnSpPr>
          <a:cxnSpLocks/>
        </xdr:cNvCxnSpPr>
      </xdr:nvCxnSpPr>
      <xdr:spPr>
        <a:xfrm flipV="1">
          <a:off x="3619500" y="2524126"/>
          <a:ext cx="604838" cy="1732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11</xdr:col>
      <xdr:colOff>380999</xdr:colOff>
      <xdr:row>11</xdr:row>
      <xdr:rowOff>38099</xdr:rowOff>
    </xdr:from>
    <xdr:to>
      <xdr:col>11</xdr:col>
      <xdr:colOff>1463387</xdr:colOff>
      <xdr:row>17</xdr:row>
      <xdr:rowOff>16885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F47F48A7-4539-4EFA-8F67-54854596F97F}"/>
            </a:ext>
          </a:extLst>
        </xdr:cNvPr>
        <xdr:cNvSpPr/>
      </xdr:nvSpPr>
      <xdr:spPr>
        <a:xfrm>
          <a:off x="4225635" y="2159576"/>
          <a:ext cx="1082388" cy="1017877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Calculates retail allowances in real terms (pre and post frontier shift)</a:t>
          </a:r>
        </a:p>
      </xdr:txBody>
    </xdr:sp>
    <xdr:clientData/>
  </xdr:twoCellAnchor>
  <xdr:twoCellAnchor>
    <xdr:from>
      <xdr:col>11</xdr:col>
      <xdr:colOff>1466418</xdr:colOff>
      <xdr:row>14</xdr:row>
      <xdr:rowOff>0</xdr:rowOff>
    </xdr:from>
    <xdr:to>
      <xdr:col>11</xdr:col>
      <xdr:colOff>2069523</xdr:colOff>
      <xdr:row>14</xdr:row>
      <xdr:rowOff>10822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306E5CB5-7852-4964-BAB1-91713E41674E}"/>
            </a:ext>
          </a:extLst>
        </xdr:cNvPr>
        <xdr:cNvCxnSpPr>
          <a:cxnSpLocks/>
        </xdr:cNvCxnSpPr>
      </xdr:nvCxnSpPr>
      <xdr:spPr>
        <a:xfrm flipV="1">
          <a:off x="5311054" y="2641023"/>
          <a:ext cx="603105" cy="10822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1914525</xdr:colOff>
      <xdr:row>17</xdr:row>
      <xdr:rowOff>38100</xdr:rowOff>
    </xdr:from>
    <xdr:to>
      <xdr:col>7</xdr:col>
      <xdr:colOff>1915174</xdr:colOff>
      <xdr:row>19</xdr:row>
      <xdr:rowOff>78365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AB8B24C0-ABDE-4B4C-94F9-0E463CB94D85}"/>
            </a:ext>
          </a:extLst>
        </xdr:cNvPr>
        <xdr:cNvCxnSpPr>
          <a:cxnSpLocks/>
        </xdr:cNvCxnSpPr>
      </xdr:nvCxnSpPr>
      <xdr:spPr>
        <a:xfrm flipV="1">
          <a:off x="3000375" y="3171825"/>
          <a:ext cx="649" cy="383165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</xdr:col>
      <xdr:colOff>1285875</xdr:colOff>
      <xdr:row>19</xdr:row>
      <xdr:rowOff>97415</xdr:rowOff>
    </xdr:from>
    <xdr:to>
      <xdr:col>9</xdr:col>
      <xdr:colOff>267998</xdr:colOff>
      <xdr:row>25</xdr:row>
      <xdr:rowOff>57150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AD20845A-419F-41A6-9ED9-899855A19C71}"/>
            </a:ext>
          </a:extLst>
        </xdr:cNvPr>
        <xdr:cNvSpPr/>
      </xdr:nvSpPr>
      <xdr:spPr>
        <a:xfrm>
          <a:off x="2371725" y="3574040"/>
          <a:ext cx="1258598" cy="988435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Sets controls of model weights and efficiency challenge parameters</a:t>
          </a:r>
        </a:p>
      </xdr:txBody>
    </xdr:sp>
    <xdr:clientData/>
  </xdr:twoCellAnchor>
  <xdr:twoCellAnchor>
    <xdr:from>
      <xdr:col>16</xdr:col>
      <xdr:colOff>264535</xdr:colOff>
      <xdr:row>13</xdr:row>
      <xdr:rowOff>147204</xdr:rowOff>
    </xdr:from>
    <xdr:to>
      <xdr:col>16</xdr:col>
      <xdr:colOff>831273</xdr:colOff>
      <xdr:row>13</xdr:row>
      <xdr:rowOff>153265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4659BC51-3226-44E3-B109-60A4D2CDF93A}"/>
            </a:ext>
          </a:extLst>
        </xdr:cNvPr>
        <xdr:cNvCxnSpPr>
          <a:cxnSpLocks/>
        </xdr:cNvCxnSpPr>
      </xdr:nvCxnSpPr>
      <xdr:spPr>
        <a:xfrm flipV="1">
          <a:off x="7053262" y="2615045"/>
          <a:ext cx="566738" cy="6061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16</xdr:col>
      <xdr:colOff>820017</xdr:colOff>
      <xdr:row>11</xdr:row>
      <xdr:rowOff>24675</xdr:rowOff>
    </xdr:from>
    <xdr:to>
      <xdr:col>16</xdr:col>
      <xdr:colOff>1823171</xdr:colOff>
      <xdr:row>17</xdr:row>
      <xdr:rowOff>34202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A3F97F1A-2B5D-4127-B779-A83E5EEAB5D2}"/>
            </a:ext>
          </a:extLst>
        </xdr:cNvPr>
        <xdr:cNvSpPr/>
      </xdr:nvSpPr>
      <xdr:spPr>
        <a:xfrm>
          <a:off x="7608744" y="2146152"/>
          <a:ext cx="1003154" cy="1048618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0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Outputs nominal cost to serve to financial model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124333</xdr:colOff>
      <xdr:row>0</xdr:row>
      <xdr:rowOff>76199</xdr:rowOff>
    </xdr:from>
    <xdr:to>
      <xdr:col>13</xdr:col>
      <xdr:colOff>184547</xdr:colOff>
      <xdr:row>1</xdr:row>
      <xdr:rowOff>41671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3243AF96-6584-447E-B854-8BEA651D9D33}"/>
            </a:ext>
          </a:extLst>
        </xdr:cNvPr>
        <xdr:cNvSpPr txBox="1"/>
      </xdr:nvSpPr>
      <xdr:spPr>
        <a:xfrm>
          <a:off x="4112927" y="76199"/>
          <a:ext cx="5477558" cy="23336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/>
            <a:t>Note:</a:t>
          </a:r>
          <a:r>
            <a:rPr lang="en-GB" sz="1000" baseline="0"/>
            <a:t> SBB has not been included in the sheet as we calculate efficiency on a historical basis. </a:t>
          </a:r>
          <a:endParaRPr lang="en-GB" sz="10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923F42-E8CC-44E0-9F8D-31A294ED1463}" name="Inputs1" displayName="Inputs1" ref="A1:V507" totalsRowShown="0" headerRowDxfId="97" dataDxfId="96">
  <tableColumns count="22">
    <tableColumn id="1" xr3:uid="{196D5D26-B34A-4FF6-8A8E-44A9BA28865C}" name="Company Acronym" dataDxfId="95"/>
    <tableColumn id="15" xr3:uid="{4961FA8B-CCCE-48ED-9C33-56813B7E4519}" name="Item Code" dataDxfId="94"/>
    <tableColumn id="3" xr3:uid="{33A00370-E032-4EE4-933E-C9A9857E9406}" name="Item Description" dataDxfId="93"/>
    <tableColumn id="4" xr3:uid="{2EBF47A1-6C39-41C4-AF2D-B7E0BD479CDC}" name="Item Unit" dataDxfId="92"/>
    <tableColumn id="5" xr3:uid="{0D23F9D7-88E5-4509-A340-49AA65E6689D}" name="Item Table Suite" dataDxfId="91"/>
    <tableColumn id="6" xr3:uid="{048C7478-742E-4D1C-889D-25FF0AF2126E}" name="2013-14" dataDxfId="90"/>
    <tableColumn id="7" xr3:uid="{4950207B-E671-4F71-9E8A-5602438B2D6B}" name="2014-15" dataDxfId="89"/>
    <tableColumn id="8" xr3:uid="{6520263B-A758-4704-8327-0C763279F0FF}" name="2015-16" dataDxfId="88"/>
    <tableColumn id="9" xr3:uid="{35772FD0-1418-4A6A-9A6E-4B37DB550A38}" name="2016-17" dataDxfId="87"/>
    <tableColumn id="10" xr3:uid="{87A9F15F-3096-46F1-AFFF-E30FDB865D5D}" name="2017-18" dataDxfId="86"/>
    <tableColumn id="11" xr3:uid="{3943AC4B-29A2-455D-94FD-85D079756A03}" name="2018-19" dataDxfId="85"/>
    <tableColumn id="12" xr3:uid="{2452D2E9-B03B-41B2-81B0-D881D7F308C3}" name="2019-20" dataDxfId="84"/>
    <tableColumn id="13" xr3:uid="{C073C0C5-9758-48A1-A8ED-F41A8329DCD2}" name="2020-21" dataDxfId="83"/>
    <tableColumn id="14" xr3:uid="{5A954A2F-B772-4F2B-907C-E438E33D5D99}" name="2021-22" dataDxfId="82"/>
    <tableColumn id="2" xr3:uid="{AC06D149-5BCC-43F5-B03F-C3C75505A52E}" name="2022-23" dataDxfId="81"/>
    <tableColumn id="16" xr3:uid="{4B0C886D-2C7C-4BB1-A880-FE7F61C0D5BB}" name="2023-24" dataDxfId="80"/>
    <tableColumn id="17" xr3:uid="{0F01371D-35ED-42FA-B137-7DE6FE2229DF}" name="2024-25" dataDxfId="79"/>
    <tableColumn id="18" xr3:uid="{CDE6975F-8C4E-4C52-AAAC-46EDD27A04E7}" name="2025-26" dataDxfId="78"/>
    <tableColumn id="19" xr3:uid="{E974898A-C3FB-4765-AD4E-00059C505636}" name="2026-27" dataDxfId="77"/>
    <tableColumn id="20" xr3:uid="{A29C8264-12B6-48B8-A399-49E3C775EB28}" name="2027-28" dataDxfId="76"/>
    <tableColumn id="21" xr3:uid="{ED69DF19-601D-4B1B-9BE9-8652F80BE3DE}" name="2028-29" dataDxfId="75"/>
    <tableColumn id="22" xr3:uid="{8EA9CBB3-A613-4F07-964B-6A7B87175297}" name="2029-30" dataDxfId="7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3D492B-768A-42B2-8A01-68C439F96793}" name="Inputs24" displayName="Inputs24" ref="A1:L210" totalsRowShown="0" headerRowDxfId="73" dataDxfId="72">
  <tableColumns count="12">
    <tableColumn id="1" xr3:uid="{FAF8BED6-A9C4-44E7-B19C-77D33DE5A31A}" name="Acronym" dataDxfId="71"/>
    <tableColumn id="13" xr3:uid="{9CF19F3E-807D-49CB-9926-14AC3A7508B5}" name="Reference" dataDxfId="70"/>
    <tableColumn id="3" xr3:uid="{66B259F7-4904-4A74-8654-2141B09C3FB7}" name="Item Description" dataDxfId="69"/>
    <tableColumn id="4" xr3:uid="{FC95BF11-D23F-4942-8D0C-698BD89DA53E}" name="Unit" dataDxfId="68"/>
    <tableColumn id="5" xr3:uid="{0733F1A7-B113-412E-9F3B-E98A8BEBF05B}" name="Model" dataDxfId="67"/>
    <tableColumn id="6" xr3:uid="{F014FAA7-E988-4C18-A2F5-BC023D509482}" name="2023-24" dataDxfId="66"/>
    <tableColumn id="7" xr3:uid="{9538ED48-942C-4C00-BB3C-988202E00E95}" name="2024-25" dataDxfId="65"/>
    <tableColumn id="8" xr3:uid="{D384A0A9-1F85-4330-9BB9-94F5871C172E}" name="2025-26" dataDxfId="64"/>
    <tableColumn id="9" xr3:uid="{C9EDD134-67C9-4C33-9EAA-83A01B9CB90D}" name="2026-27" dataDxfId="63"/>
    <tableColumn id="10" xr3:uid="{8770F908-3D3B-4726-925F-804BFEA48BFE}" name="2027-28" dataDxfId="62"/>
    <tableColumn id="11" xr3:uid="{F9A79608-BA46-40C1-9449-47084EFCB060}" name="2028-29" dataDxfId="61"/>
    <tableColumn id="12" xr3:uid="{45A3EAC5-1D50-438B-8B23-8DBC6D3D39CD}" name="2029-30" dataDxfId="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wat 2015">
  <a:themeElements>
    <a:clrScheme name="Ofwat 2015">
      <a:dk1>
        <a:sysClr val="windowText" lastClr="000000"/>
      </a:dk1>
      <a:lt1>
        <a:sysClr val="window" lastClr="FFFFFF"/>
      </a:lt1>
      <a:dk2>
        <a:srgbClr val="003479"/>
      </a:dk2>
      <a:lt2>
        <a:srgbClr val="FFFFFF"/>
      </a:lt2>
      <a:accent1>
        <a:srgbClr val="0078C9"/>
      </a:accent1>
      <a:accent2>
        <a:srgbClr val="857362"/>
      </a:accent2>
      <a:accent3>
        <a:srgbClr val="F4AA00"/>
      </a:accent3>
      <a:accent4>
        <a:srgbClr val="719500"/>
      </a:accent4>
      <a:accent5>
        <a:srgbClr val="CA0083"/>
      </a:accent5>
      <a:accent6>
        <a:srgbClr val="FE4819"/>
      </a:accent6>
      <a:hlink>
        <a:srgbClr val="0078C9"/>
      </a:hlink>
      <a:folHlink>
        <a:srgbClr val="CA0083"/>
      </a:folHlink>
    </a:clrScheme>
    <a:fontScheme name="Ofwat 2015">
      <a:majorFont>
        <a:latin typeface="Franklin Gothic Demi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wat 2015" id="{36769190-06E5-4B0D-BBEE-F7C9DCFB7CF9}" vid="{68BE51FB-F913-4D5C-B764-6C8B1472EBF8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AFE70-77E3-4143-ADFE-027906EA4136}">
  <sheetPr codeName="Sheet2">
    <tabColor rgb="FFCCCCCE"/>
    <outlinePr summaryBelow="0" summaryRight="0"/>
  </sheetPr>
  <dimension ref="A1:J95"/>
  <sheetViews>
    <sheetView showGridLines="0" tabSelected="1" zoomScale="80" zoomScaleNormal="80" workbookViewId="0"/>
  </sheetViews>
  <sheetFormatPr defaultColWidth="0" defaultRowHeight="13.5" customHeight="1" zeroHeight="1"/>
  <cols>
    <col min="1" max="1" width="8" style="5" customWidth="1"/>
    <col min="2" max="2" width="57.625" style="5" bestFit="1" customWidth="1"/>
    <col min="3" max="3" width="17.625" style="5" customWidth="1"/>
    <col min="4" max="10" width="8" style="5" customWidth="1"/>
    <col min="11" max="13" width="8" style="5" hidden="1" customWidth="1"/>
    <col min="14" max="16384" width="8" style="5" hidden="1"/>
  </cols>
  <sheetData>
    <row r="1" spans="1:10" ht="29.65">
      <c r="A1" s="215" t="e">
        <f ca="1" xml:space="preserve"> RIGHT(CELL("filename", $A$1), LEN(CELL("filename", $A$1)) - SEARCH("]", CELL("filename", $A$1)))</f>
        <v>#VALUE!</v>
      </c>
      <c r="B1" s="3"/>
      <c r="C1" s="4"/>
      <c r="D1" s="4"/>
      <c r="E1" s="4"/>
      <c r="F1" s="4"/>
      <c r="G1" s="4"/>
      <c r="H1" s="4"/>
      <c r="I1" s="4"/>
      <c r="J1" s="4"/>
    </row>
    <row r="2" spans="1:10" ht="12.75"/>
    <row r="3" spans="1:10" s="6" customFormat="1" ht="22.5">
      <c r="B3" s="7" t="e">
        <f ca="1">C7</f>
        <v>#VALUE!</v>
      </c>
      <c r="C3" s="8"/>
    </row>
    <row r="4" spans="1:10" ht="12.75">
      <c r="B4" s="9"/>
      <c r="C4" s="9"/>
    </row>
    <row r="5" spans="1:10" ht="12.75">
      <c r="B5" s="9" t="s">
        <v>0</v>
      </c>
      <c r="C5" s="10" t="s">
        <v>1</v>
      </c>
    </row>
    <row r="6" spans="1:10" ht="12.75">
      <c r="B6" s="9" t="s">
        <v>2</v>
      </c>
      <c r="C6" s="10">
        <v>1</v>
      </c>
    </row>
    <row r="7" spans="1:10" ht="12.75">
      <c r="B7" s="9" t="s">
        <v>3</v>
      </c>
      <c r="C7" s="11" t="e">
        <f ca="1" xml:space="preserve"> MID(CELL("filename"), FIND("[", CELL("filename"), 1) + 1, FIND("]", CELL("filename"), 1) - FIND("[", CELL("filename"), 1) - 1)</f>
        <v>#VALUE!</v>
      </c>
    </row>
    <row r="8" spans="1:10" ht="12.75">
      <c r="B8" s="9" t="s">
        <v>4</v>
      </c>
      <c r="C8" s="12">
        <v>45627</v>
      </c>
    </row>
    <row r="9" spans="1:10" ht="12.75">
      <c r="B9" s="9"/>
      <c r="C9" s="9"/>
    </row>
    <row r="10" spans="1:10" ht="12.75">
      <c r="B10" s="9" t="s">
        <v>5</v>
      </c>
      <c r="C10" s="13" t="s">
        <v>6</v>
      </c>
    </row>
    <row r="11" spans="1:10" ht="12.75">
      <c r="B11" s="9"/>
      <c r="C11" s="9"/>
    </row>
    <row r="12" spans="1:10" ht="12.75">
      <c r="B12" s="9" t="s">
        <v>7</v>
      </c>
      <c r="C12" s="14" t="s">
        <v>8</v>
      </c>
    </row>
    <row r="13" spans="1:10" ht="12.75">
      <c r="B13" s="9"/>
      <c r="C13" s="14"/>
    </row>
    <row r="14" spans="1:10" ht="12.75">
      <c r="B14" s="9" t="s">
        <v>9</v>
      </c>
      <c r="C14" s="9"/>
    </row>
    <row r="15" spans="1:10" ht="27" customHeight="1">
      <c r="B15" s="216" t="s">
        <v>10</v>
      </c>
      <c r="C15" s="216"/>
      <c r="D15" s="216"/>
      <c r="E15" s="216"/>
      <c r="F15" s="216"/>
      <c r="G15" s="216"/>
      <c r="H15" s="216"/>
      <c r="I15" s="216"/>
    </row>
    <row r="16" spans="1:10" ht="12.75">
      <c r="B16" s="9"/>
      <c r="C16" s="9"/>
    </row>
    <row r="17" s="5" customFormat="1" ht="12.75"/>
    <row r="18" s="5" customFormat="1" ht="12.75"/>
    <row r="19" s="5" customFormat="1" ht="12.75"/>
    <row r="20" s="5" customFormat="1" ht="12.75"/>
    <row r="21" s="5" customFormat="1" ht="12.75"/>
    <row r="22" s="5" customFormat="1" ht="12.75"/>
    <row r="23" s="5" customFormat="1" ht="12.75"/>
    <row r="24" s="5" customFormat="1" ht="12.75"/>
    <row r="25" s="5" customFormat="1" ht="12.75"/>
    <row r="26" s="5" customFormat="1" ht="12.75"/>
    <row r="27" s="5" customFormat="1" ht="12.75"/>
    <row r="28" s="5" customFormat="1" ht="12.75"/>
    <row r="29" s="5" customFormat="1" ht="12.75"/>
    <row r="30" s="5" customFormat="1" ht="12.75"/>
    <row r="31" s="5" customFormat="1" ht="12.75"/>
    <row r="32" s="5" customFormat="1" ht="12.75"/>
    <row r="33" s="5" customFormat="1" ht="12.75"/>
    <row r="34" s="5" customFormat="1" ht="12.75"/>
    <row r="35" s="5" customFormat="1" ht="12.75"/>
    <row r="36" s="5" customFormat="1" ht="12.75"/>
    <row r="37" s="5" customFormat="1" ht="12.75"/>
    <row r="38" s="5" customFormat="1" ht="12.75"/>
    <row r="39" s="5" customFormat="1" ht="12.75"/>
    <row r="40" s="5" customFormat="1" ht="12.75"/>
    <row r="41" s="5" customFormat="1" ht="12.75"/>
    <row r="42" s="5" customFormat="1" ht="12.75"/>
    <row r="43" s="5" customFormat="1" ht="13.5" customHeight="1"/>
    <row r="44" s="5" customFormat="1" ht="13.5" customHeight="1"/>
    <row r="45" s="5" customFormat="1" ht="13.5" customHeight="1"/>
    <row r="46" s="5" customFormat="1" ht="13.5" customHeight="1"/>
    <row r="47" s="5" customFormat="1" ht="13.5" customHeight="1"/>
    <row r="48" s="5" customFormat="1" ht="13.5" customHeight="1"/>
    <row r="49" s="5" customFormat="1" ht="13.5" customHeight="1"/>
    <row r="50" s="5" customFormat="1" ht="13.5" customHeight="1"/>
    <row r="51" s="5" customFormat="1" ht="13.5" customHeight="1"/>
    <row r="52" s="5" customFormat="1" ht="13.5" customHeight="1"/>
    <row r="53" s="5" customFormat="1" ht="13.5" customHeight="1"/>
    <row r="54" s="5" customFormat="1" ht="13.5" customHeight="1"/>
    <row r="55" s="5" customFormat="1" ht="13.5" customHeight="1"/>
    <row r="56" s="5" customFormat="1" ht="13.5" customHeight="1"/>
    <row r="57" s="5" customFormat="1" ht="13.5" customHeight="1"/>
    <row r="58" s="5" customFormat="1" ht="13.5" customHeight="1"/>
    <row r="59" s="5" customFormat="1" ht="13.5" customHeight="1"/>
    <row r="60" s="5" customFormat="1" ht="13.5" customHeight="1"/>
    <row r="61" s="5" customFormat="1" ht="13.5" customHeight="1"/>
    <row r="62" s="5" customFormat="1" ht="13.5" customHeight="1"/>
    <row r="63" s="5" customFormat="1" ht="13.5" customHeight="1"/>
    <row r="64" s="5" customFormat="1" ht="13.5" customHeight="1"/>
    <row r="65" s="5" customFormat="1" ht="13.5" customHeight="1"/>
    <row r="66" s="5" customFormat="1" ht="13.5" customHeight="1"/>
    <row r="67" s="5" customFormat="1" ht="13.5" customHeight="1"/>
    <row r="68" s="5" customFormat="1" ht="13.5" customHeight="1"/>
    <row r="69" s="5" customFormat="1" ht="13.5" customHeight="1"/>
    <row r="70" s="5" customFormat="1" ht="13.5" customHeight="1"/>
    <row r="71" s="5" customFormat="1" ht="13.5" customHeight="1"/>
    <row r="72" s="5" customFormat="1" ht="13.5" customHeight="1"/>
    <row r="73" s="5" customFormat="1" ht="13.5" customHeight="1"/>
    <row r="74" s="5" customFormat="1" ht="13.5" customHeight="1"/>
    <row r="75" s="5" customFormat="1" ht="13.5" customHeight="1"/>
    <row r="76" s="5" customFormat="1" ht="13.5" customHeight="1"/>
    <row r="77" s="5" customFormat="1" ht="13.5" customHeight="1"/>
    <row r="78" s="5" customFormat="1" ht="13.5" customHeight="1"/>
    <row r="79" s="5" customFormat="1" ht="13.5" customHeight="1"/>
    <row r="80" s="5" customFormat="1" ht="13.5" customHeight="1"/>
    <row r="81" s="5" customFormat="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</sheetData>
  <mergeCells count="1">
    <mergeCell ref="B15:I15"/>
  </mergeCells>
  <hyperlinks>
    <hyperlink ref="C10" r:id="rId1" xr:uid="{983F784D-7C92-4365-B3F7-D9D0057CE11D}"/>
  </hyperlinks>
  <pageMargins left="0.7" right="0.7" top="0.75" bottom="0.75" header="0.3" footer="0.3"/>
  <pageSetup paperSize="9" orientation="portrait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0651-4FBF-49EC-8915-041EA9F88C39}">
  <sheetPr codeName="Sheet12">
    <tabColor rgb="FFCCCCCE"/>
  </sheetPr>
  <dimension ref="A1:G59"/>
  <sheetViews>
    <sheetView showGridLines="0" zoomScale="80" zoomScaleNormal="80" workbookViewId="0"/>
  </sheetViews>
  <sheetFormatPr defaultColWidth="9" defaultRowHeight="14.25"/>
  <cols>
    <col min="1" max="1" width="2" style="15" customWidth="1"/>
    <col min="2" max="2" width="25.75" style="15" customWidth="1"/>
    <col min="3" max="3" width="9" style="15" customWidth="1"/>
    <col min="4" max="4" width="14" style="15" customWidth="1"/>
    <col min="5" max="5" width="10.375" style="15" customWidth="1"/>
    <col min="6" max="6" width="15.75" style="15" customWidth="1"/>
    <col min="7" max="8" width="9" style="15"/>
    <col min="9" max="9" width="10.625" style="15" customWidth="1"/>
    <col min="10" max="10" width="9" style="15"/>
    <col min="11" max="11" width="9.375" style="15" bestFit="1" customWidth="1"/>
    <col min="12" max="16384" width="9" style="15"/>
  </cols>
  <sheetData>
    <row r="1" spans="1:5" ht="18">
      <c r="A1" s="213" t="s">
        <v>205</v>
      </c>
    </row>
    <row r="2" spans="1:5" s="48" customFormat="1" ht="13.15"/>
    <row r="3" spans="1:5" s="48" customFormat="1" ht="13.15">
      <c r="B3" s="53" t="s">
        <v>206</v>
      </c>
      <c r="E3" s="53"/>
    </row>
    <row r="4" spans="1:5" s="48" customFormat="1" ht="13.15">
      <c r="B4" s="53"/>
    </row>
    <row r="5" spans="1:5" s="48" customFormat="1" ht="13.15">
      <c r="B5" s="66" t="s">
        <v>207</v>
      </c>
      <c r="C5" s="82">
        <v>0.5</v>
      </c>
    </row>
    <row r="6" spans="1:5" s="48" customFormat="1" ht="13.15">
      <c r="B6" s="66" t="s">
        <v>208</v>
      </c>
      <c r="C6" s="82">
        <v>0.5</v>
      </c>
    </row>
    <row r="7" spans="1:5" s="48" customFormat="1" ht="13.15">
      <c r="B7" s="66" t="s">
        <v>209</v>
      </c>
      <c r="C7" s="82">
        <v>0.5</v>
      </c>
    </row>
    <row r="8" spans="1:5" s="48" customFormat="1" ht="13.15">
      <c r="B8" s="66" t="s">
        <v>210</v>
      </c>
      <c r="C8" s="82">
        <v>0.5</v>
      </c>
    </row>
    <row r="9" spans="1:5" s="48" customFormat="1" ht="13.15">
      <c r="B9" s="66" t="s">
        <v>211</v>
      </c>
      <c r="C9" s="82">
        <v>0.25</v>
      </c>
    </row>
    <row r="10" spans="1:5" s="48" customFormat="1" ht="13.15">
      <c r="B10" s="66" t="s">
        <v>212</v>
      </c>
      <c r="C10" s="82">
        <v>0.25</v>
      </c>
    </row>
    <row r="11" spans="1:5" s="48" customFormat="1" ht="13.15">
      <c r="B11" s="66" t="s">
        <v>213</v>
      </c>
      <c r="C11" s="82">
        <v>0.25</v>
      </c>
    </row>
    <row r="12" spans="1:5" s="48" customFormat="1" ht="13.15">
      <c r="B12" s="66" t="s">
        <v>214</v>
      </c>
      <c r="C12" s="82">
        <v>0.25</v>
      </c>
    </row>
    <row r="13" spans="1:5" s="48" customFormat="1" ht="7.9" customHeight="1"/>
    <row r="14" spans="1:5" s="48" customFormat="1" ht="13.15">
      <c r="B14" s="66" t="s">
        <v>215</v>
      </c>
      <c r="C14" s="82">
        <v>0.25</v>
      </c>
    </row>
    <row r="15" spans="1:5" s="48" customFormat="1" ht="13.15">
      <c r="B15" s="66" t="s">
        <v>216</v>
      </c>
      <c r="C15" s="82">
        <v>0.75</v>
      </c>
    </row>
    <row r="16" spans="1:5" s="48" customFormat="1" ht="6.4" customHeight="1"/>
    <row r="17" spans="2:7" s="48" customFormat="1" ht="13.15">
      <c r="B17" s="53" t="s">
        <v>217</v>
      </c>
    </row>
    <row r="18" spans="2:7" s="48" customFormat="1" ht="4.9000000000000004" customHeight="1"/>
    <row r="19" spans="2:7" s="48" customFormat="1" ht="13.15">
      <c r="B19" s="66" t="s">
        <v>218</v>
      </c>
      <c r="C19" s="78" t="b">
        <f>SUM(C5:C6)*100=100</f>
        <v>1</v>
      </c>
    </row>
    <row r="20" spans="2:7" s="48" customFormat="1" ht="13.15">
      <c r="B20" s="66" t="s">
        <v>219</v>
      </c>
      <c r="C20" s="78" t="b">
        <f>SUM(C7:C8)*100=100</f>
        <v>1</v>
      </c>
    </row>
    <row r="21" spans="2:7" s="48" customFormat="1" ht="13.15">
      <c r="B21" s="66" t="s">
        <v>220</v>
      </c>
      <c r="C21" s="78" t="b">
        <f>SUM(C9:C12)*100=100</f>
        <v>1</v>
      </c>
    </row>
    <row r="22" spans="2:7" s="48" customFormat="1" ht="13.15">
      <c r="B22" s="66" t="s">
        <v>221</v>
      </c>
      <c r="C22" s="78" t="b">
        <f>C14*100+C15*100=100</f>
        <v>1</v>
      </c>
    </row>
    <row r="23" spans="2:7" s="48" customFormat="1" ht="13.15"/>
    <row r="24" spans="2:7" s="48" customFormat="1" ht="13.15">
      <c r="B24" s="53" t="s">
        <v>222</v>
      </c>
    </row>
    <row r="25" spans="2:7" s="48" customFormat="1" ht="52.5">
      <c r="C25" s="78" t="s">
        <v>223</v>
      </c>
      <c r="D25" s="78" t="s">
        <v>224</v>
      </c>
      <c r="E25" s="78" t="s">
        <v>225</v>
      </c>
      <c r="F25" s="78" t="s">
        <v>226</v>
      </c>
      <c r="G25" s="78" t="s">
        <v>227</v>
      </c>
    </row>
    <row r="26" spans="2:7" s="48" customFormat="1" ht="13.15">
      <c r="B26" s="69" t="s">
        <v>28</v>
      </c>
      <c r="C26" s="201">
        <v>0</v>
      </c>
      <c r="D26" s="201">
        <v>0</v>
      </c>
      <c r="E26" s="201">
        <v>0</v>
      </c>
      <c r="F26" s="201">
        <v>0</v>
      </c>
      <c r="G26" s="201">
        <v>0</v>
      </c>
    </row>
    <row r="27" spans="2:7" s="48" customFormat="1" ht="13.15">
      <c r="B27" s="66" t="s">
        <v>29</v>
      </c>
      <c r="C27" s="83">
        <f>Inputs3!$C$8</f>
        <v>0.02</v>
      </c>
      <c r="D27" s="84">
        <v>2.5000000000000001E-2</v>
      </c>
      <c r="E27" s="84">
        <f>((1+$D27)/(1+$C27))-1</f>
        <v>4.9019607843137081E-3</v>
      </c>
      <c r="F27" s="84">
        <v>0.42820022819474302</v>
      </c>
      <c r="G27" s="84">
        <f>F27*E27</f>
        <v>2.099020726444811E-3</v>
      </c>
    </row>
    <row r="28" spans="2:7" s="48" customFormat="1" ht="13.15">
      <c r="B28" s="66" t="s">
        <v>30</v>
      </c>
      <c r="C28" s="83">
        <f>Inputs3!$C$8</f>
        <v>0.02</v>
      </c>
      <c r="D28" s="84">
        <v>2.5000000000000001E-2</v>
      </c>
      <c r="E28" s="84">
        <f t="shared" ref="E28:E32" si="0">((1+$D28)/(1+$C28))-1</f>
        <v>4.9019607843137081E-3</v>
      </c>
      <c r="F28" s="84">
        <v>0.42820022819474302</v>
      </c>
      <c r="G28" s="84">
        <f t="shared" ref="G28:G31" si="1">F28*E28</f>
        <v>2.099020726444811E-3</v>
      </c>
    </row>
    <row r="29" spans="2:7" s="48" customFormat="1" ht="13.15">
      <c r="B29" s="66" t="s">
        <v>31</v>
      </c>
      <c r="C29" s="83">
        <f>Inputs3!$C$8</f>
        <v>0.02</v>
      </c>
      <c r="D29" s="84">
        <v>2.5000000000000001E-2</v>
      </c>
      <c r="E29" s="84">
        <f t="shared" si="0"/>
        <v>4.9019607843137081E-3</v>
      </c>
      <c r="F29" s="84">
        <v>0.42820022819474302</v>
      </c>
      <c r="G29" s="84">
        <f t="shared" si="1"/>
        <v>2.099020726444811E-3</v>
      </c>
    </row>
    <row r="30" spans="2:7" s="48" customFormat="1" ht="13.15">
      <c r="B30" s="66" t="s">
        <v>32</v>
      </c>
      <c r="C30" s="83">
        <f>Inputs3!$C$8</f>
        <v>0.02</v>
      </c>
      <c r="D30" s="84">
        <v>2.5000000000000001E-2</v>
      </c>
      <c r="E30" s="84">
        <f t="shared" si="0"/>
        <v>4.9019607843137081E-3</v>
      </c>
      <c r="F30" s="84">
        <v>0.42820022819474302</v>
      </c>
      <c r="G30" s="84">
        <f t="shared" si="1"/>
        <v>2.099020726444811E-3</v>
      </c>
    </row>
    <row r="31" spans="2:7" s="48" customFormat="1" ht="13.15">
      <c r="B31" s="66" t="s">
        <v>33</v>
      </c>
      <c r="C31" s="83">
        <f>Inputs3!$C$8</f>
        <v>0.02</v>
      </c>
      <c r="D31" s="84">
        <v>2.5000000000000001E-2</v>
      </c>
      <c r="E31" s="84">
        <f t="shared" si="0"/>
        <v>4.9019607843137081E-3</v>
      </c>
      <c r="F31" s="84">
        <v>0.42820022819474302</v>
      </c>
      <c r="G31" s="84">
        <f t="shared" si="1"/>
        <v>2.099020726444811E-3</v>
      </c>
    </row>
    <row r="32" spans="2:7" s="48" customFormat="1" ht="13.15">
      <c r="B32" s="66" t="s">
        <v>34</v>
      </c>
      <c r="C32" s="83">
        <f>Inputs3!$C$8</f>
        <v>0.02</v>
      </c>
      <c r="D32" s="84">
        <v>2.5000000000000001E-2</v>
      </c>
      <c r="E32" s="84">
        <f t="shared" si="0"/>
        <v>4.9019607843137081E-3</v>
      </c>
      <c r="F32" s="84">
        <v>0.42820022819474302</v>
      </c>
      <c r="G32" s="84">
        <f>F32*E32</f>
        <v>2.099020726444811E-3</v>
      </c>
    </row>
    <row r="33" spans="2:6" s="48" customFormat="1" ht="13.15"/>
    <row r="34" spans="2:6" s="48" customFormat="1" ht="13.15"/>
    <row r="35" spans="2:6" s="48" customFormat="1" ht="13.15">
      <c r="B35" s="53" t="s">
        <v>228</v>
      </c>
    </row>
    <row r="36" spans="2:6" s="48" customFormat="1" ht="13.15"/>
    <row r="37" spans="2:6" s="48" customFormat="1" ht="13.15">
      <c r="B37" s="85" t="s">
        <v>229</v>
      </c>
      <c r="C37" s="86"/>
      <c r="D37" s="87"/>
      <c r="E37" s="88">
        <f>Efficiency!E6</f>
        <v>0.91715931484720437</v>
      </c>
      <c r="F37" s="48" t="s">
        <v>230</v>
      </c>
    </row>
    <row r="38" spans="2:6" s="48" customFormat="1" ht="13.15"/>
    <row r="39" spans="2:6" s="48" customFormat="1" ht="13.15">
      <c r="F39" s="53" t="s">
        <v>231</v>
      </c>
    </row>
    <row r="40" spans="2:6" s="48" customFormat="1" ht="13.15">
      <c r="F40" s="66" t="s">
        <v>232</v>
      </c>
    </row>
    <row r="41" spans="2:6" s="48" customFormat="1" ht="13.15">
      <c r="B41" s="85" t="str">
        <f>IF($F$40="Historical",$B$37,IF(F40="Triangulation","Triangulated efficiency challenge",#REF!))</f>
        <v>Within sector catch-up - historical</v>
      </c>
      <c r="C41" s="86"/>
      <c r="D41" s="87"/>
      <c r="E41" s="88">
        <f>IF($F$40="Historical",$E$37,IF($F$40="Forward looking",#REF!,AVERAGE($E$37:$E$37)))</f>
        <v>0.91715931484720437</v>
      </c>
    </row>
    <row r="42" spans="2:6" s="89" customFormat="1" ht="34.5" customHeight="1">
      <c r="B42" s="69" t="s">
        <v>148</v>
      </c>
      <c r="C42" s="78" t="s">
        <v>233</v>
      </c>
      <c r="D42" s="78" t="s">
        <v>234</v>
      </c>
      <c r="E42" s="78" t="s">
        <v>235</v>
      </c>
      <c r="F42" s="78" t="s">
        <v>236</v>
      </c>
    </row>
    <row r="43" spans="2:6" s="89" customFormat="1" ht="13.15">
      <c r="B43" s="69" t="s">
        <v>28</v>
      </c>
      <c r="C43" s="201">
        <v>0</v>
      </c>
      <c r="D43" s="201">
        <v>0</v>
      </c>
      <c r="E43" s="201">
        <v>0</v>
      </c>
      <c r="F43" s="201">
        <v>0</v>
      </c>
    </row>
    <row r="44" spans="2:6" s="48" customFormat="1" ht="13.15">
      <c r="B44" s="66" t="s">
        <v>29</v>
      </c>
      <c r="C44" s="203">
        <f>IF($F$40="Historical",1%, 0)</f>
        <v>0.01</v>
      </c>
      <c r="D44" s="204">
        <f t="shared" ref="D44:D49" si="2">G27</f>
        <v>2.099020726444811E-3</v>
      </c>
      <c r="E44" s="205">
        <f>IF($F$40="Historical", ((1+D44)*(1-C44))-1, 0)</f>
        <v>-7.9219694808195795E-3</v>
      </c>
      <c r="F44" s="204">
        <f>IF($F$40="Historical", ((1+E44)*(1+F43))-1, 0)</f>
        <v>-7.9219694808195795E-3</v>
      </c>
    </row>
    <row r="45" spans="2:6" s="48" customFormat="1" ht="13.15">
      <c r="B45" s="66" t="s">
        <v>30</v>
      </c>
      <c r="C45" s="91">
        <f>IF($F$40="Historical",1%, 0)</f>
        <v>0.01</v>
      </c>
      <c r="D45" s="92">
        <f t="shared" si="2"/>
        <v>2.099020726444811E-3</v>
      </c>
      <c r="E45" s="90">
        <f t="shared" ref="E45:E49" si="3">IF($F$40="Historical", ((1+D45)*(1-C45))-1, 0)</f>
        <v>-7.9219694808195795E-3</v>
      </c>
      <c r="F45" s="92">
        <f>IF($F$40="Historical", ((1+E45)*(1+F44))-1, 0)</f>
        <v>-1.5781181361184116E-2</v>
      </c>
    </row>
    <row r="46" spans="2:6" s="48" customFormat="1" ht="13.15">
      <c r="B46" s="66" t="s">
        <v>31</v>
      </c>
      <c r="C46" s="91">
        <f t="shared" ref="C46:C49" si="4">IF($F$40="Historical",1%, 0)</f>
        <v>0.01</v>
      </c>
      <c r="D46" s="92">
        <f t="shared" si="2"/>
        <v>2.099020726444811E-3</v>
      </c>
      <c r="E46" s="90">
        <f t="shared" si="3"/>
        <v>-7.9219694808195795E-3</v>
      </c>
      <c r="F46" s="92">
        <f>IF($F$40="Historical", ((1+E46)*(1+F45))-1, 0)</f>
        <v>-2.3578132804889074E-2</v>
      </c>
    </row>
    <row r="47" spans="2:6" s="48" customFormat="1" ht="13.15">
      <c r="B47" s="66" t="s">
        <v>32</v>
      </c>
      <c r="C47" s="91">
        <f t="shared" si="4"/>
        <v>0.01</v>
      </c>
      <c r="D47" s="92">
        <f t="shared" si="2"/>
        <v>2.099020726444811E-3</v>
      </c>
      <c r="E47" s="90">
        <f>IF($F$40="Historical", ((1+D47)*(1-C47))-1, 0)</f>
        <v>-7.9219694808195795E-3</v>
      </c>
      <c r="F47" s="92">
        <f t="shared" ref="F47:F48" si="5">IF($F$40="Historical", ((1+E47)*(1+F46))-1, 0)</f>
        <v>-3.1313317037213628E-2</v>
      </c>
    </row>
    <row r="48" spans="2:6" s="48" customFormat="1" ht="13.15">
      <c r="B48" s="66" t="s">
        <v>33</v>
      </c>
      <c r="C48" s="91">
        <f t="shared" si="4"/>
        <v>0.01</v>
      </c>
      <c r="D48" s="92">
        <f t="shared" si="2"/>
        <v>2.099020726444811E-3</v>
      </c>
      <c r="E48" s="90">
        <f t="shared" si="3"/>
        <v>-7.9219694808195795E-3</v>
      </c>
      <c r="F48" s="92">
        <f t="shared" si="5"/>
        <v>-3.898722337612115E-2</v>
      </c>
    </row>
    <row r="49" spans="2:6" s="48" customFormat="1" ht="13.15">
      <c r="B49" s="66" t="s">
        <v>34</v>
      </c>
      <c r="C49" s="91">
        <f t="shared" si="4"/>
        <v>0.01</v>
      </c>
      <c r="D49" s="92">
        <f t="shared" si="2"/>
        <v>2.099020726444811E-3</v>
      </c>
      <c r="E49" s="90">
        <f t="shared" si="3"/>
        <v>-7.9219694808195795E-3</v>
      </c>
      <c r="F49" s="92">
        <f>IF($F$40="Historical", ((1+E49)*(1+F48))-1, 0)</f>
        <v>-4.6600337263213221E-2</v>
      </c>
    </row>
    <row r="50" spans="2:6" s="48" customFormat="1" ht="13.15"/>
    <row r="51" spans="2:6" s="48" customFormat="1" ht="13.15">
      <c r="B51" s="53" t="s">
        <v>237</v>
      </c>
    </row>
    <row r="52" spans="2:6" s="48" customFormat="1" ht="13.15"/>
    <row r="53" spans="2:6" s="48" customFormat="1" ht="13.15">
      <c r="B53" s="66" t="s">
        <v>238</v>
      </c>
      <c r="C53" s="93">
        <v>2025</v>
      </c>
    </row>
    <row r="54" spans="2:6" s="48" customFormat="1" ht="13.15">
      <c r="B54" s="66" t="s">
        <v>239</v>
      </c>
      <c r="C54" s="93" t="s">
        <v>24</v>
      </c>
    </row>
    <row r="55" spans="2:6" s="48" customFormat="1" ht="13.15">
      <c r="B55" s="66" t="s">
        <v>240</v>
      </c>
      <c r="C55" s="93" t="s">
        <v>28</v>
      </c>
    </row>
    <row r="56" spans="2:6" s="48" customFormat="1" ht="13.15"/>
    <row r="57" spans="2:6" s="48" customFormat="1" ht="13.15"/>
    <row r="58" spans="2:6">
      <c r="C58" s="17"/>
    </row>
    <row r="59" spans="2:6" ht="12.4" customHeight="1"/>
  </sheetData>
  <phoneticPr fontId="29" type="noConversion"/>
  <conditionalFormatting sqref="C5:C12 C14:C15">
    <cfRule type="cellIs" dxfId="55" priority="26" operator="equal">
      <formula>0</formula>
    </cfRule>
  </conditionalFormatting>
  <conditionalFormatting sqref="C19:C22 G6">
    <cfRule type="expression" dxfId="54" priority="23">
      <formula>C6="error"</formula>
    </cfRule>
  </conditionalFormatting>
  <conditionalFormatting sqref="C19:C22">
    <cfRule type="expression" dxfId="53" priority="3">
      <formula>C19=FALSE</formula>
    </cfRule>
    <cfRule type="expression" dxfId="52" priority="4">
      <formula>C19=TRUE</formula>
    </cfRule>
  </conditionalFormatting>
  <conditionalFormatting sqref="G6 C19:C22">
    <cfRule type="expression" dxfId="51" priority="24">
      <formula>C6="OK"</formula>
    </cfRule>
  </conditionalFormatting>
  <conditionalFormatting sqref="H5">
    <cfRule type="expression" dxfId="50" priority="1">
      <formula>H5="error"</formula>
    </cfRule>
    <cfRule type="expression" dxfId="49" priority="2">
      <formula>H5="OK"</formula>
    </cfRule>
  </conditionalFormatting>
  <dataValidations count="1">
    <dataValidation type="list" allowBlank="1" showInputMessage="1" showErrorMessage="1" sqref="F40" xr:uid="{36F2DAD1-101E-4B93-BEE6-05B47BE17A27}">
      <formula1>"Forward looking, Historical, Triangulation"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967737-C80E-47FE-9273-8FE14C806DE8}">
          <x14:formula1>
            <xm:f>Costs!$C$8:$C$24</xm:f>
          </x14:formula1>
          <xm:sqref>C54:C55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D9530-9553-46E0-946B-20AC44954CE5}">
  <sheetPr codeName="Sheet13">
    <tabColor rgb="FFCCCCCE"/>
  </sheetPr>
  <dimension ref="A1:Q314"/>
  <sheetViews>
    <sheetView showGridLines="0" zoomScale="80" zoomScaleNormal="80" workbookViewId="0">
      <pane xSplit="3" ySplit="8" topLeftCell="D9" activePane="bottomRight" state="frozen"/>
      <selection pane="bottomRight"/>
      <selection pane="bottomLeft"/>
      <selection pane="topRight"/>
    </sheetView>
  </sheetViews>
  <sheetFormatPr defaultColWidth="8.75" defaultRowHeight="14.25"/>
  <cols>
    <col min="1" max="3" width="11.625" style="15" customWidth="1"/>
    <col min="4" max="17" width="14" style="15" customWidth="1"/>
    <col min="18" max="16384" width="8.75" style="15"/>
  </cols>
  <sheetData>
    <row r="1" spans="1:17" ht="18">
      <c r="A1" s="213" t="s">
        <v>241</v>
      </c>
    </row>
    <row r="3" spans="1:17" s="48" customFormat="1" ht="23.65" customHeight="1">
      <c r="A3" s="94" t="b">
        <f>_xlfn.TEXTJOIN(",", FALSE, A9:A314)=_xlfn.TEXTJOIN(",", FALSE, Costs!A8:A313)</f>
        <v>1</v>
      </c>
      <c r="B3" s="66"/>
      <c r="C3" s="66"/>
      <c r="D3" s="223" t="s">
        <v>242</v>
      </c>
      <c r="E3" s="224"/>
      <c r="F3" s="224"/>
      <c r="G3" s="224"/>
      <c r="H3" s="224"/>
      <c r="I3" s="224"/>
      <c r="J3" s="225"/>
      <c r="K3" s="226" t="s">
        <v>243</v>
      </c>
      <c r="L3" s="227"/>
      <c r="M3" s="227"/>
      <c r="N3" s="227"/>
      <c r="O3" s="227"/>
      <c r="P3" s="227"/>
      <c r="Q3" s="228"/>
    </row>
    <row r="4" spans="1:17" s="48" customFormat="1" ht="26.25">
      <c r="A4" s="66"/>
      <c r="B4" s="66"/>
      <c r="C4" s="95" t="s">
        <v>244</v>
      </c>
      <c r="D4" s="96"/>
      <c r="E4" s="96"/>
      <c r="F4" s="96"/>
      <c r="G4" s="96"/>
      <c r="H4" s="96"/>
      <c r="I4" s="96"/>
      <c r="J4" s="96"/>
      <c r="K4" s="97" t="s">
        <v>66</v>
      </c>
      <c r="L4" s="97" t="s">
        <v>48</v>
      </c>
      <c r="M4" s="97" t="s">
        <v>60</v>
      </c>
      <c r="N4" s="97" t="s">
        <v>53</v>
      </c>
      <c r="O4" s="97" t="s">
        <v>57</v>
      </c>
      <c r="P4" s="97" t="s">
        <v>37</v>
      </c>
      <c r="Q4" s="97" t="s">
        <v>41</v>
      </c>
    </row>
    <row r="5" spans="1:17" s="48" customFormat="1" ht="28.5" customHeight="1">
      <c r="A5" s="66"/>
      <c r="B5" s="66"/>
      <c r="C5" s="95" t="s">
        <v>245</v>
      </c>
      <c r="D5" s="96"/>
      <c r="E5" s="96"/>
      <c r="F5" s="96"/>
      <c r="G5" s="96"/>
      <c r="H5" s="96"/>
      <c r="I5" s="96"/>
      <c r="J5" s="96"/>
      <c r="K5" s="97" t="s">
        <v>120</v>
      </c>
      <c r="L5" s="97" t="s">
        <v>124</v>
      </c>
      <c r="M5" s="97" t="s">
        <v>126</v>
      </c>
      <c r="N5" s="97" t="s">
        <v>122</v>
      </c>
      <c r="O5" s="97" t="s">
        <v>118</v>
      </c>
      <c r="P5" s="97" t="s">
        <v>128</v>
      </c>
      <c r="Q5" s="97" t="s">
        <v>130</v>
      </c>
    </row>
    <row r="6" spans="1:17" s="48" customFormat="1" ht="13.15">
      <c r="A6" s="66"/>
      <c r="B6" s="66"/>
      <c r="C6" s="66" t="s">
        <v>246</v>
      </c>
      <c r="D6" s="96" t="s">
        <v>176</v>
      </c>
      <c r="E6" s="96" t="s">
        <v>178</v>
      </c>
      <c r="F6" s="96" t="s">
        <v>180</v>
      </c>
      <c r="G6" s="96" t="s">
        <v>182</v>
      </c>
      <c r="H6" s="96" t="s">
        <v>184</v>
      </c>
      <c r="I6" s="96" t="s">
        <v>247</v>
      </c>
      <c r="J6" s="96" t="s">
        <v>248</v>
      </c>
      <c r="K6" s="98" t="s">
        <v>249</v>
      </c>
      <c r="L6" s="98" t="s">
        <v>178</v>
      </c>
      <c r="M6" s="98" t="s">
        <v>180</v>
      </c>
      <c r="N6" s="98" t="s">
        <v>182</v>
      </c>
      <c r="O6" s="98" t="s">
        <v>250</v>
      </c>
      <c r="P6" s="98" t="s">
        <v>247</v>
      </c>
      <c r="Q6" s="98" t="s">
        <v>248</v>
      </c>
    </row>
    <row r="7" spans="1:17" s="48" customFormat="1" ht="92.25" customHeight="1">
      <c r="A7" s="99" t="s">
        <v>201</v>
      </c>
      <c r="B7" s="100" t="s">
        <v>202</v>
      </c>
      <c r="C7" s="99" t="s">
        <v>203</v>
      </c>
      <c r="D7" s="101" t="s">
        <v>251</v>
      </c>
      <c r="E7" s="102" t="s">
        <v>252</v>
      </c>
      <c r="F7" s="102" t="s">
        <v>253</v>
      </c>
      <c r="G7" s="102" t="s">
        <v>254</v>
      </c>
      <c r="H7" s="102" t="s">
        <v>58</v>
      </c>
      <c r="I7" s="102" t="s">
        <v>38</v>
      </c>
      <c r="J7" s="102" t="s">
        <v>42</v>
      </c>
      <c r="K7" s="103" t="s">
        <v>251</v>
      </c>
      <c r="L7" s="104" t="s">
        <v>252</v>
      </c>
      <c r="M7" s="104" t="s">
        <v>253</v>
      </c>
      <c r="N7" s="104" t="s">
        <v>254</v>
      </c>
      <c r="O7" s="104" t="s">
        <v>58</v>
      </c>
      <c r="P7" s="104" t="s">
        <v>38</v>
      </c>
      <c r="Q7" s="104" t="s">
        <v>42</v>
      </c>
    </row>
    <row r="8" spans="1:17" s="48" customFormat="1" ht="13.15">
      <c r="A8" s="66" t="s">
        <v>201</v>
      </c>
      <c r="B8" s="66" t="s">
        <v>202</v>
      </c>
      <c r="C8" s="66" t="s">
        <v>203</v>
      </c>
      <c r="D8" s="96" t="s">
        <v>255</v>
      </c>
      <c r="E8" s="96" t="s">
        <v>50</v>
      </c>
      <c r="F8" s="96" t="s">
        <v>50</v>
      </c>
      <c r="G8" s="96" t="s">
        <v>50</v>
      </c>
      <c r="H8" s="96" t="s">
        <v>256</v>
      </c>
      <c r="I8" s="96" t="s">
        <v>39</v>
      </c>
      <c r="J8" s="96" t="s">
        <v>39</v>
      </c>
      <c r="K8" s="105" t="s">
        <v>68</v>
      </c>
      <c r="L8" s="105" t="s">
        <v>50</v>
      </c>
      <c r="M8" s="105" t="s">
        <v>50</v>
      </c>
      <c r="N8" s="105" t="s">
        <v>50</v>
      </c>
      <c r="O8" s="105" t="s">
        <v>59</v>
      </c>
      <c r="P8" s="105" t="s">
        <v>39</v>
      </c>
      <c r="Q8" s="105" t="s">
        <v>39</v>
      </c>
    </row>
    <row r="9" spans="1:17" s="48" customFormat="1" ht="13.15">
      <c r="A9" s="66" t="str">
        <f>B9&amp;RIGHT(C9,2)</f>
        <v>ANH14</v>
      </c>
      <c r="B9" s="66" t="str">
        <f>Costs!B8</f>
        <v>ANH</v>
      </c>
      <c r="C9" s="66" t="str">
        <f>Costs!C8</f>
        <v>2013-14</v>
      </c>
      <c r="D9" s="106">
        <f xml:space="preserve"> IFERROR(LN(K9),"")</f>
        <v>6.091966938168329</v>
      </c>
      <c r="E9" s="107">
        <f t="shared" ref="E9:E72" si="0" xml:space="preserve"> $L9</f>
        <v>24.683067475627162</v>
      </c>
      <c r="F9" s="107">
        <f t="shared" ref="F9:F72" si="1" xml:space="preserve"> $M9</f>
        <v>12.721532469977898</v>
      </c>
      <c r="G9" s="107">
        <f>$N9*100</f>
        <v>62.025037716388219</v>
      </c>
      <c r="H9" s="106">
        <f t="shared" ref="H9:H72" si="2" xml:space="preserve"> LN(O9*1000)</f>
        <v>14.814546680433503</v>
      </c>
      <c r="I9" s="108">
        <f>$P9</f>
        <v>0</v>
      </c>
      <c r="J9" s="108">
        <f>$Q9</f>
        <v>0</v>
      </c>
      <c r="K9" s="77">
        <f>IF($C9&lt;="2023-24",INDEX(Inputs1[[2013-14]:[2029-30]], MATCH(_xlfn.CONCAT('Cost drivers '!K$4,"_",'Cost drivers '!$B9), Inputs1!$X$2:$X$507, 0), MATCH('Cost drivers '!$C9, Inputs1[[#Headers],[2013-14]:[2029-30]], 0)), INDEX(Inputs24[[2023-24]:[2029-30]], MATCH(_xlfn.CONCAT('Cost drivers '!K$5, "_",'Cost drivers '!$B9), Inputs2!$N$2:$N$210, 0), MATCH('Cost drivers '!$C9, Inputs24[[#Headers],[2023-24]:[2029-30]],0)))</f>
        <v>442.29051422367718</v>
      </c>
      <c r="L9" s="77">
        <f>IF($C9&lt;="2023-24",INDEX(Inputs1[[2013-14]:[2029-30]], MATCH(_xlfn.CONCAT('Cost drivers '!L$4,"_",'Cost drivers '!$B9), Inputs1!$X$2:$X$507, 0), MATCH('Cost drivers '!$C9, Inputs1[[#Headers],[2013-14]:[2029-30]], 0)), INDEX(Inputs24[[2023-24]:[2029-30]], MATCH(_xlfn.CONCAT('Cost drivers '!L$5, "_",'Cost drivers '!$B9), Inputs2!$N$2:$N$210, 0), MATCH('Cost drivers '!$C9, Inputs24[[#Headers],[2023-24]:[2029-30]],0)))</f>
        <v>24.683067475627162</v>
      </c>
      <c r="M9" s="77">
        <f>IF($C9&lt;="2023-24",INDEX(Inputs1[[2013-14]:[2029-30]], MATCH(_xlfn.CONCAT('Cost drivers '!M$4,"_",'Cost drivers '!$B9), Inputs1!$X$2:$X$507, 0), MATCH('Cost drivers '!$C9, Inputs1[[#Headers],[2013-14]:[2029-30]], 0)), INDEX(Inputs24[[2023-24]:[2029-30]], MATCH(_xlfn.CONCAT('Cost drivers '!M$5, "_",'Cost drivers '!$B9), Inputs2!$N$2:$N$210, 0), MATCH('Cost drivers '!$C9, Inputs24[[#Headers],[2023-24]:[2029-30]],0)))</f>
        <v>12.721532469977898</v>
      </c>
      <c r="N9" s="77">
        <f>IF($C9&lt;="2023-24",INDEX(Inputs1[[2013-14]:[2029-30]], MATCH(_xlfn.CONCAT('Cost drivers '!N$4,"_",'Cost drivers '!$B9), Inputs1!$X$2:$X$507, 0), MATCH('Cost drivers '!$C9, Inputs1[[#Headers],[2013-14]:[2029-30]], 0)), INDEX(Inputs24[[2023-24]:[2029-30]], MATCH(_xlfn.CONCAT('Cost drivers '!N$5, "_",'Cost drivers '!$B9), Inputs2!$N$2:$N$210, 0), MATCH('Cost drivers '!$C9, Inputs24[[#Headers],[2023-24]:[2029-30]],0)))</f>
        <v>0.6202503771638822</v>
      </c>
      <c r="O9" s="77">
        <f>IF($C9&lt;="2023-24",INDEX(Inputs1[[2013-14]:[2029-30]], MATCH(_xlfn.CONCAT('Cost drivers '!O$4,"_",'Cost drivers '!$B9), Inputs1!$X$2:$X$507, 0), MATCH('Cost drivers '!$C9, Inputs1[[#Headers],[2013-14]:[2029-30]], 0)), INDEX(Inputs24[[2023-24]:[2029-30]], MATCH(_xlfn.CONCAT('Cost drivers '!O$5, "_",'Cost drivers '!$B9), Inputs2!$N$2:$N$210, 0), MATCH('Cost drivers '!$C9, Inputs24[[#Headers],[2023-24]:[2029-30]],0)))</f>
        <v>2715.6630000000005</v>
      </c>
      <c r="P9" s="77">
        <f>IF($C9&lt;="2023-24",INDEX(Inputs1[[2013-14]:[2029-30]], MATCH(_xlfn.CONCAT('Cost drivers '!P$4,"_",'Cost drivers '!$B9), Inputs1!$X$2:$X$507, 0), MATCH('Cost drivers '!$C9, Inputs1[[#Headers],[2013-14]:[2029-30]], 0)), INDEX(Inputs24[[2023-24]:[2029-30]], MATCH(_xlfn.CONCAT('Cost drivers '!P$5, "_",'Cost drivers '!$B9), Inputs2!$N$2:$N$210, 0), MATCH('Cost drivers '!$C9, Inputs24[[#Headers],[2023-24]:[2029-30]],0)))</f>
        <v>0</v>
      </c>
      <c r="Q9" s="77">
        <f>IF($C9&lt;="2023-24",INDEX(Inputs1[[2013-14]:[2029-30]], MATCH(_xlfn.CONCAT('Cost drivers '!Q$4,"_",'Cost drivers '!$B9), Inputs1!$X$2:$X$507, 0), MATCH('Cost drivers '!$C9, Inputs1[[#Headers],[2013-14]:[2029-30]], 0)), INDEX(Inputs24[[2023-24]:[2029-30]], MATCH(_xlfn.CONCAT('Cost drivers '!Q$5, "_",'Cost drivers '!$B9), Inputs2!$N$2:$N$210, 0), MATCH('Cost drivers '!$C9, Inputs24[[#Headers],[2023-24]:[2029-30]],0)))</f>
        <v>0</v>
      </c>
    </row>
    <row r="10" spans="1:17" s="48" customFormat="1" ht="13.15">
      <c r="A10" s="66" t="str">
        <f t="shared" ref="A10:A73" si="3">B10&amp;RIGHT(C10,2)</f>
        <v>ANH15</v>
      </c>
      <c r="B10" s="66" t="str">
        <f>Costs!B9</f>
        <v>ANH</v>
      </c>
      <c r="C10" s="66" t="str">
        <f>Costs!C9</f>
        <v>2014-15</v>
      </c>
      <c r="D10" s="106">
        <f t="shared" ref="D10:D73" si="4" xml:space="preserve"> IFERROR(LN(K10),"")</f>
        <v>6.1072952935566764</v>
      </c>
      <c r="E10" s="107">
        <f t="shared" si="0"/>
        <v>24.713868384006499</v>
      </c>
      <c r="F10" s="107">
        <f t="shared" si="1"/>
        <v>12.718451807229799</v>
      </c>
      <c r="G10" s="107">
        <f t="shared" ref="G10:G73" si="5">$N10*100</f>
        <v>62.153149072462469</v>
      </c>
      <c r="H10" s="106">
        <f t="shared" si="2"/>
        <v>14.821773977815337</v>
      </c>
      <c r="I10" s="108">
        <f t="shared" ref="I10:I73" si="6">$P10</f>
        <v>0</v>
      </c>
      <c r="J10" s="108">
        <f t="shared" ref="J10:J73" si="7">$Q10</f>
        <v>0</v>
      </c>
      <c r="K10" s="77">
        <f>IF($C10&lt;="2023-24",INDEX(Inputs1[[2013-14]:[2029-30]], MATCH(_xlfn.CONCAT('Cost drivers '!K$4,"_",'Cost drivers '!$B10), Inputs1!$X$2:$X$507, 0), MATCH('Cost drivers '!$C10, Inputs1[[#Headers],[2013-14]:[2029-30]], 0)), INDEX(Inputs24[[2023-24]:[2029-30]], MATCH(_xlfn.CONCAT('Cost drivers '!K$5, "_",'Cost drivers '!$B10), Inputs2!$N$2:$N$210, 0), MATCH('Cost drivers '!$C10, Inputs24[[#Headers],[2023-24]:[2029-30]],0)))</f>
        <v>449.12232687119462</v>
      </c>
      <c r="L10" s="77">
        <f>IF($C10&lt;="2023-24",INDEX(Inputs1[[2013-14]:[2029-30]], MATCH(_xlfn.CONCAT('Cost drivers '!L$4,"_",'Cost drivers '!$B10), Inputs1!$X$2:$X$507, 0), MATCH('Cost drivers '!$C10, Inputs1[[#Headers],[2013-14]:[2029-30]], 0)), INDEX(Inputs24[[2023-24]:[2029-30]], MATCH(_xlfn.CONCAT('Cost drivers '!L$5, "_",'Cost drivers '!$B10), Inputs2!$N$2:$N$210, 0), MATCH('Cost drivers '!$C10, Inputs24[[#Headers],[2023-24]:[2029-30]],0)))</f>
        <v>24.713868384006499</v>
      </c>
      <c r="M10" s="77">
        <f>IF($C10&lt;="2023-24",INDEX(Inputs1[[2013-14]:[2029-30]], MATCH(_xlfn.CONCAT('Cost drivers '!M$4,"_",'Cost drivers '!$B10), Inputs1!$X$2:$X$507, 0), MATCH('Cost drivers '!$C10, Inputs1[[#Headers],[2013-14]:[2029-30]], 0)), INDEX(Inputs24[[2023-24]:[2029-30]], MATCH(_xlfn.CONCAT('Cost drivers '!M$5, "_",'Cost drivers '!$B10), Inputs2!$N$2:$N$210, 0), MATCH('Cost drivers '!$C10, Inputs24[[#Headers],[2023-24]:[2029-30]],0)))</f>
        <v>12.718451807229799</v>
      </c>
      <c r="N10" s="77">
        <f>IF($C10&lt;="2023-24",INDEX(Inputs1[[2013-14]:[2029-30]], MATCH(_xlfn.CONCAT('Cost drivers '!N$4,"_",'Cost drivers '!$B10), Inputs1!$X$2:$X$507, 0), MATCH('Cost drivers '!$C10, Inputs1[[#Headers],[2013-14]:[2029-30]], 0)), INDEX(Inputs24[[2023-24]:[2029-30]], MATCH(_xlfn.CONCAT('Cost drivers '!N$5, "_",'Cost drivers '!$B10), Inputs2!$N$2:$N$210, 0), MATCH('Cost drivers '!$C10, Inputs24[[#Headers],[2023-24]:[2029-30]],0)))</f>
        <v>0.62153149072462466</v>
      </c>
      <c r="O10" s="77">
        <f>IF($C10&lt;="2023-24",INDEX(Inputs1[[2013-14]:[2029-30]], MATCH(_xlfn.CONCAT('Cost drivers '!O$4,"_",'Cost drivers '!$B10), Inputs1!$X$2:$X$507, 0), MATCH('Cost drivers '!$C10, Inputs1[[#Headers],[2013-14]:[2029-30]], 0)), INDEX(Inputs24[[2023-24]:[2029-30]], MATCH(_xlfn.CONCAT('Cost drivers '!O$5, "_",'Cost drivers '!$B10), Inputs2!$N$2:$N$210, 0), MATCH('Cost drivers '!$C10, Inputs24[[#Headers],[2023-24]:[2029-30]],0)))</f>
        <v>2735.3609999999999</v>
      </c>
      <c r="P10" s="77">
        <f>IF($C10&lt;="2023-24",INDEX(Inputs1[[2013-14]:[2029-30]], MATCH(_xlfn.CONCAT('Cost drivers '!P$4,"_",'Cost drivers '!$B10), Inputs1!$X$2:$X$507, 0), MATCH('Cost drivers '!$C10, Inputs1[[#Headers],[2013-14]:[2029-30]], 0)), INDEX(Inputs24[[2023-24]:[2029-30]], MATCH(_xlfn.CONCAT('Cost drivers '!P$5, "_",'Cost drivers '!$B10), Inputs2!$N$2:$N$210, 0), MATCH('Cost drivers '!$C10, Inputs24[[#Headers],[2023-24]:[2029-30]],0)))</f>
        <v>0</v>
      </c>
      <c r="Q10" s="77">
        <f>IF($C10&lt;="2023-24",INDEX(Inputs1[[2013-14]:[2029-30]], MATCH(_xlfn.CONCAT('Cost drivers '!Q$4,"_",'Cost drivers '!$B10), Inputs1!$X$2:$X$507, 0), MATCH('Cost drivers '!$C10, Inputs1[[#Headers],[2013-14]:[2029-30]], 0)), INDEX(Inputs24[[2023-24]:[2029-30]], MATCH(_xlfn.CONCAT('Cost drivers '!Q$5, "_",'Cost drivers '!$B10), Inputs2!$N$2:$N$210, 0), MATCH('Cost drivers '!$C10, Inputs24[[#Headers],[2023-24]:[2029-30]],0)))</f>
        <v>0</v>
      </c>
    </row>
    <row r="11" spans="1:17" s="48" customFormat="1" ht="13.15">
      <c r="A11" s="66" t="str">
        <f t="shared" si="3"/>
        <v>ANH16</v>
      </c>
      <c r="B11" s="66" t="str">
        <f>Costs!B10</f>
        <v>ANH</v>
      </c>
      <c r="C11" s="66" t="str">
        <f>Costs!C10</f>
        <v>2015-16</v>
      </c>
      <c r="D11" s="106">
        <f t="shared" si="4"/>
        <v>6.0132747499211714</v>
      </c>
      <c r="E11" s="107">
        <f t="shared" si="0"/>
        <v>24.433306474292376</v>
      </c>
      <c r="F11" s="107">
        <f t="shared" si="1"/>
        <v>12.717524045562964</v>
      </c>
      <c r="G11" s="107">
        <f t="shared" si="5"/>
        <v>62.128306823543333</v>
      </c>
      <c r="H11" s="106">
        <f t="shared" si="2"/>
        <v>14.820062519458837</v>
      </c>
      <c r="I11" s="108">
        <f t="shared" si="6"/>
        <v>0</v>
      </c>
      <c r="J11" s="108">
        <f t="shared" si="7"/>
        <v>0</v>
      </c>
      <c r="K11" s="77">
        <f>IF($C11&lt;="2023-24",INDEX(Inputs1[[2013-14]:[2029-30]], MATCH(_xlfn.CONCAT('Cost drivers '!K$4,"_",'Cost drivers '!$B11), Inputs1!$X$2:$X$507, 0), MATCH('Cost drivers '!$C11, Inputs1[[#Headers],[2013-14]:[2029-30]], 0)), INDEX(Inputs24[[2023-24]:[2029-30]], MATCH(_xlfn.CONCAT('Cost drivers '!K$5, "_",'Cost drivers '!$B11), Inputs2!$N$2:$N$210, 0), MATCH('Cost drivers '!$C11, Inputs24[[#Headers],[2023-24]:[2029-30]],0)))</f>
        <v>408.81991355475043</v>
      </c>
      <c r="L11" s="77">
        <f>IF($C11&lt;="2023-24",INDEX(Inputs1[[2013-14]:[2029-30]], MATCH(_xlfn.CONCAT('Cost drivers '!L$4,"_",'Cost drivers '!$B11), Inputs1!$X$2:$X$507, 0), MATCH('Cost drivers '!$C11, Inputs1[[#Headers],[2013-14]:[2029-30]], 0)), INDEX(Inputs24[[2023-24]:[2029-30]], MATCH(_xlfn.CONCAT('Cost drivers '!L$5, "_",'Cost drivers '!$B11), Inputs2!$N$2:$N$210, 0), MATCH('Cost drivers '!$C11, Inputs24[[#Headers],[2023-24]:[2029-30]],0)))</f>
        <v>24.433306474292376</v>
      </c>
      <c r="M11" s="77">
        <f>IF($C11&lt;="2023-24",INDEX(Inputs1[[2013-14]:[2029-30]], MATCH(_xlfn.CONCAT('Cost drivers '!M$4,"_",'Cost drivers '!$B11), Inputs1!$X$2:$X$507, 0), MATCH('Cost drivers '!$C11, Inputs1[[#Headers],[2013-14]:[2029-30]], 0)), INDEX(Inputs24[[2023-24]:[2029-30]], MATCH(_xlfn.CONCAT('Cost drivers '!M$5, "_",'Cost drivers '!$B11), Inputs2!$N$2:$N$210, 0), MATCH('Cost drivers '!$C11, Inputs24[[#Headers],[2023-24]:[2029-30]],0)))</f>
        <v>12.717524045562964</v>
      </c>
      <c r="N11" s="77">
        <f>IF($C11&lt;="2023-24",INDEX(Inputs1[[2013-14]:[2029-30]], MATCH(_xlfn.CONCAT('Cost drivers '!N$4,"_",'Cost drivers '!$B11), Inputs1!$X$2:$X$507, 0), MATCH('Cost drivers '!$C11, Inputs1[[#Headers],[2013-14]:[2029-30]], 0)), INDEX(Inputs24[[2023-24]:[2029-30]], MATCH(_xlfn.CONCAT('Cost drivers '!N$5, "_",'Cost drivers '!$B11), Inputs2!$N$2:$N$210, 0), MATCH('Cost drivers '!$C11, Inputs24[[#Headers],[2023-24]:[2029-30]],0)))</f>
        <v>0.62128306823543333</v>
      </c>
      <c r="O11" s="77">
        <f>IF($C11&lt;="2023-24",INDEX(Inputs1[[2013-14]:[2029-30]], MATCH(_xlfn.CONCAT('Cost drivers '!O$4,"_",'Cost drivers '!$B11), Inputs1!$X$2:$X$507, 0), MATCH('Cost drivers '!$C11, Inputs1[[#Headers],[2013-14]:[2029-30]], 0)), INDEX(Inputs24[[2023-24]:[2029-30]], MATCH(_xlfn.CONCAT('Cost drivers '!O$5, "_",'Cost drivers '!$B11), Inputs2!$N$2:$N$210, 0), MATCH('Cost drivers '!$C11, Inputs24[[#Headers],[2023-24]:[2029-30]],0)))</f>
        <v>2730.6835473329561</v>
      </c>
      <c r="P11" s="77">
        <f>IF($C11&lt;="2023-24",INDEX(Inputs1[[2013-14]:[2029-30]], MATCH(_xlfn.CONCAT('Cost drivers '!P$4,"_",'Cost drivers '!$B11), Inputs1!$X$2:$X$507, 0), MATCH('Cost drivers '!$C11, Inputs1[[#Headers],[2013-14]:[2029-30]], 0)), INDEX(Inputs24[[2023-24]:[2029-30]], MATCH(_xlfn.CONCAT('Cost drivers '!P$5, "_",'Cost drivers '!$B11), Inputs2!$N$2:$N$210, 0), MATCH('Cost drivers '!$C11, Inputs24[[#Headers],[2023-24]:[2029-30]],0)))</f>
        <v>0</v>
      </c>
      <c r="Q11" s="77">
        <f>IF($C11&lt;="2023-24",INDEX(Inputs1[[2013-14]:[2029-30]], MATCH(_xlfn.CONCAT('Cost drivers '!Q$4,"_",'Cost drivers '!$B11), Inputs1!$X$2:$X$507, 0), MATCH('Cost drivers '!$C11, Inputs1[[#Headers],[2013-14]:[2029-30]], 0)), INDEX(Inputs24[[2023-24]:[2029-30]], MATCH(_xlfn.CONCAT('Cost drivers '!Q$5, "_",'Cost drivers '!$B11), Inputs2!$N$2:$N$210, 0), MATCH('Cost drivers '!$C11, Inputs24[[#Headers],[2023-24]:[2029-30]],0)))</f>
        <v>0</v>
      </c>
    </row>
    <row r="12" spans="1:17" s="48" customFormat="1" ht="13.15">
      <c r="A12" s="66" t="str">
        <f t="shared" si="3"/>
        <v>ANH17</v>
      </c>
      <c r="B12" s="66" t="str">
        <f>Costs!B11</f>
        <v>ANH</v>
      </c>
      <c r="C12" s="66" t="str">
        <f>Costs!C11</f>
        <v>2016-17</v>
      </c>
      <c r="D12" s="106">
        <f t="shared" si="4"/>
        <v>6.0297254865231249</v>
      </c>
      <c r="E12" s="107">
        <f t="shared" si="0"/>
        <v>23.619757815926526</v>
      </c>
      <c r="F12" s="107">
        <f t="shared" si="1"/>
        <v>12.297180731378093</v>
      </c>
      <c r="G12" s="107">
        <f t="shared" si="5"/>
        <v>62.262492415092176</v>
      </c>
      <c r="H12" s="106">
        <f t="shared" si="2"/>
        <v>14.8301221279586</v>
      </c>
      <c r="I12" s="108">
        <f t="shared" si="6"/>
        <v>0</v>
      </c>
      <c r="J12" s="108">
        <f t="shared" si="7"/>
        <v>0</v>
      </c>
      <c r="K12" s="77">
        <f>IF($C12&lt;="2023-24",INDEX(Inputs1[[2013-14]:[2029-30]], MATCH(_xlfn.CONCAT('Cost drivers '!K$4,"_",'Cost drivers '!$B12), Inputs1!$X$2:$X$507, 0), MATCH('Cost drivers '!$C12, Inputs1[[#Headers],[2013-14]:[2029-30]], 0)), INDEX(Inputs24[[2023-24]:[2029-30]], MATCH(_xlfn.CONCAT('Cost drivers '!K$5, "_",'Cost drivers '!$B12), Inputs2!$N$2:$N$210, 0), MATCH('Cost drivers '!$C12, Inputs24[[#Headers],[2023-24]:[2029-30]],0)))</f>
        <v>415.60092566610143</v>
      </c>
      <c r="L12" s="77">
        <f>IF($C12&lt;="2023-24",INDEX(Inputs1[[2013-14]:[2029-30]], MATCH(_xlfn.CONCAT('Cost drivers '!L$4,"_",'Cost drivers '!$B12), Inputs1!$X$2:$X$507, 0), MATCH('Cost drivers '!$C12, Inputs1[[#Headers],[2013-14]:[2029-30]], 0)), INDEX(Inputs24[[2023-24]:[2029-30]], MATCH(_xlfn.CONCAT('Cost drivers '!L$5, "_",'Cost drivers '!$B12), Inputs2!$N$2:$N$210, 0), MATCH('Cost drivers '!$C12, Inputs24[[#Headers],[2023-24]:[2029-30]],0)))</f>
        <v>23.619757815926526</v>
      </c>
      <c r="M12" s="77">
        <f>IF($C12&lt;="2023-24",INDEX(Inputs1[[2013-14]:[2029-30]], MATCH(_xlfn.CONCAT('Cost drivers '!M$4,"_",'Cost drivers '!$B12), Inputs1!$X$2:$X$507, 0), MATCH('Cost drivers '!$C12, Inputs1[[#Headers],[2013-14]:[2029-30]], 0)), INDEX(Inputs24[[2023-24]:[2029-30]], MATCH(_xlfn.CONCAT('Cost drivers '!M$5, "_",'Cost drivers '!$B12), Inputs2!$N$2:$N$210, 0), MATCH('Cost drivers '!$C12, Inputs24[[#Headers],[2023-24]:[2029-30]],0)))</f>
        <v>12.297180731378093</v>
      </c>
      <c r="N12" s="77">
        <f>IF($C12&lt;="2023-24",INDEX(Inputs1[[2013-14]:[2029-30]], MATCH(_xlfn.CONCAT('Cost drivers '!N$4,"_",'Cost drivers '!$B12), Inputs1!$X$2:$X$507, 0), MATCH('Cost drivers '!$C12, Inputs1[[#Headers],[2013-14]:[2029-30]], 0)), INDEX(Inputs24[[2023-24]:[2029-30]], MATCH(_xlfn.CONCAT('Cost drivers '!N$5, "_",'Cost drivers '!$B12), Inputs2!$N$2:$N$210, 0), MATCH('Cost drivers '!$C12, Inputs24[[#Headers],[2023-24]:[2029-30]],0)))</f>
        <v>0.62262492415092174</v>
      </c>
      <c r="O12" s="77">
        <f>IF($C12&lt;="2023-24",INDEX(Inputs1[[2013-14]:[2029-30]], MATCH(_xlfn.CONCAT('Cost drivers '!O$4,"_",'Cost drivers '!$B12), Inputs1!$X$2:$X$507, 0), MATCH('Cost drivers '!$C12, Inputs1[[#Headers],[2013-14]:[2029-30]], 0)), INDEX(Inputs24[[2023-24]:[2029-30]], MATCH(_xlfn.CONCAT('Cost drivers '!O$5, "_",'Cost drivers '!$B12), Inputs2!$N$2:$N$210, 0), MATCH('Cost drivers '!$C12, Inputs24[[#Headers],[2023-24]:[2029-30]],0)))</f>
        <v>2758.2917859726649</v>
      </c>
      <c r="P12" s="77">
        <f>IF($C12&lt;="2023-24",INDEX(Inputs1[[2013-14]:[2029-30]], MATCH(_xlfn.CONCAT('Cost drivers '!P$4,"_",'Cost drivers '!$B12), Inputs1!$X$2:$X$507, 0), MATCH('Cost drivers '!$C12, Inputs1[[#Headers],[2013-14]:[2029-30]], 0)), INDEX(Inputs24[[2023-24]:[2029-30]], MATCH(_xlfn.CONCAT('Cost drivers '!P$5, "_",'Cost drivers '!$B12), Inputs2!$N$2:$N$210, 0), MATCH('Cost drivers '!$C12, Inputs24[[#Headers],[2023-24]:[2029-30]],0)))</f>
        <v>0</v>
      </c>
      <c r="Q12" s="77">
        <f>IF($C12&lt;="2023-24",INDEX(Inputs1[[2013-14]:[2029-30]], MATCH(_xlfn.CONCAT('Cost drivers '!Q$4,"_",'Cost drivers '!$B12), Inputs1!$X$2:$X$507, 0), MATCH('Cost drivers '!$C12, Inputs1[[#Headers],[2013-14]:[2029-30]], 0)), INDEX(Inputs24[[2023-24]:[2029-30]], MATCH(_xlfn.CONCAT('Cost drivers '!Q$5, "_",'Cost drivers '!$B12), Inputs2!$N$2:$N$210, 0), MATCH('Cost drivers '!$C12, Inputs24[[#Headers],[2023-24]:[2029-30]],0)))</f>
        <v>0</v>
      </c>
    </row>
    <row r="13" spans="1:17" s="48" customFormat="1" ht="13.15">
      <c r="A13" s="66" t="str">
        <f t="shared" si="3"/>
        <v>ANH18</v>
      </c>
      <c r="B13" s="66" t="str">
        <f>Costs!B12</f>
        <v>ANH</v>
      </c>
      <c r="C13" s="66" t="str">
        <f>Costs!C12</f>
        <v>2017-18</v>
      </c>
      <c r="D13" s="106">
        <f t="shared" si="4"/>
        <v>6.0289049780148902</v>
      </c>
      <c r="E13" s="107">
        <f t="shared" si="0"/>
        <v>23.387133272061138</v>
      </c>
      <c r="F13" s="107">
        <f t="shared" si="1"/>
        <v>11.878758113285633</v>
      </c>
      <c r="G13" s="107">
        <f t="shared" si="5"/>
        <v>62.247807234997701</v>
      </c>
      <c r="H13" s="106">
        <f t="shared" si="2"/>
        <v>14.835557519317074</v>
      </c>
      <c r="I13" s="108">
        <f t="shared" si="6"/>
        <v>0</v>
      </c>
      <c r="J13" s="108">
        <f t="shared" si="7"/>
        <v>0</v>
      </c>
      <c r="K13" s="77">
        <f>IF($C13&lt;="2023-24",INDEX(Inputs1[[2013-14]:[2029-30]], MATCH(_xlfn.CONCAT('Cost drivers '!K$4,"_",'Cost drivers '!$B13), Inputs1!$X$2:$X$507, 0), MATCH('Cost drivers '!$C13, Inputs1[[#Headers],[2013-14]:[2029-30]], 0)), INDEX(Inputs24[[2023-24]:[2029-30]], MATCH(_xlfn.CONCAT('Cost drivers '!K$5, "_",'Cost drivers '!$B13), Inputs2!$N$2:$N$210, 0), MATCH('Cost drivers '!$C13, Inputs24[[#Headers],[2023-24]:[2029-30]],0)))</f>
        <v>415.26006143068832</v>
      </c>
      <c r="L13" s="77">
        <f>IF($C13&lt;="2023-24",INDEX(Inputs1[[2013-14]:[2029-30]], MATCH(_xlfn.CONCAT('Cost drivers '!L$4,"_",'Cost drivers '!$B13), Inputs1!$X$2:$X$507, 0), MATCH('Cost drivers '!$C13, Inputs1[[#Headers],[2013-14]:[2029-30]], 0)), INDEX(Inputs24[[2023-24]:[2029-30]], MATCH(_xlfn.CONCAT('Cost drivers '!L$5, "_",'Cost drivers '!$B13), Inputs2!$N$2:$N$210, 0), MATCH('Cost drivers '!$C13, Inputs24[[#Headers],[2023-24]:[2029-30]],0)))</f>
        <v>23.387133272061138</v>
      </c>
      <c r="M13" s="77">
        <f>IF($C13&lt;="2023-24",INDEX(Inputs1[[2013-14]:[2029-30]], MATCH(_xlfn.CONCAT('Cost drivers '!M$4,"_",'Cost drivers '!$B13), Inputs1!$X$2:$X$507, 0), MATCH('Cost drivers '!$C13, Inputs1[[#Headers],[2013-14]:[2029-30]], 0)), INDEX(Inputs24[[2023-24]:[2029-30]], MATCH(_xlfn.CONCAT('Cost drivers '!M$5, "_",'Cost drivers '!$B13), Inputs2!$N$2:$N$210, 0), MATCH('Cost drivers '!$C13, Inputs24[[#Headers],[2023-24]:[2029-30]],0)))</f>
        <v>11.878758113285633</v>
      </c>
      <c r="N13" s="77">
        <f>IF($C13&lt;="2023-24",INDEX(Inputs1[[2013-14]:[2029-30]], MATCH(_xlfn.CONCAT('Cost drivers '!N$4,"_",'Cost drivers '!$B13), Inputs1!$X$2:$X$507, 0), MATCH('Cost drivers '!$C13, Inputs1[[#Headers],[2013-14]:[2029-30]], 0)), INDEX(Inputs24[[2023-24]:[2029-30]], MATCH(_xlfn.CONCAT('Cost drivers '!N$5, "_",'Cost drivers '!$B13), Inputs2!$N$2:$N$210, 0), MATCH('Cost drivers '!$C13, Inputs24[[#Headers],[2023-24]:[2029-30]],0)))</f>
        <v>0.62247807234997699</v>
      </c>
      <c r="O13" s="77">
        <f>IF($C13&lt;="2023-24",INDEX(Inputs1[[2013-14]:[2029-30]], MATCH(_xlfn.CONCAT('Cost drivers '!O$4,"_",'Cost drivers '!$B13), Inputs1!$X$2:$X$507, 0), MATCH('Cost drivers '!$C13, Inputs1[[#Headers],[2013-14]:[2029-30]], 0)), INDEX(Inputs24[[2023-24]:[2029-30]], MATCH(_xlfn.CONCAT('Cost drivers '!O$5, "_",'Cost drivers '!$B13), Inputs2!$N$2:$N$210, 0), MATCH('Cost drivers '!$C13, Inputs24[[#Headers],[2023-24]:[2029-30]],0)))</f>
        <v>2773.3249999999998</v>
      </c>
      <c r="P13" s="77">
        <f>IF($C13&lt;="2023-24",INDEX(Inputs1[[2013-14]:[2029-30]], MATCH(_xlfn.CONCAT('Cost drivers '!P$4,"_",'Cost drivers '!$B13), Inputs1!$X$2:$X$507, 0), MATCH('Cost drivers '!$C13, Inputs1[[#Headers],[2013-14]:[2029-30]], 0)), INDEX(Inputs24[[2023-24]:[2029-30]], MATCH(_xlfn.CONCAT('Cost drivers '!P$5, "_",'Cost drivers '!$B13), Inputs2!$N$2:$N$210, 0), MATCH('Cost drivers '!$C13, Inputs24[[#Headers],[2023-24]:[2029-30]],0)))</f>
        <v>0</v>
      </c>
      <c r="Q13" s="77">
        <f>IF($C13&lt;="2023-24",INDEX(Inputs1[[2013-14]:[2029-30]], MATCH(_xlfn.CONCAT('Cost drivers '!Q$4,"_",'Cost drivers '!$B13), Inputs1!$X$2:$X$507, 0), MATCH('Cost drivers '!$C13, Inputs1[[#Headers],[2013-14]:[2029-30]], 0)), INDEX(Inputs24[[2023-24]:[2029-30]], MATCH(_xlfn.CONCAT('Cost drivers '!Q$5, "_",'Cost drivers '!$B13), Inputs2!$N$2:$N$210, 0), MATCH('Cost drivers '!$C13, Inputs24[[#Headers],[2023-24]:[2029-30]],0)))</f>
        <v>0</v>
      </c>
    </row>
    <row r="14" spans="1:17" s="48" customFormat="1" ht="13.15">
      <c r="A14" s="66" t="str">
        <f t="shared" si="3"/>
        <v>ANH19</v>
      </c>
      <c r="B14" s="66" t="str">
        <f>Costs!B13</f>
        <v>ANH</v>
      </c>
      <c r="C14" s="66" t="str">
        <f>Costs!C13</f>
        <v>2018-19</v>
      </c>
      <c r="D14" s="106">
        <f t="shared" si="4"/>
        <v>6.014816332261729</v>
      </c>
      <c r="E14" s="107">
        <f t="shared" si="0"/>
        <v>22.596594512988293</v>
      </c>
      <c r="F14" s="107">
        <f t="shared" si="1"/>
        <v>11.465749108125504</v>
      </c>
      <c r="G14" s="107">
        <f t="shared" si="5"/>
        <v>62.520080611359361</v>
      </c>
      <c r="H14" s="106">
        <f t="shared" si="2"/>
        <v>14.846798648920345</v>
      </c>
      <c r="I14" s="108">
        <f t="shared" si="6"/>
        <v>0</v>
      </c>
      <c r="J14" s="108">
        <f t="shared" si="7"/>
        <v>0</v>
      </c>
      <c r="K14" s="77">
        <f>IF($C14&lt;="2023-24",INDEX(Inputs1[[2013-14]:[2029-30]], MATCH(_xlfn.CONCAT('Cost drivers '!K$4,"_",'Cost drivers '!$B14), Inputs1!$X$2:$X$507, 0), MATCH('Cost drivers '!$C14, Inputs1[[#Headers],[2013-14]:[2029-30]], 0)), INDEX(Inputs24[[2023-24]:[2029-30]], MATCH(_xlfn.CONCAT('Cost drivers '!K$5, "_",'Cost drivers '!$B14), Inputs2!$N$2:$N$210, 0), MATCH('Cost drivers '!$C14, Inputs24[[#Headers],[2023-24]:[2029-30]],0)))</f>
        <v>409.45062913905127</v>
      </c>
      <c r="L14" s="77">
        <f>IF($C14&lt;="2023-24",INDEX(Inputs1[[2013-14]:[2029-30]], MATCH(_xlfn.CONCAT('Cost drivers '!L$4,"_",'Cost drivers '!$B14), Inputs1!$X$2:$X$507, 0), MATCH('Cost drivers '!$C14, Inputs1[[#Headers],[2013-14]:[2029-30]], 0)), INDEX(Inputs24[[2023-24]:[2029-30]], MATCH(_xlfn.CONCAT('Cost drivers '!L$5, "_",'Cost drivers '!$B14), Inputs2!$N$2:$N$210, 0), MATCH('Cost drivers '!$C14, Inputs24[[#Headers],[2023-24]:[2029-30]],0)))</f>
        <v>22.596594512988293</v>
      </c>
      <c r="M14" s="77">
        <f>IF($C14&lt;="2023-24",INDEX(Inputs1[[2013-14]:[2029-30]], MATCH(_xlfn.CONCAT('Cost drivers '!M$4,"_",'Cost drivers '!$B14), Inputs1!$X$2:$X$507, 0), MATCH('Cost drivers '!$C14, Inputs1[[#Headers],[2013-14]:[2029-30]], 0)), INDEX(Inputs24[[2023-24]:[2029-30]], MATCH(_xlfn.CONCAT('Cost drivers '!M$5, "_",'Cost drivers '!$B14), Inputs2!$N$2:$N$210, 0), MATCH('Cost drivers '!$C14, Inputs24[[#Headers],[2023-24]:[2029-30]],0)))</f>
        <v>11.465749108125504</v>
      </c>
      <c r="N14" s="77">
        <f>IF($C14&lt;="2023-24",INDEX(Inputs1[[2013-14]:[2029-30]], MATCH(_xlfn.CONCAT('Cost drivers '!N$4,"_",'Cost drivers '!$B14), Inputs1!$X$2:$X$507, 0), MATCH('Cost drivers '!$C14, Inputs1[[#Headers],[2013-14]:[2029-30]], 0)), INDEX(Inputs24[[2023-24]:[2029-30]], MATCH(_xlfn.CONCAT('Cost drivers '!N$5, "_",'Cost drivers '!$B14), Inputs2!$N$2:$N$210, 0), MATCH('Cost drivers '!$C14, Inputs24[[#Headers],[2023-24]:[2029-30]],0)))</f>
        <v>0.62520080611359363</v>
      </c>
      <c r="O14" s="77">
        <f>IF($C14&lt;="2023-24",INDEX(Inputs1[[2013-14]:[2029-30]], MATCH(_xlfn.CONCAT('Cost drivers '!O$4,"_",'Cost drivers '!$B14), Inputs1!$X$2:$X$507, 0), MATCH('Cost drivers '!$C14, Inputs1[[#Headers],[2013-14]:[2029-30]], 0)), INDEX(Inputs24[[2023-24]:[2029-30]], MATCH(_xlfn.CONCAT('Cost drivers '!O$5, "_",'Cost drivers '!$B14), Inputs2!$N$2:$N$210, 0), MATCH('Cost drivers '!$C14, Inputs24[[#Headers],[2023-24]:[2029-30]],0)))</f>
        <v>2804.676187</v>
      </c>
      <c r="P14" s="77">
        <f>IF($C14&lt;="2023-24",INDEX(Inputs1[[2013-14]:[2029-30]], MATCH(_xlfn.CONCAT('Cost drivers '!P$4,"_",'Cost drivers '!$B14), Inputs1!$X$2:$X$507, 0), MATCH('Cost drivers '!$C14, Inputs1[[#Headers],[2013-14]:[2029-30]], 0)), INDEX(Inputs24[[2023-24]:[2029-30]], MATCH(_xlfn.CONCAT('Cost drivers '!P$5, "_",'Cost drivers '!$B14), Inputs2!$N$2:$N$210, 0), MATCH('Cost drivers '!$C14, Inputs24[[#Headers],[2023-24]:[2029-30]],0)))</f>
        <v>0</v>
      </c>
      <c r="Q14" s="77">
        <f>IF($C14&lt;="2023-24",INDEX(Inputs1[[2013-14]:[2029-30]], MATCH(_xlfn.CONCAT('Cost drivers '!Q$4,"_",'Cost drivers '!$B14), Inputs1!$X$2:$X$507, 0), MATCH('Cost drivers '!$C14, Inputs1[[#Headers],[2013-14]:[2029-30]], 0)), INDEX(Inputs24[[2023-24]:[2029-30]], MATCH(_xlfn.CONCAT('Cost drivers '!Q$5, "_",'Cost drivers '!$B14), Inputs2!$N$2:$N$210, 0), MATCH('Cost drivers '!$C14, Inputs24[[#Headers],[2023-24]:[2029-30]],0)))</f>
        <v>0</v>
      </c>
    </row>
    <row r="15" spans="1:17" s="48" customFormat="1" ht="13.15">
      <c r="A15" s="66" t="str">
        <f t="shared" si="3"/>
        <v>ANH20</v>
      </c>
      <c r="B15" s="66" t="str">
        <f>Costs!B14</f>
        <v>ANH</v>
      </c>
      <c r="C15" s="66" t="str">
        <f>Costs!C14</f>
        <v>2019-20</v>
      </c>
      <c r="D15" s="106">
        <f t="shared" si="4"/>
        <v>6.0208762252072923</v>
      </c>
      <c r="E15" s="107">
        <f t="shared" si="0"/>
        <v>21.915641218411576</v>
      </c>
      <c r="F15" s="107">
        <f t="shared" si="1"/>
        <v>11.042555592679522</v>
      </c>
      <c r="G15" s="107">
        <f t="shared" si="5"/>
        <v>62.665851564019391</v>
      </c>
      <c r="H15" s="106">
        <f t="shared" si="2"/>
        <v>14.856910666641179</v>
      </c>
      <c r="I15" s="108">
        <f t="shared" si="6"/>
        <v>1</v>
      </c>
      <c r="J15" s="108">
        <f t="shared" si="7"/>
        <v>0</v>
      </c>
      <c r="K15" s="77">
        <f>IF($C15&lt;="2023-24",INDEX(Inputs1[[2013-14]:[2029-30]], MATCH(_xlfn.CONCAT('Cost drivers '!K$4,"_",'Cost drivers '!$B15), Inputs1!$X$2:$X$507, 0), MATCH('Cost drivers '!$C15, Inputs1[[#Headers],[2013-14]:[2029-30]], 0)), INDEX(Inputs24[[2023-24]:[2029-30]], MATCH(_xlfn.CONCAT('Cost drivers '!K$5, "_",'Cost drivers '!$B15), Inputs2!$N$2:$N$210, 0), MATCH('Cost drivers '!$C15, Inputs24[[#Headers],[2023-24]:[2029-30]],0)))</f>
        <v>411.93938931215655</v>
      </c>
      <c r="L15" s="77">
        <f>IF($C15&lt;="2023-24",INDEX(Inputs1[[2013-14]:[2029-30]], MATCH(_xlfn.CONCAT('Cost drivers '!L$4,"_",'Cost drivers '!$B15), Inputs1!$X$2:$X$507, 0), MATCH('Cost drivers '!$C15, Inputs1[[#Headers],[2013-14]:[2029-30]], 0)), INDEX(Inputs24[[2023-24]:[2029-30]], MATCH(_xlfn.CONCAT('Cost drivers '!L$5, "_",'Cost drivers '!$B15), Inputs2!$N$2:$N$210, 0), MATCH('Cost drivers '!$C15, Inputs24[[#Headers],[2023-24]:[2029-30]],0)))</f>
        <v>21.915641218411576</v>
      </c>
      <c r="M15" s="77">
        <f>IF($C15&lt;="2023-24",INDEX(Inputs1[[2013-14]:[2029-30]], MATCH(_xlfn.CONCAT('Cost drivers '!M$4,"_",'Cost drivers '!$B15), Inputs1!$X$2:$X$507, 0), MATCH('Cost drivers '!$C15, Inputs1[[#Headers],[2013-14]:[2029-30]], 0)), INDEX(Inputs24[[2023-24]:[2029-30]], MATCH(_xlfn.CONCAT('Cost drivers '!M$5, "_",'Cost drivers '!$B15), Inputs2!$N$2:$N$210, 0), MATCH('Cost drivers '!$C15, Inputs24[[#Headers],[2023-24]:[2029-30]],0)))</f>
        <v>11.042555592679522</v>
      </c>
      <c r="N15" s="77">
        <f>IF($C15&lt;="2023-24",INDEX(Inputs1[[2013-14]:[2029-30]], MATCH(_xlfn.CONCAT('Cost drivers '!N$4,"_",'Cost drivers '!$B15), Inputs1!$X$2:$X$507, 0), MATCH('Cost drivers '!$C15, Inputs1[[#Headers],[2013-14]:[2029-30]], 0)), INDEX(Inputs24[[2023-24]:[2029-30]], MATCH(_xlfn.CONCAT('Cost drivers '!N$5, "_",'Cost drivers '!$B15), Inputs2!$N$2:$N$210, 0), MATCH('Cost drivers '!$C15, Inputs24[[#Headers],[2023-24]:[2029-30]],0)))</f>
        <v>0.62665851564019392</v>
      </c>
      <c r="O15" s="77">
        <f>IF($C15&lt;="2023-24",INDEX(Inputs1[[2013-14]:[2029-30]], MATCH(_xlfn.CONCAT('Cost drivers '!O$4,"_",'Cost drivers '!$B15), Inputs1!$X$2:$X$507, 0), MATCH('Cost drivers '!$C15, Inputs1[[#Headers],[2013-14]:[2029-30]], 0)), INDEX(Inputs24[[2023-24]:[2029-30]], MATCH(_xlfn.CONCAT('Cost drivers '!O$5, "_",'Cost drivers '!$B15), Inputs2!$N$2:$N$210, 0), MATCH('Cost drivers '!$C15, Inputs24[[#Headers],[2023-24]:[2029-30]],0)))</f>
        <v>2833.1809999999996</v>
      </c>
      <c r="P15" s="77">
        <f>IF($C15&lt;="2023-24",INDEX(Inputs1[[2013-14]:[2029-30]], MATCH(_xlfn.CONCAT('Cost drivers '!P$4,"_",'Cost drivers '!$B15), Inputs1!$X$2:$X$507, 0), MATCH('Cost drivers '!$C15, Inputs1[[#Headers],[2013-14]:[2029-30]], 0)), INDEX(Inputs24[[2023-24]:[2029-30]], MATCH(_xlfn.CONCAT('Cost drivers '!P$5, "_",'Cost drivers '!$B15), Inputs2!$N$2:$N$210, 0), MATCH('Cost drivers '!$C15, Inputs24[[#Headers],[2023-24]:[2029-30]],0)))</f>
        <v>1</v>
      </c>
      <c r="Q15" s="77">
        <f>IF($C15&lt;="2023-24",INDEX(Inputs1[[2013-14]:[2029-30]], MATCH(_xlfn.CONCAT('Cost drivers '!Q$4,"_",'Cost drivers '!$B15), Inputs1!$X$2:$X$507, 0), MATCH('Cost drivers '!$C15, Inputs1[[#Headers],[2013-14]:[2029-30]], 0)), INDEX(Inputs24[[2023-24]:[2029-30]], MATCH(_xlfn.CONCAT('Cost drivers '!Q$5, "_",'Cost drivers '!$B15), Inputs2!$N$2:$N$210, 0), MATCH('Cost drivers '!$C15, Inputs24[[#Headers],[2023-24]:[2029-30]],0)))</f>
        <v>0</v>
      </c>
    </row>
    <row r="16" spans="1:17" s="48" customFormat="1" ht="13.15">
      <c r="A16" s="66" t="str">
        <f t="shared" si="3"/>
        <v>ANH21</v>
      </c>
      <c r="B16" s="66" t="str">
        <f>Costs!B15</f>
        <v>ANH</v>
      </c>
      <c r="C16" s="66" t="str">
        <f>Costs!C15</f>
        <v>2020-21</v>
      </c>
      <c r="D16" s="106">
        <f t="shared" si="4"/>
        <v>6.0007533565956876</v>
      </c>
      <c r="E16" s="107">
        <f t="shared" si="0"/>
        <v>22.393143817923573</v>
      </c>
      <c r="F16" s="107">
        <f t="shared" si="1"/>
        <v>11.042555592679522</v>
      </c>
      <c r="G16" s="107">
        <f t="shared" si="5"/>
        <v>62.621610213837144</v>
      </c>
      <c r="H16" s="106">
        <f t="shared" si="2"/>
        <v>14.87526212200879</v>
      </c>
      <c r="I16" s="108">
        <f t="shared" si="6"/>
        <v>0</v>
      </c>
      <c r="J16" s="108">
        <f t="shared" si="7"/>
        <v>1</v>
      </c>
      <c r="K16" s="77">
        <f>IF($C16&lt;="2023-24",INDEX(Inputs1[[2013-14]:[2029-30]], MATCH(_xlfn.CONCAT('Cost drivers '!K$4,"_",'Cost drivers '!$B16), Inputs1!$X$2:$X$507, 0), MATCH('Cost drivers '!$C16, Inputs1[[#Headers],[2013-14]:[2029-30]], 0)), INDEX(Inputs24[[2023-24]:[2029-30]], MATCH(_xlfn.CONCAT('Cost drivers '!K$5, "_",'Cost drivers '!$B16), Inputs2!$N$2:$N$210, 0), MATCH('Cost drivers '!$C16, Inputs24[[#Headers],[2023-24]:[2029-30]],0)))</f>
        <v>403.73283374618853</v>
      </c>
      <c r="L16" s="77">
        <f>IF($C16&lt;="2023-24",INDEX(Inputs1[[2013-14]:[2029-30]], MATCH(_xlfn.CONCAT('Cost drivers '!L$4,"_",'Cost drivers '!$B16), Inputs1!$X$2:$X$507, 0), MATCH('Cost drivers '!$C16, Inputs1[[#Headers],[2013-14]:[2029-30]], 0)), INDEX(Inputs24[[2023-24]:[2029-30]], MATCH(_xlfn.CONCAT('Cost drivers '!L$5, "_",'Cost drivers '!$B16), Inputs2!$N$2:$N$210, 0), MATCH('Cost drivers '!$C16, Inputs24[[#Headers],[2023-24]:[2029-30]],0)))</f>
        <v>22.393143817923573</v>
      </c>
      <c r="M16" s="77">
        <f>IF($C16&lt;="2023-24",INDEX(Inputs1[[2013-14]:[2029-30]], MATCH(_xlfn.CONCAT('Cost drivers '!M$4,"_",'Cost drivers '!$B16), Inputs1!$X$2:$X$507, 0), MATCH('Cost drivers '!$C16, Inputs1[[#Headers],[2013-14]:[2029-30]], 0)), INDEX(Inputs24[[2023-24]:[2029-30]], MATCH(_xlfn.CONCAT('Cost drivers '!M$5, "_",'Cost drivers '!$B16), Inputs2!$N$2:$N$210, 0), MATCH('Cost drivers '!$C16, Inputs24[[#Headers],[2023-24]:[2029-30]],0)))</f>
        <v>11.042555592679522</v>
      </c>
      <c r="N16" s="77">
        <f>IF($C16&lt;="2023-24",INDEX(Inputs1[[2013-14]:[2029-30]], MATCH(_xlfn.CONCAT('Cost drivers '!N$4,"_",'Cost drivers '!$B16), Inputs1!$X$2:$X$507, 0), MATCH('Cost drivers '!$C16, Inputs1[[#Headers],[2013-14]:[2029-30]], 0)), INDEX(Inputs24[[2023-24]:[2029-30]], MATCH(_xlfn.CONCAT('Cost drivers '!N$5, "_",'Cost drivers '!$B16), Inputs2!$N$2:$N$210, 0), MATCH('Cost drivers '!$C16, Inputs24[[#Headers],[2023-24]:[2029-30]],0)))</f>
        <v>0.62621610213837142</v>
      </c>
      <c r="O16" s="77">
        <f>IF($C16&lt;="2023-24",INDEX(Inputs1[[2013-14]:[2029-30]], MATCH(_xlfn.CONCAT('Cost drivers '!O$4,"_",'Cost drivers '!$B16), Inputs1!$X$2:$X$507, 0), MATCH('Cost drivers '!$C16, Inputs1[[#Headers],[2013-14]:[2029-30]], 0)), INDEX(Inputs24[[2023-24]:[2029-30]], MATCH(_xlfn.CONCAT('Cost drivers '!O$5, "_",'Cost drivers '!$B16), Inputs2!$N$2:$N$210, 0), MATCH('Cost drivers '!$C16, Inputs24[[#Headers],[2023-24]:[2029-30]],0)))</f>
        <v>2885.654</v>
      </c>
      <c r="P16" s="77">
        <f>IF($C16&lt;="2023-24",INDEX(Inputs1[[2013-14]:[2029-30]], MATCH(_xlfn.CONCAT('Cost drivers '!P$4,"_",'Cost drivers '!$B16), Inputs1!$X$2:$X$507, 0), MATCH('Cost drivers '!$C16, Inputs1[[#Headers],[2013-14]:[2029-30]], 0)), INDEX(Inputs24[[2023-24]:[2029-30]], MATCH(_xlfn.CONCAT('Cost drivers '!P$5, "_",'Cost drivers '!$B16), Inputs2!$N$2:$N$210, 0), MATCH('Cost drivers '!$C16, Inputs24[[#Headers],[2023-24]:[2029-30]],0)))</f>
        <v>0</v>
      </c>
      <c r="Q16" s="77">
        <f>IF($C16&lt;="2023-24",INDEX(Inputs1[[2013-14]:[2029-30]], MATCH(_xlfn.CONCAT('Cost drivers '!Q$4,"_",'Cost drivers '!$B16), Inputs1!$X$2:$X$507, 0), MATCH('Cost drivers '!$C16, Inputs1[[#Headers],[2013-14]:[2029-30]], 0)), INDEX(Inputs24[[2023-24]:[2029-30]], MATCH(_xlfn.CONCAT('Cost drivers '!Q$5, "_",'Cost drivers '!$B16), Inputs2!$N$2:$N$210, 0), MATCH('Cost drivers '!$C16, Inputs24[[#Headers],[2023-24]:[2029-30]],0)))</f>
        <v>1</v>
      </c>
    </row>
    <row r="17" spans="1:17" s="48" customFormat="1" ht="13.15">
      <c r="A17" s="66" t="str">
        <f t="shared" si="3"/>
        <v>ANH22</v>
      </c>
      <c r="B17" s="66" t="str">
        <f>Costs!B16</f>
        <v>ANH</v>
      </c>
      <c r="C17" s="66" t="str">
        <f>Costs!C16</f>
        <v>2021-22</v>
      </c>
      <c r="D17" s="106">
        <f t="shared" si="4"/>
        <v>5.9470548476802207</v>
      </c>
      <c r="E17" s="107">
        <f t="shared" si="0"/>
        <v>20.660125739393195</v>
      </c>
      <c r="F17" s="107">
        <f t="shared" si="1"/>
        <v>11.042555592679522</v>
      </c>
      <c r="G17" s="107">
        <f t="shared" si="5"/>
        <v>62.79152894689225</v>
      </c>
      <c r="H17" s="106">
        <f t="shared" si="2"/>
        <v>14.88829516509492</v>
      </c>
      <c r="I17" s="108">
        <f t="shared" si="6"/>
        <v>0</v>
      </c>
      <c r="J17" s="108">
        <f t="shared" si="7"/>
        <v>0</v>
      </c>
      <c r="K17" s="77">
        <f>IF($C17&lt;="2023-24",INDEX(Inputs1[[2013-14]:[2029-30]], MATCH(_xlfn.CONCAT('Cost drivers '!K$4,"_",'Cost drivers '!$B17), Inputs1!$X$2:$X$507, 0), MATCH('Cost drivers '!$C17, Inputs1[[#Headers],[2013-14]:[2029-30]], 0)), INDEX(Inputs24[[2023-24]:[2029-30]], MATCH(_xlfn.CONCAT('Cost drivers '!K$5, "_",'Cost drivers '!$B17), Inputs2!$N$2:$N$210, 0), MATCH('Cost drivers '!$C17, Inputs24[[#Headers],[2023-24]:[2029-30]],0)))</f>
        <v>382.62478971496085</v>
      </c>
      <c r="L17" s="77">
        <f>IF($C17&lt;="2023-24",INDEX(Inputs1[[2013-14]:[2029-30]], MATCH(_xlfn.CONCAT('Cost drivers '!L$4,"_",'Cost drivers '!$B17), Inputs1!$X$2:$X$507, 0), MATCH('Cost drivers '!$C17, Inputs1[[#Headers],[2013-14]:[2029-30]], 0)), INDEX(Inputs24[[2023-24]:[2029-30]], MATCH(_xlfn.CONCAT('Cost drivers '!L$5, "_",'Cost drivers '!$B17), Inputs2!$N$2:$N$210, 0), MATCH('Cost drivers '!$C17, Inputs24[[#Headers],[2023-24]:[2029-30]],0)))</f>
        <v>20.660125739393195</v>
      </c>
      <c r="M17" s="77">
        <f>IF($C17&lt;="2023-24",INDEX(Inputs1[[2013-14]:[2029-30]], MATCH(_xlfn.CONCAT('Cost drivers '!M$4,"_",'Cost drivers '!$B17), Inputs1!$X$2:$X$507, 0), MATCH('Cost drivers '!$C17, Inputs1[[#Headers],[2013-14]:[2029-30]], 0)), INDEX(Inputs24[[2023-24]:[2029-30]], MATCH(_xlfn.CONCAT('Cost drivers '!M$5, "_",'Cost drivers '!$B17), Inputs2!$N$2:$N$210, 0), MATCH('Cost drivers '!$C17, Inputs24[[#Headers],[2023-24]:[2029-30]],0)))</f>
        <v>11.042555592679522</v>
      </c>
      <c r="N17" s="77">
        <f>IF($C17&lt;="2023-24",INDEX(Inputs1[[2013-14]:[2029-30]], MATCH(_xlfn.CONCAT('Cost drivers '!N$4,"_",'Cost drivers '!$B17), Inputs1!$X$2:$X$507, 0), MATCH('Cost drivers '!$C17, Inputs1[[#Headers],[2013-14]:[2029-30]], 0)), INDEX(Inputs24[[2023-24]:[2029-30]], MATCH(_xlfn.CONCAT('Cost drivers '!N$5, "_",'Cost drivers '!$B17), Inputs2!$N$2:$N$210, 0), MATCH('Cost drivers '!$C17, Inputs24[[#Headers],[2023-24]:[2029-30]],0)))</f>
        <v>0.6279152894689225</v>
      </c>
      <c r="O17" s="77">
        <f>IF($C17&lt;="2023-24",INDEX(Inputs1[[2013-14]:[2029-30]], MATCH(_xlfn.CONCAT('Cost drivers '!O$4,"_",'Cost drivers '!$B17), Inputs1!$X$2:$X$507, 0), MATCH('Cost drivers '!$C17, Inputs1[[#Headers],[2013-14]:[2029-30]], 0)), INDEX(Inputs24[[2023-24]:[2029-30]], MATCH(_xlfn.CONCAT('Cost drivers '!O$5, "_",'Cost drivers '!$B17), Inputs2!$N$2:$N$210, 0), MATCH('Cost drivers '!$C17, Inputs24[[#Headers],[2023-24]:[2029-30]],0)))</f>
        <v>2923.509</v>
      </c>
      <c r="P17" s="77">
        <f>IF($C17&lt;="2023-24",INDEX(Inputs1[[2013-14]:[2029-30]], MATCH(_xlfn.CONCAT('Cost drivers '!P$4,"_",'Cost drivers '!$B17), Inputs1!$X$2:$X$507, 0), MATCH('Cost drivers '!$C17, Inputs1[[#Headers],[2013-14]:[2029-30]], 0)), INDEX(Inputs24[[2023-24]:[2029-30]], MATCH(_xlfn.CONCAT('Cost drivers '!P$5, "_",'Cost drivers '!$B17), Inputs2!$N$2:$N$210, 0), MATCH('Cost drivers '!$C17, Inputs24[[#Headers],[2023-24]:[2029-30]],0)))</f>
        <v>0</v>
      </c>
      <c r="Q17" s="77">
        <f>IF($C17&lt;="2023-24",INDEX(Inputs1[[2013-14]:[2029-30]], MATCH(_xlfn.CONCAT('Cost drivers '!Q$4,"_",'Cost drivers '!$B17), Inputs1!$X$2:$X$507, 0), MATCH('Cost drivers '!$C17, Inputs1[[#Headers],[2013-14]:[2029-30]], 0)), INDEX(Inputs24[[2023-24]:[2029-30]], MATCH(_xlfn.CONCAT('Cost drivers '!Q$5, "_",'Cost drivers '!$B17), Inputs2!$N$2:$N$210, 0), MATCH('Cost drivers '!$C17, Inputs24[[#Headers],[2023-24]:[2029-30]],0)))</f>
        <v>0</v>
      </c>
    </row>
    <row r="18" spans="1:17" s="48" customFormat="1" ht="13.15">
      <c r="A18" s="66" t="str">
        <f t="shared" si="3"/>
        <v>ANH23</v>
      </c>
      <c r="B18" s="66" t="str">
        <f>Costs!B17</f>
        <v>ANH</v>
      </c>
      <c r="C18" s="66" t="str">
        <f>Costs!C17</f>
        <v>2022-23</v>
      </c>
      <c r="D18" s="106">
        <f t="shared" si="4"/>
        <v>5.9062358925949319</v>
      </c>
      <c r="E18" s="107">
        <f t="shared" si="0"/>
        <v>22.129160044179443</v>
      </c>
      <c r="F18" s="107">
        <f t="shared" si="1"/>
        <v>11.042555592679522</v>
      </c>
      <c r="G18" s="107">
        <f t="shared" si="5"/>
        <v>62.846931310909426</v>
      </c>
      <c r="H18" s="106">
        <f t="shared" si="2"/>
        <v>14.898697485114646</v>
      </c>
      <c r="I18" s="108">
        <f t="shared" si="6"/>
        <v>0</v>
      </c>
      <c r="J18" s="108">
        <f t="shared" si="7"/>
        <v>0</v>
      </c>
      <c r="K18" s="77">
        <f>IF($C18&lt;="2023-24",INDEX(Inputs1[[2013-14]:[2029-30]], MATCH(_xlfn.CONCAT('Cost drivers '!K$4,"_",'Cost drivers '!$B18), Inputs1!$X$2:$X$507, 0), MATCH('Cost drivers '!$C18, Inputs1[[#Headers],[2013-14]:[2029-30]], 0)), INDEX(Inputs24[[2023-24]:[2029-30]], MATCH(_xlfn.CONCAT('Cost drivers '!K$5, "_",'Cost drivers '!$B18), Inputs2!$N$2:$N$210, 0), MATCH('Cost drivers '!$C18, Inputs24[[#Headers],[2023-24]:[2029-30]],0)))</f>
        <v>367.32091457269763</v>
      </c>
      <c r="L18" s="77">
        <f>IF($C18&lt;="2023-24",INDEX(Inputs1[[2013-14]:[2029-30]], MATCH(_xlfn.CONCAT('Cost drivers '!L$4,"_",'Cost drivers '!$B18), Inputs1!$X$2:$X$507, 0), MATCH('Cost drivers '!$C18, Inputs1[[#Headers],[2013-14]:[2029-30]], 0)), INDEX(Inputs24[[2023-24]:[2029-30]], MATCH(_xlfn.CONCAT('Cost drivers '!L$5, "_",'Cost drivers '!$B18), Inputs2!$N$2:$N$210, 0), MATCH('Cost drivers '!$C18, Inputs24[[#Headers],[2023-24]:[2029-30]],0)))</f>
        <v>22.129160044179443</v>
      </c>
      <c r="M18" s="77">
        <f>IF($C18&lt;="2023-24",INDEX(Inputs1[[2013-14]:[2029-30]], MATCH(_xlfn.CONCAT('Cost drivers '!M$4,"_",'Cost drivers '!$B18), Inputs1!$X$2:$X$507, 0), MATCH('Cost drivers '!$C18, Inputs1[[#Headers],[2013-14]:[2029-30]], 0)), INDEX(Inputs24[[2023-24]:[2029-30]], MATCH(_xlfn.CONCAT('Cost drivers '!M$5, "_",'Cost drivers '!$B18), Inputs2!$N$2:$N$210, 0), MATCH('Cost drivers '!$C18, Inputs24[[#Headers],[2023-24]:[2029-30]],0)))</f>
        <v>11.042555592679522</v>
      </c>
      <c r="N18" s="77">
        <f>IF($C18&lt;="2023-24",INDEX(Inputs1[[2013-14]:[2029-30]], MATCH(_xlfn.CONCAT('Cost drivers '!N$4,"_",'Cost drivers '!$B18), Inputs1!$X$2:$X$507, 0), MATCH('Cost drivers '!$C18, Inputs1[[#Headers],[2013-14]:[2029-30]], 0)), INDEX(Inputs24[[2023-24]:[2029-30]], MATCH(_xlfn.CONCAT('Cost drivers '!N$5, "_",'Cost drivers '!$B18), Inputs2!$N$2:$N$210, 0), MATCH('Cost drivers '!$C18, Inputs24[[#Headers],[2023-24]:[2029-30]],0)))</f>
        <v>0.62846931310909426</v>
      </c>
      <c r="O18" s="77">
        <f>IF($C18&lt;="2023-24",INDEX(Inputs1[[2013-14]:[2029-30]], MATCH(_xlfn.CONCAT('Cost drivers '!O$4,"_",'Cost drivers '!$B18), Inputs1!$X$2:$X$507, 0), MATCH('Cost drivers '!$C18, Inputs1[[#Headers],[2013-14]:[2029-30]], 0)), INDEX(Inputs24[[2023-24]:[2029-30]], MATCH(_xlfn.CONCAT('Cost drivers '!O$5, "_",'Cost drivers '!$B18), Inputs2!$N$2:$N$210, 0), MATCH('Cost drivers '!$C18, Inputs24[[#Headers],[2023-24]:[2029-30]],0)))</f>
        <v>2954.0789999999997</v>
      </c>
      <c r="P18" s="77">
        <f>IF($C18&lt;="2023-24",INDEX(Inputs1[[2013-14]:[2029-30]], MATCH(_xlfn.CONCAT('Cost drivers '!P$4,"_",'Cost drivers '!$B18), Inputs1!$X$2:$X$507, 0), MATCH('Cost drivers '!$C18, Inputs1[[#Headers],[2013-14]:[2029-30]], 0)), INDEX(Inputs24[[2023-24]:[2029-30]], MATCH(_xlfn.CONCAT('Cost drivers '!P$5, "_",'Cost drivers '!$B18), Inputs2!$N$2:$N$210, 0), MATCH('Cost drivers '!$C18, Inputs24[[#Headers],[2023-24]:[2029-30]],0)))</f>
        <v>0</v>
      </c>
      <c r="Q18" s="77">
        <f>IF($C18&lt;="2023-24",INDEX(Inputs1[[2013-14]:[2029-30]], MATCH(_xlfn.CONCAT('Cost drivers '!Q$4,"_",'Cost drivers '!$B18), Inputs1!$X$2:$X$507, 0), MATCH('Cost drivers '!$C18, Inputs1[[#Headers],[2013-14]:[2029-30]], 0)), INDEX(Inputs24[[2023-24]:[2029-30]], MATCH(_xlfn.CONCAT('Cost drivers '!Q$5, "_",'Cost drivers '!$B18), Inputs2!$N$2:$N$210, 0), MATCH('Cost drivers '!$C18, Inputs24[[#Headers],[2023-24]:[2029-30]],0)))</f>
        <v>0</v>
      </c>
    </row>
    <row r="19" spans="1:17" s="48" customFormat="1" ht="13.15">
      <c r="A19" s="66" t="str">
        <f t="shared" si="3"/>
        <v>ANH24</v>
      </c>
      <c r="B19" s="66" t="str">
        <f>Costs!B18</f>
        <v>ANH</v>
      </c>
      <c r="C19" s="66" t="str">
        <f>Costs!C18</f>
        <v>2023-24</v>
      </c>
      <c r="D19" s="106">
        <f t="shared" si="4"/>
        <v>5.9356621142616266</v>
      </c>
      <c r="E19" s="107">
        <f t="shared" si="0"/>
        <v>22.067155790697122</v>
      </c>
      <c r="F19" s="107">
        <f t="shared" si="1"/>
        <v>11.042555592679522</v>
      </c>
      <c r="G19" s="107">
        <f t="shared" si="5"/>
        <v>62.723685929655836</v>
      </c>
      <c r="H19" s="106">
        <f t="shared" si="2"/>
        <v>14.906538491317061</v>
      </c>
      <c r="I19" s="108">
        <f t="shared" si="6"/>
        <v>0</v>
      </c>
      <c r="J19" s="108">
        <f t="shared" si="7"/>
        <v>0</v>
      </c>
      <c r="K19" s="77">
        <f>IF($C19&lt;="2023-24",INDEX(Inputs1[[2013-14]:[2029-30]], MATCH(_xlfn.CONCAT('Cost drivers '!K$4,"_",'Cost drivers '!$B19), Inputs1!$X$2:$X$507, 0), MATCH('Cost drivers '!$C19, Inputs1[[#Headers],[2013-14]:[2029-30]], 0)), INDEX(Inputs24[[2023-24]:[2029-30]], MATCH(_xlfn.CONCAT('Cost drivers '!K$5, "_",'Cost drivers '!$B19), Inputs2!$N$2:$N$210, 0), MATCH('Cost drivers '!$C19, Inputs24[[#Headers],[2023-24]:[2029-30]],0)))</f>
        <v>378.29038472834389</v>
      </c>
      <c r="L19" s="77">
        <f>IF($C19&lt;="2023-24",INDEX(Inputs1[[2013-14]:[2029-30]], MATCH(_xlfn.CONCAT('Cost drivers '!L$4,"_",'Cost drivers '!$B19), Inputs1!$X$2:$X$507, 0), MATCH('Cost drivers '!$C19, Inputs1[[#Headers],[2013-14]:[2029-30]], 0)), INDEX(Inputs24[[2023-24]:[2029-30]], MATCH(_xlfn.CONCAT('Cost drivers '!L$5, "_",'Cost drivers '!$B19), Inputs2!$N$2:$N$210, 0), MATCH('Cost drivers '!$C19, Inputs24[[#Headers],[2023-24]:[2029-30]],0)))</f>
        <v>22.067155790697122</v>
      </c>
      <c r="M19" s="77">
        <f>IF($C19&lt;="2023-24",INDEX(Inputs1[[2013-14]:[2029-30]], MATCH(_xlfn.CONCAT('Cost drivers '!M$4,"_",'Cost drivers '!$B19), Inputs1!$X$2:$X$507, 0), MATCH('Cost drivers '!$C19, Inputs1[[#Headers],[2013-14]:[2029-30]], 0)), INDEX(Inputs24[[2023-24]:[2029-30]], MATCH(_xlfn.CONCAT('Cost drivers '!M$5, "_",'Cost drivers '!$B19), Inputs2!$N$2:$N$210, 0), MATCH('Cost drivers '!$C19, Inputs24[[#Headers],[2023-24]:[2029-30]],0)))</f>
        <v>11.042555592679522</v>
      </c>
      <c r="N19" s="77">
        <f>IF($C19&lt;="2023-24",INDEX(Inputs1[[2013-14]:[2029-30]], MATCH(_xlfn.CONCAT('Cost drivers '!N$4,"_",'Cost drivers '!$B19), Inputs1!$X$2:$X$507, 0), MATCH('Cost drivers '!$C19, Inputs1[[#Headers],[2013-14]:[2029-30]], 0)), INDEX(Inputs24[[2023-24]:[2029-30]], MATCH(_xlfn.CONCAT('Cost drivers '!N$5, "_",'Cost drivers '!$B19), Inputs2!$N$2:$N$210, 0), MATCH('Cost drivers '!$C19, Inputs24[[#Headers],[2023-24]:[2029-30]],0)))</f>
        <v>0.62723685929655837</v>
      </c>
      <c r="O19" s="77">
        <f>IF($C19&lt;="2023-24",INDEX(Inputs1[[2013-14]:[2029-30]], MATCH(_xlfn.CONCAT('Cost drivers '!O$4,"_",'Cost drivers '!$B19), Inputs1!$X$2:$X$507, 0), MATCH('Cost drivers '!$C19, Inputs1[[#Headers],[2013-14]:[2029-30]], 0)), INDEX(Inputs24[[2023-24]:[2029-30]], MATCH(_xlfn.CONCAT('Cost drivers '!O$5, "_",'Cost drivers '!$B19), Inputs2!$N$2:$N$210, 0), MATCH('Cost drivers '!$C19, Inputs24[[#Headers],[2023-24]:[2029-30]],0)))</f>
        <v>2977.3329999999996</v>
      </c>
      <c r="P19" s="77">
        <f>IF($C19&lt;="2023-24",INDEX(Inputs1[[2013-14]:[2029-30]], MATCH(_xlfn.CONCAT('Cost drivers '!P$4,"_",'Cost drivers '!$B19), Inputs1!$X$2:$X$507, 0), MATCH('Cost drivers '!$C19, Inputs1[[#Headers],[2013-14]:[2029-30]], 0)), INDEX(Inputs24[[2023-24]:[2029-30]], MATCH(_xlfn.CONCAT('Cost drivers '!P$5, "_",'Cost drivers '!$B19), Inputs2!$N$2:$N$210, 0), MATCH('Cost drivers '!$C19, Inputs24[[#Headers],[2023-24]:[2029-30]],0)))</f>
        <v>0</v>
      </c>
      <c r="Q19" s="77">
        <f>IF($C19&lt;="2023-24",INDEX(Inputs1[[2013-14]:[2029-30]], MATCH(_xlfn.CONCAT('Cost drivers '!Q$4,"_",'Cost drivers '!$B19), Inputs1!$X$2:$X$507, 0), MATCH('Cost drivers '!$C19, Inputs1[[#Headers],[2013-14]:[2029-30]], 0)), INDEX(Inputs24[[2023-24]:[2029-30]], MATCH(_xlfn.CONCAT('Cost drivers '!Q$5, "_",'Cost drivers '!$B19), Inputs2!$N$2:$N$210, 0), MATCH('Cost drivers '!$C19, Inputs24[[#Headers],[2023-24]:[2029-30]],0)))</f>
        <v>0</v>
      </c>
    </row>
    <row r="20" spans="1:17" s="48" customFormat="1" ht="13.15">
      <c r="A20" s="66" t="str">
        <f t="shared" si="3"/>
        <v>ANH25</v>
      </c>
      <c r="B20" s="66" t="str">
        <f>Costs!B19</f>
        <v>ANH</v>
      </c>
      <c r="C20" s="66" t="str">
        <f>Costs!C19</f>
        <v>2024-25</v>
      </c>
      <c r="D20" s="106">
        <f t="shared" si="4"/>
        <v>5.9951119882470554</v>
      </c>
      <c r="E20" s="107">
        <f t="shared" si="0"/>
        <v>22.067155790697122</v>
      </c>
      <c r="F20" s="107">
        <f t="shared" si="1"/>
        <v>11.042555592679522</v>
      </c>
      <c r="G20" s="107">
        <f t="shared" si="5"/>
        <v>62.977974133894477</v>
      </c>
      <c r="H20" s="106">
        <f t="shared" si="2"/>
        <v>14.92141188360676</v>
      </c>
      <c r="I20" s="108">
        <f t="shared" si="6"/>
        <v>0</v>
      </c>
      <c r="J20" s="108">
        <f t="shared" si="7"/>
        <v>0</v>
      </c>
      <c r="K20" s="77">
        <f>IF($C20&lt;="2023-24",INDEX(Inputs1[[2013-14]:[2029-30]], MATCH(_xlfn.CONCAT('Cost drivers '!K$4,"_",'Cost drivers '!$B20), Inputs1!$X$2:$X$507, 0), MATCH('Cost drivers '!$C20, Inputs1[[#Headers],[2013-14]:[2029-30]], 0)), INDEX(Inputs24[[2023-24]:[2029-30]], MATCH(_xlfn.CONCAT('Cost drivers '!K$5, "_",'Cost drivers '!$B20), Inputs2!$N$2:$N$210, 0), MATCH('Cost drivers '!$C20, Inputs24[[#Headers],[2023-24]:[2029-30]],0)))</f>
        <v>401.46164045894915</v>
      </c>
      <c r="L20" s="77">
        <f>IF($C20&lt;="2023-24",INDEX(Inputs1[[2013-14]:[2029-30]], MATCH(_xlfn.CONCAT('Cost drivers '!L$4,"_",'Cost drivers '!$B20), Inputs1!$X$2:$X$507, 0), MATCH('Cost drivers '!$C20, Inputs1[[#Headers],[2013-14]:[2029-30]], 0)), INDEX(Inputs24[[2023-24]:[2029-30]], MATCH(_xlfn.CONCAT('Cost drivers '!L$5, "_",'Cost drivers '!$B20), Inputs2!$N$2:$N$210, 0), MATCH('Cost drivers '!$C20, Inputs24[[#Headers],[2023-24]:[2029-30]],0)))</f>
        <v>22.067155790697122</v>
      </c>
      <c r="M20" s="77">
        <f>IF($C20&lt;="2023-24",INDEX(Inputs1[[2013-14]:[2029-30]], MATCH(_xlfn.CONCAT('Cost drivers '!M$4,"_",'Cost drivers '!$B20), Inputs1!$X$2:$X$507, 0), MATCH('Cost drivers '!$C20, Inputs1[[#Headers],[2013-14]:[2029-30]], 0)), INDEX(Inputs24[[2023-24]:[2029-30]], MATCH(_xlfn.CONCAT('Cost drivers '!M$5, "_",'Cost drivers '!$B20), Inputs2!$N$2:$N$210, 0), MATCH('Cost drivers '!$C20, Inputs24[[#Headers],[2023-24]:[2029-30]],0)))</f>
        <v>11.042555592679522</v>
      </c>
      <c r="N20" s="77">
        <f>IF($C20&lt;="2023-24",INDEX(Inputs1[[2013-14]:[2029-30]], MATCH(_xlfn.CONCAT('Cost drivers '!N$4,"_",'Cost drivers '!$B20), Inputs1!$X$2:$X$507, 0), MATCH('Cost drivers '!$C20, Inputs1[[#Headers],[2013-14]:[2029-30]], 0)), INDEX(Inputs24[[2023-24]:[2029-30]], MATCH(_xlfn.CONCAT('Cost drivers '!N$5, "_",'Cost drivers '!$B20), Inputs2!$N$2:$N$210, 0), MATCH('Cost drivers '!$C20, Inputs24[[#Headers],[2023-24]:[2029-30]],0)))</f>
        <v>0.62977974133894477</v>
      </c>
      <c r="O20" s="77">
        <f>IF($C20&lt;="2023-24",INDEX(Inputs1[[2013-14]:[2029-30]], MATCH(_xlfn.CONCAT('Cost drivers '!O$4,"_",'Cost drivers '!$B20), Inputs1!$X$2:$X$507, 0), MATCH('Cost drivers '!$C20, Inputs1[[#Headers],[2013-14]:[2029-30]], 0)), INDEX(Inputs24[[2023-24]:[2029-30]], MATCH(_xlfn.CONCAT('Cost drivers '!O$5, "_",'Cost drivers '!$B20), Inputs2!$N$2:$N$210, 0), MATCH('Cost drivers '!$C20, Inputs24[[#Headers],[2023-24]:[2029-30]],0)))</f>
        <v>3021.9470000000001</v>
      </c>
      <c r="P20" s="77">
        <f>IF($C20&lt;="2023-24",INDEX(Inputs1[[2013-14]:[2029-30]], MATCH(_xlfn.CONCAT('Cost drivers '!P$4,"_",'Cost drivers '!$B20), Inputs1!$X$2:$X$507, 0), MATCH('Cost drivers '!$C20, Inputs1[[#Headers],[2013-14]:[2029-30]], 0)), INDEX(Inputs24[[2023-24]:[2029-30]], MATCH(_xlfn.CONCAT('Cost drivers '!P$5, "_",'Cost drivers '!$B20), Inputs2!$N$2:$N$210, 0), MATCH('Cost drivers '!$C20, Inputs24[[#Headers],[2023-24]:[2029-30]],0)))</f>
        <v>0</v>
      </c>
      <c r="Q20" s="77">
        <f>IF($C20&lt;="2023-24",INDEX(Inputs1[[2013-14]:[2029-30]], MATCH(_xlfn.CONCAT('Cost drivers '!Q$4,"_",'Cost drivers '!$B20), Inputs1!$X$2:$X$507, 0), MATCH('Cost drivers '!$C20, Inputs1[[#Headers],[2013-14]:[2029-30]], 0)), INDEX(Inputs24[[2023-24]:[2029-30]], MATCH(_xlfn.CONCAT('Cost drivers '!Q$5, "_",'Cost drivers '!$B20), Inputs2!$N$2:$N$210, 0), MATCH('Cost drivers '!$C20, Inputs24[[#Headers],[2023-24]:[2029-30]],0)))</f>
        <v>0</v>
      </c>
    </row>
    <row r="21" spans="1:17" s="48" customFormat="1" ht="13.15">
      <c r="A21" s="66" t="str">
        <f t="shared" si="3"/>
        <v>ANH26</v>
      </c>
      <c r="B21" s="66" t="str">
        <f>Costs!B20</f>
        <v>ANH</v>
      </c>
      <c r="C21" s="66" t="str">
        <f>Costs!C20</f>
        <v>2025-26</v>
      </c>
      <c r="D21" s="106">
        <f t="shared" si="4"/>
        <v>6.0956195238452695</v>
      </c>
      <c r="E21" s="107">
        <f t="shared" si="0"/>
        <v>22.067155790697122</v>
      </c>
      <c r="F21" s="107">
        <f t="shared" si="1"/>
        <v>11.042555592679522</v>
      </c>
      <c r="G21" s="107">
        <f t="shared" si="5"/>
        <v>63.000119545255103</v>
      </c>
      <c r="H21" s="106">
        <f t="shared" si="2"/>
        <v>14.928969422117797</v>
      </c>
      <c r="I21" s="108">
        <f t="shared" si="6"/>
        <v>0</v>
      </c>
      <c r="J21" s="108">
        <f t="shared" si="7"/>
        <v>0</v>
      </c>
      <c r="K21" s="77">
        <f>IF($C21&lt;="2023-24",INDEX(Inputs1[[2013-14]:[2029-30]], MATCH(_xlfn.CONCAT('Cost drivers '!K$4,"_",'Cost drivers '!$B21), Inputs1!$X$2:$X$507, 0), MATCH('Cost drivers '!$C21, Inputs1[[#Headers],[2013-14]:[2029-30]], 0)), INDEX(Inputs24[[2023-24]:[2029-30]], MATCH(_xlfn.CONCAT('Cost drivers '!K$5, "_",'Cost drivers '!$B21), Inputs2!$N$2:$N$210, 0), MATCH('Cost drivers '!$C21, Inputs24[[#Headers],[2023-24]:[2029-30]],0)))</f>
        <v>443.90897219981656</v>
      </c>
      <c r="L21" s="77">
        <f>IF($C21&lt;="2023-24",INDEX(Inputs1[[2013-14]:[2029-30]], MATCH(_xlfn.CONCAT('Cost drivers '!L$4,"_",'Cost drivers '!$B21), Inputs1!$X$2:$X$507, 0), MATCH('Cost drivers '!$C21, Inputs1[[#Headers],[2013-14]:[2029-30]], 0)), INDEX(Inputs24[[2023-24]:[2029-30]], MATCH(_xlfn.CONCAT('Cost drivers '!L$5, "_",'Cost drivers '!$B21), Inputs2!$N$2:$N$210, 0), MATCH('Cost drivers '!$C21, Inputs24[[#Headers],[2023-24]:[2029-30]],0)))</f>
        <v>22.067155790697122</v>
      </c>
      <c r="M21" s="77">
        <f>IF($C21&lt;="2023-24",INDEX(Inputs1[[2013-14]:[2029-30]], MATCH(_xlfn.CONCAT('Cost drivers '!M$4,"_",'Cost drivers '!$B21), Inputs1!$X$2:$X$507, 0), MATCH('Cost drivers '!$C21, Inputs1[[#Headers],[2013-14]:[2029-30]], 0)), INDEX(Inputs24[[2023-24]:[2029-30]], MATCH(_xlfn.CONCAT('Cost drivers '!M$5, "_",'Cost drivers '!$B21), Inputs2!$N$2:$N$210, 0), MATCH('Cost drivers '!$C21, Inputs24[[#Headers],[2023-24]:[2029-30]],0)))</f>
        <v>11.042555592679522</v>
      </c>
      <c r="N21" s="77">
        <f>IF($C21&lt;="2023-24",INDEX(Inputs1[[2013-14]:[2029-30]], MATCH(_xlfn.CONCAT('Cost drivers '!N$4,"_",'Cost drivers '!$B21), Inputs1!$X$2:$X$507, 0), MATCH('Cost drivers '!$C21, Inputs1[[#Headers],[2013-14]:[2029-30]], 0)), INDEX(Inputs24[[2023-24]:[2029-30]], MATCH(_xlfn.CONCAT('Cost drivers '!N$5, "_",'Cost drivers '!$B21), Inputs2!$N$2:$N$210, 0), MATCH('Cost drivers '!$C21, Inputs24[[#Headers],[2023-24]:[2029-30]],0)))</f>
        <v>0.63000119545255107</v>
      </c>
      <c r="O21" s="77">
        <f>IF($C21&lt;="2023-24",INDEX(Inputs1[[2013-14]:[2029-30]], MATCH(_xlfn.CONCAT('Cost drivers '!O$4,"_",'Cost drivers '!$B21), Inputs1!$X$2:$X$507, 0), MATCH('Cost drivers '!$C21, Inputs1[[#Headers],[2013-14]:[2029-30]], 0)), INDEX(Inputs24[[2023-24]:[2029-30]], MATCH(_xlfn.CONCAT('Cost drivers '!O$5, "_",'Cost drivers '!$B21), Inputs2!$N$2:$N$210, 0), MATCH('Cost drivers '!$C21, Inputs24[[#Headers],[2023-24]:[2029-30]],0)))</f>
        <v>3044.8720000000003</v>
      </c>
      <c r="P21" s="77">
        <f>IF($C21&lt;="2023-24",INDEX(Inputs1[[2013-14]:[2029-30]], MATCH(_xlfn.CONCAT('Cost drivers '!P$4,"_",'Cost drivers '!$B21), Inputs1!$X$2:$X$507, 0), MATCH('Cost drivers '!$C21, Inputs1[[#Headers],[2013-14]:[2029-30]], 0)), INDEX(Inputs24[[2023-24]:[2029-30]], MATCH(_xlfn.CONCAT('Cost drivers '!P$5, "_",'Cost drivers '!$B21), Inputs2!$N$2:$N$210, 0), MATCH('Cost drivers '!$C21, Inputs24[[#Headers],[2023-24]:[2029-30]],0)))</f>
        <v>0</v>
      </c>
      <c r="Q21" s="77">
        <f>IF($C21&lt;="2023-24",INDEX(Inputs1[[2013-14]:[2029-30]], MATCH(_xlfn.CONCAT('Cost drivers '!Q$4,"_",'Cost drivers '!$B21), Inputs1!$X$2:$X$507, 0), MATCH('Cost drivers '!$C21, Inputs1[[#Headers],[2013-14]:[2029-30]], 0)), INDEX(Inputs24[[2023-24]:[2029-30]], MATCH(_xlfn.CONCAT('Cost drivers '!Q$5, "_",'Cost drivers '!$B21), Inputs2!$N$2:$N$210, 0), MATCH('Cost drivers '!$C21, Inputs24[[#Headers],[2023-24]:[2029-30]],0)))</f>
        <v>0</v>
      </c>
    </row>
    <row r="22" spans="1:17" s="48" customFormat="1" ht="13.15">
      <c r="A22" s="66" t="str">
        <f t="shared" si="3"/>
        <v>ANH27</v>
      </c>
      <c r="B22" s="66" t="str">
        <f>Costs!B21</f>
        <v>ANH</v>
      </c>
      <c r="C22" s="66" t="str">
        <f>Costs!C21</f>
        <v>2026-27</v>
      </c>
      <c r="D22" s="106">
        <f t="shared" si="4"/>
        <v>6.1182534856310973</v>
      </c>
      <c r="E22" s="107">
        <f t="shared" si="0"/>
        <v>22.067155790697122</v>
      </c>
      <c r="F22" s="107">
        <f t="shared" si="1"/>
        <v>11.042555592679522</v>
      </c>
      <c r="G22" s="107">
        <f t="shared" si="5"/>
        <v>63.020916878913191</v>
      </c>
      <c r="H22" s="106">
        <f t="shared" si="2"/>
        <v>14.936271738902796</v>
      </c>
      <c r="I22" s="108">
        <f t="shared" si="6"/>
        <v>0</v>
      </c>
      <c r="J22" s="108">
        <f t="shared" si="7"/>
        <v>0</v>
      </c>
      <c r="K22" s="77">
        <f>IF($C22&lt;="2023-24",INDEX(Inputs1[[2013-14]:[2029-30]], MATCH(_xlfn.CONCAT('Cost drivers '!K$4,"_",'Cost drivers '!$B22), Inputs1!$X$2:$X$507, 0), MATCH('Cost drivers '!$C22, Inputs1[[#Headers],[2013-14]:[2029-30]], 0)), INDEX(Inputs24[[2023-24]:[2029-30]], MATCH(_xlfn.CONCAT('Cost drivers '!K$5, "_",'Cost drivers '!$B22), Inputs2!$N$2:$N$210, 0), MATCH('Cost drivers '!$C22, Inputs24[[#Headers],[2023-24]:[2029-30]],0)))</f>
        <v>454.07096011069422</v>
      </c>
      <c r="L22" s="77">
        <f>IF($C22&lt;="2023-24",INDEX(Inputs1[[2013-14]:[2029-30]], MATCH(_xlfn.CONCAT('Cost drivers '!L$4,"_",'Cost drivers '!$B22), Inputs1!$X$2:$X$507, 0), MATCH('Cost drivers '!$C22, Inputs1[[#Headers],[2013-14]:[2029-30]], 0)), INDEX(Inputs24[[2023-24]:[2029-30]], MATCH(_xlfn.CONCAT('Cost drivers '!L$5, "_",'Cost drivers '!$B22), Inputs2!$N$2:$N$210, 0), MATCH('Cost drivers '!$C22, Inputs24[[#Headers],[2023-24]:[2029-30]],0)))</f>
        <v>22.067155790697122</v>
      </c>
      <c r="M22" s="77">
        <f>IF($C22&lt;="2023-24",INDEX(Inputs1[[2013-14]:[2029-30]], MATCH(_xlfn.CONCAT('Cost drivers '!M$4,"_",'Cost drivers '!$B22), Inputs1!$X$2:$X$507, 0), MATCH('Cost drivers '!$C22, Inputs1[[#Headers],[2013-14]:[2029-30]], 0)), INDEX(Inputs24[[2023-24]:[2029-30]], MATCH(_xlfn.CONCAT('Cost drivers '!M$5, "_",'Cost drivers '!$B22), Inputs2!$N$2:$N$210, 0), MATCH('Cost drivers '!$C22, Inputs24[[#Headers],[2023-24]:[2029-30]],0)))</f>
        <v>11.042555592679522</v>
      </c>
      <c r="N22" s="77">
        <f>IF($C22&lt;="2023-24",INDEX(Inputs1[[2013-14]:[2029-30]], MATCH(_xlfn.CONCAT('Cost drivers '!N$4,"_",'Cost drivers '!$B22), Inputs1!$X$2:$X$507, 0), MATCH('Cost drivers '!$C22, Inputs1[[#Headers],[2013-14]:[2029-30]], 0)), INDEX(Inputs24[[2023-24]:[2029-30]], MATCH(_xlfn.CONCAT('Cost drivers '!N$5, "_",'Cost drivers '!$B22), Inputs2!$N$2:$N$210, 0), MATCH('Cost drivers '!$C22, Inputs24[[#Headers],[2023-24]:[2029-30]],0)))</f>
        <v>0.63020916878913191</v>
      </c>
      <c r="O22" s="77">
        <f>IF($C22&lt;="2023-24",INDEX(Inputs1[[2013-14]:[2029-30]], MATCH(_xlfn.CONCAT('Cost drivers '!O$4,"_",'Cost drivers '!$B22), Inputs1!$X$2:$X$507, 0), MATCH('Cost drivers '!$C22, Inputs1[[#Headers],[2013-14]:[2029-30]], 0)), INDEX(Inputs24[[2023-24]:[2029-30]], MATCH(_xlfn.CONCAT('Cost drivers '!O$5, "_",'Cost drivers '!$B22), Inputs2!$N$2:$N$210, 0), MATCH('Cost drivers '!$C22, Inputs24[[#Headers],[2023-24]:[2029-30]],0)))</f>
        <v>3067.1880000000001</v>
      </c>
      <c r="P22" s="77">
        <f>IF($C22&lt;="2023-24",INDEX(Inputs1[[2013-14]:[2029-30]], MATCH(_xlfn.CONCAT('Cost drivers '!P$4,"_",'Cost drivers '!$B22), Inputs1!$X$2:$X$507, 0), MATCH('Cost drivers '!$C22, Inputs1[[#Headers],[2013-14]:[2029-30]], 0)), INDEX(Inputs24[[2023-24]:[2029-30]], MATCH(_xlfn.CONCAT('Cost drivers '!P$5, "_",'Cost drivers '!$B22), Inputs2!$N$2:$N$210, 0), MATCH('Cost drivers '!$C22, Inputs24[[#Headers],[2023-24]:[2029-30]],0)))</f>
        <v>0</v>
      </c>
      <c r="Q22" s="77">
        <f>IF($C22&lt;="2023-24",INDEX(Inputs1[[2013-14]:[2029-30]], MATCH(_xlfn.CONCAT('Cost drivers '!Q$4,"_",'Cost drivers '!$B22), Inputs1!$X$2:$X$507, 0), MATCH('Cost drivers '!$C22, Inputs1[[#Headers],[2013-14]:[2029-30]], 0)), INDEX(Inputs24[[2023-24]:[2029-30]], MATCH(_xlfn.CONCAT('Cost drivers '!Q$5, "_",'Cost drivers '!$B22), Inputs2!$N$2:$N$210, 0), MATCH('Cost drivers '!$C22, Inputs24[[#Headers],[2023-24]:[2029-30]],0)))</f>
        <v>0</v>
      </c>
    </row>
    <row r="23" spans="1:17" s="48" customFormat="1" ht="13.15">
      <c r="A23" s="66" t="str">
        <f t="shared" si="3"/>
        <v>ANH28</v>
      </c>
      <c r="B23" s="66" t="str">
        <f>Costs!B22</f>
        <v>ANH</v>
      </c>
      <c r="C23" s="66" t="str">
        <f>Costs!C22</f>
        <v>2027-28</v>
      </c>
      <c r="D23" s="106">
        <f t="shared" si="4"/>
        <v>6.1555311949485745</v>
      </c>
      <c r="E23" s="107">
        <f t="shared" si="0"/>
        <v>22.067155790697122</v>
      </c>
      <c r="F23" s="107">
        <f t="shared" si="1"/>
        <v>11.042555592679522</v>
      </c>
      <c r="G23" s="107">
        <f t="shared" si="5"/>
        <v>63.03909973513052</v>
      </c>
      <c r="H23" s="106">
        <f t="shared" si="2"/>
        <v>14.943257934524212</v>
      </c>
      <c r="I23" s="108">
        <f t="shared" si="6"/>
        <v>0</v>
      </c>
      <c r="J23" s="108">
        <f t="shared" si="7"/>
        <v>0</v>
      </c>
      <c r="K23" s="77">
        <f>IF($C23&lt;="2023-24",INDEX(Inputs1[[2013-14]:[2029-30]], MATCH(_xlfn.CONCAT('Cost drivers '!K$4,"_",'Cost drivers '!$B23), Inputs1!$X$2:$X$507, 0), MATCH('Cost drivers '!$C23, Inputs1[[#Headers],[2013-14]:[2029-30]], 0)), INDEX(Inputs24[[2023-24]:[2029-30]], MATCH(_xlfn.CONCAT('Cost drivers '!K$5, "_",'Cost drivers '!$B23), Inputs2!$N$2:$N$210, 0), MATCH('Cost drivers '!$C23, Inputs24[[#Headers],[2023-24]:[2029-30]],0)))</f>
        <v>471.31713725976482</v>
      </c>
      <c r="L23" s="77">
        <f>IF($C23&lt;="2023-24",INDEX(Inputs1[[2013-14]:[2029-30]], MATCH(_xlfn.CONCAT('Cost drivers '!L$4,"_",'Cost drivers '!$B23), Inputs1!$X$2:$X$507, 0), MATCH('Cost drivers '!$C23, Inputs1[[#Headers],[2013-14]:[2029-30]], 0)), INDEX(Inputs24[[2023-24]:[2029-30]], MATCH(_xlfn.CONCAT('Cost drivers '!L$5, "_",'Cost drivers '!$B23), Inputs2!$N$2:$N$210, 0), MATCH('Cost drivers '!$C23, Inputs24[[#Headers],[2023-24]:[2029-30]],0)))</f>
        <v>22.067155790697122</v>
      </c>
      <c r="M23" s="77">
        <f>IF($C23&lt;="2023-24",INDEX(Inputs1[[2013-14]:[2029-30]], MATCH(_xlfn.CONCAT('Cost drivers '!M$4,"_",'Cost drivers '!$B23), Inputs1!$X$2:$X$507, 0), MATCH('Cost drivers '!$C23, Inputs1[[#Headers],[2013-14]:[2029-30]], 0)), INDEX(Inputs24[[2023-24]:[2029-30]], MATCH(_xlfn.CONCAT('Cost drivers '!M$5, "_",'Cost drivers '!$B23), Inputs2!$N$2:$N$210, 0), MATCH('Cost drivers '!$C23, Inputs24[[#Headers],[2023-24]:[2029-30]],0)))</f>
        <v>11.042555592679522</v>
      </c>
      <c r="N23" s="77">
        <f>IF($C23&lt;="2023-24",INDEX(Inputs1[[2013-14]:[2029-30]], MATCH(_xlfn.CONCAT('Cost drivers '!N$4,"_",'Cost drivers '!$B23), Inputs1!$X$2:$X$507, 0), MATCH('Cost drivers '!$C23, Inputs1[[#Headers],[2013-14]:[2029-30]], 0)), INDEX(Inputs24[[2023-24]:[2029-30]], MATCH(_xlfn.CONCAT('Cost drivers '!N$5, "_",'Cost drivers '!$B23), Inputs2!$N$2:$N$210, 0), MATCH('Cost drivers '!$C23, Inputs24[[#Headers],[2023-24]:[2029-30]],0)))</f>
        <v>0.63039099735130522</v>
      </c>
      <c r="O23" s="77">
        <f>IF($C23&lt;="2023-24",INDEX(Inputs1[[2013-14]:[2029-30]], MATCH(_xlfn.CONCAT('Cost drivers '!O$4,"_",'Cost drivers '!$B23), Inputs1!$X$2:$X$507, 0), MATCH('Cost drivers '!$C23, Inputs1[[#Headers],[2013-14]:[2029-30]], 0)), INDEX(Inputs24[[2023-24]:[2029-30]], MATCH(_xlfn.CONCAT('Cost drivers '!O$5, "_",'Cost drivers '!$B23), Inputs2!$N$2:$N$210, 0), MATCH('Cost drivers '!$C23, Inputs24[[#Headers],[2023-24]:[2029-30]],0)))</f>
        <v>3088.6909999999998</v>
      </c>
      <c r="P23" s="77">
        <f>IF($C23&lt;="2023-24",INDEX(Inputs1[[2013-14]:[2029-30]], MATCH(_xlfn.CONCAT('Cost drivers '!P$4,"_",'Cost drivers '!$B23), Inputs1!$X$2:$X$507, 0), MATCH('Cost drivers '!$C23, Inputs1[[#Headers],[2013-14]:[2029-30]], 0)), INDEX(Inputs24[[2023-24]:[2029-30]], MATCH(_xlfn.CONCAT('Cost drivers '!P$5, "_",'Cost drivers '!$B23), Inputs2!$N$2:$N$210, 0), MATCH('Cost drivers '!$C23, Inputs24[[#Headers],[2023-24]:[2029-30]],0)))</f>
        <v>0</v>
      </c>
      <c r="Q23" s="77">
        <f>IF($C23&lt;="2023-24",INDEX(Inputs1[[2013-14]:[2029-30]], MATCH(_xlfn.CONCAT('Cost drivers '!Q$4,"_",'Cost drivers '!$B23), Inputs1!$X$2:$X$507, 0), MATCH('Cost drivers '!$C23, Inputs1[[#Headers],[2013-14]:[2029-30]], 0)), INDEX(Inputs24[[2023-24]:[2029-30]], MATCH(_xlfn.CONCAT('Cost drivers '!Q$5, "_",'Cost drivers '!$B23), Inputs2!$N$2:$N$210, 0), MATCH('Cost drivers '!$C23, Inputs24[[#Headers],[2023-24]:[2029-30]],0)))</f>
        <v>0</v>
      </c>
    </row>
    <row r="24" spans="1:17" s="48" customFormat="1" ht="13.15">
      <c r="A24" s="66" t="str">
        <f t="shared" si="3"/>
        <v>ANH29</v>
      </c>
      <c r="B24" s="66" t="str">
        <f>Costs!B23</f>
        <v>ANH</v>
      </c>
      <c r="C24" s="66" t="str">
        <f>Costs!C23</f>
        <v>2028-29</v>
      </c>
      <c r="D24" s="106">
        <f t="shared" si="4"/>
        <v>6.1624723416977263</v>
      </c>
      <c r="E24" s="107">
        <f t="shared" si="0"/>
        <v>22.067155790697122</v>
      </c>
      <c r="F24" s="107">
        <f t="shared" si="1"/>
        <v>11.042555592679522</v>
      </c>
      <c r="G24" s="107">
        <f t="shared" si="5"/>
        <v>63.057172233229949</v>
      </c>
      <c r="H24" s="106">
        <f t="shared" si="2"/>
        <v>14.949949666012463</v>
      </c>
      <c r="I24" s="108">
        <f t="shared" si="6"/>
        <v>0</v>
      </c>
      <c r="J24" s="108">
        <f t="shared" si="7"/>
        <v>0</v>
      </c>
      <c r="K24" s="77">
        <f>IF($C24&lt;="2023-24",INDEX(Inputs1[[2013-14]:[2029-30]], MATCH(_xlfn.CONCAT('Cost drivers '!K$4,"_",'Cost drivers '!$B24), Inputs1!$X$2:$X$507, 0), MATCH('Cost drivers '!$C24, Inputs1[[#Headers],[2013-14]:[2029-30]], 0)), INDEX(Inputs24[[2023-24]:[2029-30]], MATCH(_xlfn.CONCAT('Cost drivers '!K$5, "_",'Cost drivers '!$B24), Inputs2!$N$2:$N$210, 0), MATCH('Cost drivers '!$C24, Inputs24[[#Headers],[2023-24]:[2029-30]],0)))</f>
        <v>474.59999890655166</v>
      </c>
      <c r="L24" s="77">
        <f>IF($C24&lt;="2023-24",INDEX(Inputs1[[2013-14]:[2029-30]], MATCH(_xlfn.CONCAT('Cost drivers '!L$4,"_",'Cost drivers '!$B24), Inputs1!$X$2:$X$507, 0), MATCH('Cost drivers '!$C24, Inputs1[[#Headers],[2013-14]:[2029-30]], 0)), INDEX(Inputs24[[2023-24]:[2029-30]], MATCH(_xlfn.CONCAT('Cost drivers '!L$5, "_",'Cost drivers '!$B24), Inputs2!$N$2:$N$210, 0), MATCH('Cost drivers '!$C24, Inputs24[[#Headers],[2023-24]:[2029-30]],0)))</f>
        <v>22.067155790697122</v>
      </c>
      <c r="M24" s="77">
        <f>IF($C24&lt;="2023-24",INDEX(Inputs1[[2013-14]:[2029-30]], MATCH(_xlfn.CONCAT('Cost drivers '!M$4,"_",'Cost drivers '!$B24), Inputs1!$X$2:$X$507, 0), MATCH('Cost drivers '!$C24, Inputs1[[#Headers],[2013-14]:[2029-30]], 0)), INDEX(Inputs24[[2023-24]:[2029-30]], MATCH(_xlfn.CONCAT('Cost drivers '!M$5, "_",'Cost drivers '!$B24), Inputs2!$N$2:$N$210, 0), MATCH('Cost drivers '!$C24, Inputs24[[#Headers],[2023-24]:[2029-30]],0)))</f>
        <v>11.042555592679522</v>
      </c>
      <c r="N24" s="77">
        <f>IF($C24&lt;="2023-24",INDEX(Inputs1[[2013-14]:[2029-30]], MATCH(_xlfn.CONCAT('Cost drivers '!N$4,"_",'Cost drivers '!$B24), Inputs1!$X$2:$X$507, 0), MATCH('Cost drivers '!$C24, Inputs1[[#Headers],[2013-14]:[2029-30]], 0)), INDEX(Inputs24[[2023-24]:[2029-30]], MATCH(_xlfn.CONCAT('Cost drivers '!N$5, "_",'Cost drivers '!$B24), Inputs2!$N$2:$N$210, 0), MATCH('Cost drivers '!$C24, Inputs24[[#Headers],[2023-24]:[2029-30]],0)))</f>
        <v>0.63057172233229952</v>
      </c>
      <c r="O24" s="77">
        <f>IF($C24&lt;="2023-24",INDEX(Inputs1[[2013-14]:[2029-30]], MATCH(_xlfn.CONCAT('Cost drivers '!O$4,"_",'Cost drivers '!$B24), Inputs1!$X$2:$X$507, 0), MATCH('Cost drivers '!$C24, Inputs1[[#Headers],[2013-14]:[2029-30]], 0)), INDEX(Inputs24[[2023-24]:[2029-30]], MATCH(_xlfn.CONCAT('Cost drivers '!O$5, "_",'Cost drivers '!$B24), Inputs2!$N$2:$N$210, 0), MATCH('Cost drivers '!$C24, Inputs24[[#Headers],[2023-24]:[2029-30]],0)))</f>
        <v>3109.4290000000001</v>
      </c>
      <c r="P24" s="77">
        <f>IF($C24&lt;="2023-24",INDEX(Inputs1[[2013-14]:[2029-30]], MATCH(_xlfn.CONCAT('Cost drivers '!P$4,"_",'Cost drivers '!$B24), Inputs1!$X$2:$X$507, 0), MATCH('Cost drivers '!$C24, Inputs1[[#Headers],[2013-14]:[2029-30]], 0)), INDEX(Inputs24[[2023-24]:[2029-30]], MATCH(_xlfn.CONCAT('Cost drivers '!P$5, "_",'Cost drivers '!$B24), Inputs2!$N$2:$N$210, 0), MATCH('Cost drivers '!$C24, Inputs24[[#Headers],[2023-24]:[2029-30]],0)))</f>
        <v>0</v>
      </c>
      <c r="Q24" s="77">
        <f>IF($C24&lt;="2023-24",INDEX(Inputs1[[2013-14]:[2029-30]], MATCH(_xlfn.CONCAT('Cost drivers '!Q$4,"_",'Cost drivers '!$B24), Inputs1!$X$2:$X$507, 0), MATCH('Cost drivers '!$C24, Inputs1[[#Headers],[2013-14]:[2029-30]], 0)), INDEX(Inputs24[[2023-24]:[2029-30]], MATCH(_xlfn.CONCAT('Cost drivers '!Q$5, "_",'Cost drivers '!$B24), Inputs2!$N$2:$N$210, 0), MATCH('Cost drivers '!$C24, Inputs24[[#Headers],[2023-24]:[2029-30]],0)))</f>
        <v>0</v>
      </c>
    </row>
    <row r="25" spans="1:17" s="48" customFormat="1" ht="13.15">
      <c r="A25" s="66" t="str">
        <f t="shared" si="3"/>
        <v>ANH30</v>
      </c>
      <c r="B25" s="66" t="str">
        <f>Costs!B24</f>
        <v>ANH</v>
      </c>
      <c r="C25" s="66" t="str">
        <f>Costs!C24</f>
        <v>2029-30</v>
      </c>
      <c r="D25" s="106">
        <f t="shared" si="4"/>
        <v>6.1687678738687426</v>
      </c>
      <c r="E25" s="107">
        <f t="shared" si="0"/>
        <v>22.067155790697122</v>
      </c>
      <c r="F25" s="107">
        <f t="shared" si="1"/>
        <v>11.042555592679522</v>
      </c>
      <c r="G25" s="107">
        <f t="shared" si="5"/>
        <v>63.074283852294833</v>
      </c>
      <c r="H25" s="106">
        <f t="shared" si="2"/>
        <v>14.956636209981616</v>
      </c>
      <c r="I25" s="108">
        <f t="shared" si="6"/>
        <v>0</v>
      </c>
      <c r="J25" s="108">
        <f t="shared" si="7"/>
        <v>0</v>
      </c>
      <c r="K25" s="77">
        <f>IF($C25&lt;="2023-24",INDEX(Inputs1[[2013-14]:[2029-30]], MATCH(_xlfn.CONCAT('Cost drivers '!K$4,"_",'Cost drivers '!$B25), Inputs1!$X$2:$X$507, 0), MATCH('Cost drivers '!$C25, Inputs1[[#Headers],[2013-14]:[2029-30]], 0)), INDEX(Inputs24[[2023-24]:[2029-30]], MATCH(_xlfn.CONCAT('Cost drivers '!K$5, "_",'Cost drivers '!$B25), Inputs2!$N$2:$N$210, 0), MATCH('Cost drivers '!$C25, Inputs24[[#Headers],[2023-24]:[2029-30]],0)))</f>
        <v>477.59728331879796</v>
      </c>
      <c r="L25" s="77">
        <f>IF($C25&lt;="2023-24",INDEX(Inputs1[[2013-14]:[2029-30]], MATCH(_xlfn.CONCAT('Cost drivers '!L$4,"_",'Cost drivers '!$B25), Inputs1!$X$2:$X$507, 0), MATCH('Cost drivers '!$C25, Inputs1[[#Headers],[2013-14]:[2029-30]], 0)), INDEX(Inputs24[[2023-24]:[2029-30]], MATCH(_xlfn.CONCAT('Cost drivers '!L$5, "_",'Cost drivers '!$B25), Inputs2!$N$2:$N$210, 0), MATCH('Cost drivers '!$C25, Inputs24[[#Headers],[2023-24]:[2029-30]],0)))</f>
        <v>22.067155790697122</v>
      </c>
      <c r="M25" s="77">
        <f>IF($C25&lt;="2023-24",INDEX(Inputs1[[2013-14]:[2029-30]], MATCH(_xlfn.CONCAT('Cost drivers '!M$4,"_",'Cost drivers '!$B25), Inputs1!$X$2:$X$507, 0), MATCH('Cost drivers '!$C25, Inputs1[[#Headers],[2013-14]:[2029-30]], 0)), INDEX(Inputs24[[2023-24]:[2029-30]], MATCH(_xlfn.CONCAT('Cost drivers '!M$5, "_",'Cost drivers '!$B25), Inputs2!$N$2:$N$210, 0), MATCH('Cost drivers '!$C25, Inputs24[[#Headers],[2023-24]:[2029-30]],0)))</f>
        <v>11.042555592679522</v>
      </c>
      <c r="N25" s="77">
        <f>IF($C25&lt;="2023-24",INDEX(Inputs1[[2013-14]:[2029-30]], MATCH(_xlfn.CONCAT('Cost drivers '!N$4,"_",'Cost drivers '!$B25), Inputs1!$X$2:$X$507, 0), MATCH('Cost drivers '!$C25, Inputs1[[#Headers],[2013-14]:[2029-30]], 0)), INDEX(Inputs24[[2023-24]:[2029-30]], MATCH(_xlfn.CONCAT('Cost drivers '!N$5, "_",'Cost drivers '!$B25), Inputs2!$N$2:$N$210, 0), MATCH('Cost drivers '!$C25, Inputs24[[#Headers],[2023-24]:[2029-30]],0)))</f>
        <v>0.63074283852294832</v>
      </c>
      <c r="O25" s="77">
        <f>IF($C25&lt;="2023-24",INDEX(Inputs1[[2013-14]:[2029-30]], MATCH(_xlfn.CONCAT('Cost drivers '!O$4,"_",'Cost drivers '!$B25), Inputs1!$X$2:$X$507, 0), MATCH('Cost drivers '!$C25, Inputs1[[#Headers],[2013-14]:[2029-30]], 0)), INDEX(Inputs24[[2023-24]:[2029-30]], MATCH(_xlfn.CONCAT('Cost drivers '!O$5, "_",'Cost drivers '!$B25), Inputs2!$N$2:$N$210, 0), MATCH('Cost drivers '!$C25, Inputs24[[#Headers],[2023-24]:[2029-30]],0)))</f>
        <v>3130.29</v>
      </c>
      <c r="P25" s="77">
        <f>IF($C25&lt;="2023-24",INDEX(Inputs1[[2013-14]:[2029-30]], MATCH(_xlfn.CONCAT('Cost drivers '!P$4,"_",'Cost drivers '!$B25), Inputs1!$X$2:$X$507, 0), MATCH('Cost drivers '!$C25, Inputs1[[#Headers],[2013-14]:[2029-30]], 0)), INDEX(Inputs24[[2023-24]:[2029-30]], MATCH(_xlfn.CONCAT('Cost drivers '!P$5, "_",'Cost drivers '!$B25), Inputs2!$N$2:$N$210, 0), MATCH('Cost drivers '!$C25, Inputs24[[#Headers],[2023-24]:[2029-30]],0)))</f>
        <v>0</v>
      </c>
      <c r="Q25" s="77">
        <f>IF($C25&lt;="2023-24",INDEX(Inputs1[[2013-14]:[2029-30]], MATCH(_xlfn.CONCAT('Cost drivers '!Q$4,"_",'Cost drivers '!$B25), Inputs1!$X$2:$X$507, 0), MATCH('Cost drivers '!$C25, Inputs1[[#Headers],[2013-14]:[2029-30]], 0)), INDEX(Inputs24[[2023-24]:[2029-30]], MATCH(_xlfn.CONCAT('Cost drivers '!Q$5, "_",'Cost drivers '!$B25), Inputs2!$N$2:$N$210, 0), MATCH('Cost drivers '!$C25, Inputs24[[#Headers],[2023-24]:[2029-30]],0)))</f>
        <v>0</v>
      </c>
    </row>
    <row r="26" spans="1:17" s="48" customFormat="1" ht="13.15">
      <c r="A26" s="66" t="str">
        <f t="shared" si="3"/>
        <v>HDD19</v>
      </c>
      <c r="B26" s="66" t="str">
        <f>Costs!B25</f>
        <v>HDD</v>
      </c>
      <c r="C26" s="66" t="str">
        <f>Costs!C25</f>
        <v>2018-19</v>
      </c>
      <c r="D26" s="106">
        <f t="shared" si="4"/>
        <v>5.3375350273549902</v>
      </c>
      <c r="E26" s="107">
        <f t="shared" si="0"/>
        <v>20.884639099462323</v>
      </c>
      <c r="F26" s="107">
        <f t="shared" si="1"/>
        <v>13.037769355688592</v>
      </c>
      <c r="G26" s="107">
        <f t="shared" si="5"/>
        <v>17.250858382659615</v>
      </c>
      <c r="H26" s="106">
        <f t="shared" si="2"/>
        <v>11.461063587917554</v>
      </c>
      <c r="I26" s="108">
        <f t="shared" si="6"/>
        <v>0</v>
      </c>
      <c r="J26" s="108">
        <f t="shared" si="7"/>
        <v>0</v>
      </c>
      <c r="K26" s="77">
        <f>IF($C26&lt;="2023-24",INDEX(Inputs1[[2013-14]:[2029-30]], MATCH(_xlfn.CONCAT('Cost drivers '!K$4,"_",'Cost drivers '!$B26), Inputs1!$X$2:$X$507, 0), MATCH('Cost drivers '!$C26, Inputs1[[#Headers],[2013-14]:[2029-30]], 0)), INDEX(Inputs24[[2023-24]:[2029-30]], MATCH(_xlfn.CONCAT('Cost drivers '!K$5, "_",'Cost drivers '!$B26), Inputs2!$N$2:$N$210, 0), MATCH('Cost drivers '!$C26, Inputs24[[#Headers],[2023-24]:[2029-30]],0)))</f>
        <v>207.99936511293282</v>
      </c>
      <c r="L26" s="77">
        <f>IF($C26&lt;="2023-24",INDEX(Inputs1[[2013-14]:[2029-30]], MATCH(_xlfn.CONCAT('Cost drivers '!L$4,"_",'Cost drivers '!$B26), Inputs1!$X$2:$X$507, 0), MATCH('Cost drivers '!$C26, Inputs1[[#Headers],[2013-14]:[2029-30]], 0)), INDEX(Inputs24[[2023-24]:[2029-30]], MATCH(_xlfn.CONCAT('Cost drivers '!L$5, "_",'Cost drivers '!$B26), Inputs2!$N$2:$N$210, 0), MATCH('Cost drivers '!$C26, Inputs24[[#Headers],[2023-24]:[2029-30]],0)))</f>
        <v>20.884639099462323</v>
      </c>
      <c r="M26" s="77">
        <f>IF($C26&lt;="2023-24",INDEX(Inputs1[[2013-14]:[2029-30]], MATCH(_xlfn.CONCAT('Cost drivers '!M$4,"_",'Cost drivers '!$B26), Inputs1!$X$2:$X$507, 0), MATCH('Cost drivers '!$C26, Inputs1[[#Headers],[2013-14]:[2029-30]], 0)), INDEX(Inputs24[[2023-24]:[2029-30]], MATCH(_xlfn.CONCAT('Cost drivers '!M$5, "_",'Cost drivers '!$B26), Inputs2!$N$2:$N$210, 0), MATCH('Cost drivers '!$C26, Inputs24[[#Headers],[2023-24]:[2029-30]],0)))</f>
        <v>13.037769355688592</v>
      </c>
      <c r="N26" s="77">
        <f>IF($C26&lt;="2023-24",INDEX(Inputs1[[2013-14]:[2029-30]], MATCH(_xlfn.CONCAT('Cost drivers '!N$4,"_",'Cost drivers '!$B26), Inputs1!$X$2:$X$507, 0), MATCH('Cost drivers '!$C26, Inputs1[[#Headers],[2013-14]:[2029-30]], 0)), INDEX(Inputs24[[2023-24]:[2029-30]], MATCH(_xlfn.CONCAT('Cost drivers '!N$5, "_",'Cost drivers '!$B26), Inputs2!$N$2:$N$210, 0), MATCH('Cost drivers '!$C26, Inputs24[[#Headers],[2023-24]:[2029-30]],0)))</f>
        <v>0.17250858382659615</v>
      </c>
      <c r="O26" s="77">
        <f>IF($C26&lt;="2023-24",INDEX(Inputs1[[2013-14]:[2029-30]], MATCH(_xlfn.CONCAT('Cost drivers '!O$4,"_",'Cost drivers '!$B26), Inputs1!$X$2:$X$507, 0), MATCH('Cost drivers '!$C26, Inputs1[[#Headers],[2013-14]:[2029-30]], 0)), INDEX(Inputs24[[2023-24]:[2029-30]], MATCH(_xlfn.CONCAT('Cost drivers '!O$5, "_",'Cost drivers '!$B26), Inputs2!$N$2:$N$210, 0), MATCH('Cost drivers '!$C26, Inputs24[[#Headers],[2023-24]:[2029-30]],0)))</f>
        <v>94.945999999999998</v>
      </c>
      <c r="P26" s="77">
        <f>IF($C26&lt;="2023-24",INDEX(Inputs1[[2013-14]:[2029-30]], MATCH(_xlfn.CONCAT('Cost drivers '!P$4,"_",'Cost drivers '!$B26), Inputs1!$X$2:$X$507, 0), MATCH('Cost drivers '!$C26, Inputs1[[#Headers],[2013-14]:[2029-30]], 0)), INDEX(Inputs24[[2023-24]:[2029-30]], MATCH(_xlfn.CONCAT('Cost drivers '!P$5, "_",'Cost drivers '!$B26), Inputs2!$N$2:$N$210, 0), MATCH('Cost drivers '!$C26, Inputs24[[#Headers],[2023-24]:[2029-30]],0)))</f>
        <v>0</v>
      </c>
      <c r="Q26" s="77">
        <f>IF($C26&lt;="2023-24",INDEX(Inputs1[[2013-14]:[2029-30]], MATCH(_xlfn.CONCAT('Cost drivers '!Q$4,"_",'Cost drivers '!$B26), Inputs1!$X$2:$X$507, 0), MATCH('Cost drivers '!$C26, Inputs1[[#Headers],[2013-14]:[2029-30]], 0)), INDEX(Inputs24[[2023-24]:[2029-30]], MATCH(_xlfn.CONCAT('Cost drivers '!Q$5, "_",'Cost drivers '!$B26), Inputs2!$N$2:$N$210, 0), MATCH('Cost drivers '!$C26, Inputs24[[#Headers],[2023-24]:[2029-30]],0)))</f>
        <v>0</v>
      </c>
    </row>
    <row r="27" spans="1:17" s="48" customFormat="1" ht="13.15">
      <c r="A27" s="66" t="str">
        <f t="shared" si="3"/>
        <v>HDD20</v>
      </c>
      <c r="B27" s="66" t="str">
        <f>Costs!B26</f>
        <v>HDD</v>
      </c>
      <c r="C27" s="66" t="str">
        <f>Costs!C26</f>
        <v>2019-20</v>
      </c>
      <c r="D27" s="106">
        <f t="shared" si="4"/>
        <v>5.3065317929853606</v>
      </c>
      <c r="E27" s="107">
        <f t="shared" si="0"/>
        <v>20.118853694226289</v>
      </c>
      <c r="F27" s="107">
        <f t="shared" si="1"/>
        <v>13.036617892958255</v>
      </c>
      <c r="G27" s="107">
        <f t="shared" si="5"/>
        <v>17.271911772465835</v>
      </c>
      <c r="H27" s="106">
        <f t="shared" si="2"/>
        <v>11.459049892000911</v>
      </c>
      <c r="I27" s="108">
        <f t="shared" si="6"/>
        <v>1</v>
      </c>
      <c r="J27" s="108">
        <f t="shared" si="7"/>
        <v>0</v>
      </c>
      <c r="K27" s="77">
        <f>IF($C27&lt;="2023-24",INDEX(Inputs1[[2013-14]:[2029-30]], MATCH(_xlfn.CONCAT('Cost drivers '!K$4,"_",'Cost drivers '!$B27), Inputs1!$X$2:$X$507, 0), MATCH('Cost drivers '!$C27, Inputs1[[#Headers],[2013-14]:[2029-30]], 0)), INDEX(Inputs24[[2023-24]:[2029-30]], MATCH(_xlfn.CONCAT('Cost drivers '!K$5, "_",'Cost drivers '!$B27), Inputs2!$N$2:$N$210, 0), MATCH('Cost drivers '!$C27, Inputs24[[#Headers],[2023-24]:[2029-30]],0)))</f>
        <v>201.64965148174667</v>
      </c>
      <c r="L27" s="77">
        <f>IF($C27&lt;="2023-24",INDEX(Inputs1[[2013-14]:[2029-30]], MATCH(_xlfn.CONCAT('Cost drivers '!L$4,"_",'Cost drivers '!$B27), Inputs1!$X$2:$X$507, 0), MATCH('Cost drivers '!$C27, Inputs1[[#Headers],[2013-14]:[2029-30]], 0)), INDEX(Inputs24[[2023-24]:[2029-30]], MATCH(_xlfn.CONCAT('Cost drivers '!L$5, "_",'Cost drivers '!$B27), Inputs2!$N$2:$N$210, 0), MATCH('Cost drivers '!$C27, Inputs24[[#Headers],[2023-24]:[2029-30]],0)))</f>
        <v>20.118853694226289</v>
      </c>
      <c r="M27" s="77">
        <f>IF($C27&lt;="2023-24",INDEX(Inputs1[[2013-14]:[2029-30]], MATCH(_xlfn.CONCAT('Cost drivers '!M$4,"_",'Cost drivers '!$B27), Inputs1!$X$2:$X$507, 0), MATCH('Cost drivers '!$C27, Inputs1[[#Headers],[2013-14]:[2029-30]], 0)), INDEX(Inputs24[[2023-24]:[2029-30]], MATCH(_xlfn.CONCAT('Cost drivers '!M$5, "_",'Cost drivers '!$B27), Inputs2!$N$2:$N$210, 0), MATCH('Cost drivers '!$C27, Inputs24[[#Headers],[2023-24]:[2029-30]],0)))</f>
        <v>13.036617892958255</v>
      </c>
      <c r="N27" s="77">
        <f>IF($C27&lt;="2023-24",INDEX(Inputs1[[2013-14]:[2029-30]], MATCH(_xlfn.CONCAT('Cost drivers '!N$4,"_",'Cost drivers '!$B27), Inputs1!$X$2:$X$507, 0), MATCH('Cost drivers '!$C27, Inputs1[[#Headers],[2013-14]:[2029-30]], 0)), INDEX(Inputs24[[2023-24]:[2029-30]], MATCH(_xlfn.CONCAT('Cost drivers '!N$5, "_",'Cost drivers '!$B27), Inputs2!$N$2:$N$210, 0), MATCH('Cost drivers '!$C27, Inputs24[[#Headers],[2023-24]:[2029-30]],0)))</f>
        <v>0.17271911772465834</v>
      </c>
      <c r="O27" s="77">
        <f>IF($C27&lt;="2023-24",INDEX(Inputs1[[2013-14]:[2029-30]], MATCH(_xlfn.CONCAT('Cost drivers '!O$4,"_",'Cost drivers '!$B27), Inputs1!$X$2:$X$507, 0), MATCH('Cost drivers '!$C27, Inputs1[[#Headers],[2013-14]:[2029-30]], 0)), INDEX(Inputs24[[2023-24]:[2029-30]], MATCH(_xlfn.CONCAT('Cost drivers '!O$5, "_",'Cost drivers '!$B27), Inputs2!$N$2:$N$210, 0), MATCH('Cost drivers '!$C27, Inputs24[[#Headers],[2023-24]:[2029-30]],0)))</f>
        <v>94.754999999999995</v>
      </c>
      <c r="P27" s="77">
        <f>IF($C27&lt;="2023-24",INDEX(Inputs1[[2013-14]:[2029-30]], MATCH(_xlfn.CONCAT('Cost drivers '!P$4,"_",'Cost drivers '!$B27), Inputs1!$X$2:$X$507, 0), MATCH('Cost drivers '!$C27, Inputs1[[#Headers],[2013-14]:[2029-30]], 0)), INDEX(Inputs24[[2023-24]:[2029-30]], MATCH(_xlfn.CONCAT('Cost drivers '!P$5, "_",'Cost drivers '!$B27), Inputs2!$N$2:$N$210, 0), MATCH('Cost drivers '!$C27, Inputs24[[#Headers],[2023-24]:[2029-30]],0)))</f>
        <v>1</v>
      </c>
      <c r="Q27" s="77">
        <f>IF($C27&lt;="2023-24",INDEX(Inputs1[[2013-14]:[2029-30]], MATCH(_xlfn.CONCAT('Cost drivers '!Q$4,"_",'Cost drivers '!$B27), Inputs1!$X$2:$X$507, 0), MATCH('Cost drivers '!$C27, Inputs1[[#Headers],[2013-14]:[2029-30]], 0)), INDEX(Inputs24[[2023-24]:[2029-30]], MATCH(_xlfn.CONCAT('Cost drivers '!Q$5, "_",'Cost drivers '!$B27), Inputs2!$N$2:$N$210, 0), MATCH('Cost drivers '!$C27, Inputs24[[#Headers],[2023-24]:[2029-30]],0)))</f>
        <v>0</v>
      </c>
    </row>
    <row r="28" spans="1:17" s="48" customFormat="1" ht="13.15">
      <c r="A28" s="66" t="str">
        <f t="shared" si="3"/>
        <v>HDD21</v>
      </c>
      <c r="B28" s="66" t="str">
        <f>Costs!B27</f>
        <v>HDD</v>
      </c>
      <c r="C28" s="66" t="str">
        <f>Costs!C27</f>
        <v>2020-21</v>
      </c>
      <c r="D28" s="106">
        <f t="shared" si="4"/>
        <v>5.3777388833053861</v>
      </c>
      <c r="E28" s="107">
        <f t="shared" si="0"/>
        <v>19.944190332207</v>
      </c>
      <c r="F28" s="107">
        <f t="shared" si="1"/>
        <v>13.036617892958255</v>
      </c>
      <c r="G28" s="107">
        <f t="shared" si="5"/>
        <v>17.968602231889541</v>
      </c>
      <c r="H28" s="106">
        <f t="shared" si="2"/>
        <v>11.463378014131616</v>
      </c>
      <c r="I28" s="108">
        <f t="shared" si="6"/>
        <v>0</v>
      </c>
      <c r="J28" s="108">
        <f t="shared" si="7"/>
        <v>1</v>
      </c>
      <c r="K28" s="77">
        <f>IF($C28&lt;="2023-24",INDEX(Inputs1[[2013-14]:[2029-30]], MATCH(_xlfn.CONCAT('Cost drivers '!K$4,"_",'Cost drivers '!$B28), Inputs1!$X$2:$X$507, 0), MATCH('Cost drivers '!$C28, Inputs1[[#Headers],[2013-14]:[2029-30]], 0)), INDEX(Inputs24[[2023-24]:[2029-30]], MATCH(_xlfn.CONCAT('Cost drivers '!K$5, "_",'Cost drivers '!$B28), Inputs2!$N$2:$N$210, 0), MATCH('Cost drivers '!$C28, Inputs24[[#Headers],[2023-24]:[2029-30]],0)))</f>
        <v>216.53211709630483</v>
      </c>
      <c r="L28" s="77">
        <f>IF($C28&lt;="2023-24",INDEX(Inputs1[[2013-14]:[2029-30]], MATCH(_xlfn.CONCAT('Cost drivers '!L$4,"_",'Cost drivers '!$B28), Inputs1!$X$2:$X$507, 0), MATCH('Cost drivers '!$C28, Inputs1[[#Headers],[2013-14]:[2029-30]], 0)), INDEX(Inputs24[[2023-24]:[2029-30]], MATCH(_xlfn.CONCAT('Cost drivers '!L$5, "_",'Cost drivers '!$B28), Inputs2!$N$2:$N$210, 0), MATCH('Cost drivers '!$C28, Inputs24[[#Headers],[2023-24]:[2029-30]],0)))</f>
        <v>19.944190332207</v>
      </c>
      <c r="M28" s="77">
        <f>IF($C28&lt;="2023-24",INDEX(Inputs1[[2013-14]:[2029-30]], MATCH(_xlfn.CONCAT('Cost drivers '!M$4,"_",'Cost drivers '!$B28), Inputs1!$X$2:$X$507, 0), MATCH('Cost drivers '!$C28, Inputs1[[#Headers],[2013-14]:[2029-30]], 0)), INDEX(Inputs24[[2023-24]:[2029-30]], MATCH(_xlfn.CONCAT('Cost drivers '!M$5, "_",'Cost drivers '!$B28), Inputs2!$N$2:$N$210, 0), MATCH('Cost drivers '!$C28, Inputs24[[#Headers],[2023-24]:[2029-30]],0)))</f>
        <v>13.036617892958255</v>
      </c>
      <c r="N28" s="77">
        <f>IF($C28&lt;="2023-24",INDEX(Inputs1[[2013-14]:[2029-30]], MATCH(_xlfn.CONCAT('Cost drivers '!N$4,"_",'Cost drivers '!$B28), Inputs1!$X$2:$X$507, 0), MATCH('Cost drivers '!$C28, Inputs1[[#Headers],[2013-14]:[2029-30]], 0)), INDEX(Inputs24[[2023-24]:[2029-30]], MATCH(_xlfn.CONCAT('Cost drivers '!N$5, "_",'Cost drivers '!$B28), Inputs2!$N$2:$N$210, 0), MATCH('Cost drivers '!$C28, Inputs24[[#Headers],[2023-24]:[2029-30]],0)))</f>
        <v>0.17968602231889541</v>
      </c>
      <c r="O28" s="77">
        <f>IF($C28&lt;="2023-24",INDEX(Inputs1[[2013-14]:[2029-30]], MATCH(_xlfn.CONCAT('Cost drivers '!O$4,"_",'Cost drivers '!$B28), Inputs1!$X$2:$X$507, 0), MATCH('Cost drivers '!$C28, Inputs1[[#Headers],[2013-14]:[2029-30]], 0)), INDEX(Inputs24[[2023-24]:[2029-30]], MATCH(_xlfn.CONCAT('Cost drivers '!O$5, "_",'Cost drivers '!$B28), Inputs2!$N$2:$N$210, 0), MATCH('Cost drivers '!$C28, Inputs24[[#Headers],[2023-24]:[2029-30]],0)))</f>
        <v>95.166000000000011</v>
      </c>
      <c r="P28" s="77">
        <f>IF($C28&lt;="2023-24",INDEX(Inputs1[[2013-14]:[2029-30]], MATCH(_xlfn.CONCAT('Cost drivers '!P$4,"_",'Cost drivers '!$B28), Inputs1!$X$2:$X$507, 0), MATCH('Cost drivers '!$C28, Inputs1[[#Headers],[2013-14]:[2029-30]], 0)), INDEX(Inputs24[[2023-24]:[2029-30]], MATCH(_xlfn.CONCAT('Cost drivers '!P$5, "_",'Cost drivers '!$B28), Inputs2!$N$2:$N$210, 0), MATCH('Cost drivers '!$C28, Inputs24[[#Headers],[2023-24]:[2029-30]],0)))</f>
        <v>0</v>
      </c>
      <c r="Q28" s="77">
        <f>IF($C28&lt;="2023-24",INDEX(Inputs1[[2013-14]:[2029-30]], MATCH(_xlfn.CONCAT('Cost drivers '!Q$4,"_",'Cost drivers '!$B28), Inputs1!$X$2:$X$507, 0), MATCH('Cost drivers '!$C28, Inputs1[[#Headers],[2013-14]:[2029-30]], 0)), INDEX(Inputs24[[2023-24]:[2029-30]], MATCH(_xlfn.CONCAT('Cost drivers '!Q$5, "_",'Cost drivers '!$B28), Inputs2!$N$2:$N$210, 0), MATCH('Cost drivers '!$C28, Inputs24[[#Headers],[2023-24]:[2029-30]],0)))</f>
        <v>1</v>
      </c>
    </row>
    <row r="29" spans="1:17" s="48" customFormat="1" ht="13.15">
      <c r="A29" s="66" t="str">
        <f t="shared" si="3"/>
        <v>HDD22</v>
      </c>
      <c r="B29" s="66" t="str">
        <f>Costs!B28</f>
        <v>HDD</v>
      </c>
      <c r="C29" s="66" t="str">
        <f>Costs!C28</f>
        <v>2021-22</v>
      </c>
      <c r="D29" s="106">
        <f t="shared" si="4"/>
        <v>5.3664555071532147</v>
      </c>
      <c r="E29" s="107">
        <f t="shared" si="0"/>
        <v>18.211259903699421</v>
      </c>
      <c r="F29" s="107">
        <f t="shared" si="1"/>
        <v>13.036617892958255</v>
      </c>
      <c r="G29" s="107">
        <f t="shared" si="5"/>
        <v>18.207356317019734</v>
      </c>
      <c r="H29" s="106">
        <f t="shared" si="2"/>
        <v>11.465844339561734</v>
      </c>
      <c r="I29" s="108">
        <f t="shared" si="6"/>
        <v>0</v>
      </c>
      <c r="J29" s="108">
        <f t="shared" si="7"/>
        <v>0</v>
      </c>
      <c r="K29" s="77">
        <f>IF($C29&lt;="2023-24",INDEX(Inputs1[[2013-14]:[2029-30]], MATCH(_xlfn.CONCAT('Cost drivers '!K$4,"_",'Cost drivers '!$B29), Inputs1!$X$2:$X$507, 0), MATCH('Cost drivers '!$C29, Inputs1[[#Headers],[2013-14]:[2029-30]], 0)), INDEX(Inputs24[[2023-24]:[2029-30]], MATCH(_xlfn.CONCAT('Cost drivers '!K$5, "_",'Cost drivers '!$B29), Inputs2!$N$2:$N$210, 0), MATCH('Cost drivers '!$C29, Inputs24[[#Headers],[2023-24]:[2029-30]],0)))</f>
        <v>214.10263592070353</v>
      </c>
      <c r="L29" s="77">
        <f>IF($C29&lt;="2023-24",INDEX(Inputs1[[2013-14]:[2029-30]], MATCH(_xlfn.CONCAT('Cost drivers '!L$4,"_",'Cost drivers '!$B29), Inputs1!$X$2:$X$507, 0), MATCH('Cost drivers '!$C29, Inputs1[[#Headers],[2013-14]:[2029-30]], 0)), INDEX(Inputs24[[2023-24]:[2029-30]], MATCH(_xlfn.CONCAT('Cost drivers '!L$5, "_",'Cost drivers '!$B29), Inputs2!$N$2:$N$210, 0), MATCH('Cost drivers '!$C29, Inputs24[[#Headers],[2023-24]:[2029-30]],0)))</f>
        <v>18.211259903699421</v>
      </c>
      <c r="M29" s="77">
        <f>IF($C29&lt;="2023-24",INDEX(Inputs1[[2013-14]:[2029-30]], MATCH(_xlfn.CONCAT('Cost drivers '!M$4,"_",'Cost drivers '!$B29), Inputs1!$X$2:$X$507, 0), MATCH('Cost drivers '!$C29, Inputs1[[#Headers],[2013-14]:[2029-30]], 0)), INDEX(Inputs24[[2023-24]:[2029-30]], MATCH(_xlfn.CONCAT('Cost drivers '!M$5, "_",'Cost drivers '!$B29), Inputs2!$N$2:$N$210, 0), MATCH('Cost drivers '!$C29, Inputs24[[#Headers],[2023-24]:[2029-30]],0)))</f>
        <v>13.036617892958255</v>
      </c>
      <c r="N29" s="77">
        <f>IF($C29&lt;="2023-24",INDEX(Inputs1[[2013-14]:[2029-30]], MATCH(_xlfn.CONCAT('Cost drivers '!N$4,"_",'Cost drivers '!$B29), Inputs1!$X$2:$X$507, 0), MATCH('Cost drivers '!$C29, Inputs1[[#Headers],[2013-14]:[2029-30]], 0)), INDEX(Inputs24[[2023-24]:[2029-30]], MATCH(_xlfn.CONCAT('Cost drivers '!N$5, "_",'Cost drivers '!$B29), Inputs2!$N$2:$N$210, 0), MATCH('Cost drivers '!$C29, Inputs24[[#Headers],[2023-24]:[2029-30]],0)))</f>
        <v>0.18207356317019735</v>
      </c>
      <c r="O29" s="77">
        <f>IF($C29&lt;="2023-24",INDEX(Inputs1[[2013-14]:[2029-30]], MATCH(_xlfn.CONCAT('Cost drivers '!O$4,"_",'Cost drivers '!$B29), Inputs1!$X$2:$X$507, 0), MATCH('Cost drivers '!$C29, Inputs1[[#Headers],[2013-14]:[2029-30]], 0)), INDEX(Inputs24[[2023-24]:[2029-30]], MATCH(_xlfn.CONCAT('Cost drivers '!O$5, "_",'Cost drivers '!$B29), Inputs2!$N$2:$N$210, 0), MATCH('Cost drivers '!$C29, Inputs24[[#Headers],[2023-24]:[2029-30]],0)))</f>
        <v>95.40100000000001</v>
      </c>
      <c r="P29" s="77">
        <f>IF($C29&lt;="2023-24",INDEX(Inputs1[[2013-14]:[2029-30]], MATCH(_xlfn.CONCAT('Cost drivers '!P$4,"_",'Cost drivers '!$B29), Inputs1!$X$2:$X$507, 0), MATCH('Cost drivers '!$C29, Inputs1[[#Headers],[2013-14]:[2029-30]], 0)), INDEX(Inputs24[[2023-24]:[2029-30]], MATCH(_xlfn.CONCAT('Cost drivers '!P$5, "_",'Cost drivers '!$B29), Inputs2!$N$2:$N$210, 0), MATCH('Cost drivers '!$C29, Inputs24[[#Headers],[2023-24]:[2029-30]],0)))</f>
        <v>0</v>
      </c>
      <c r="Q29" s="77">
        <f>IF($C29&lt;="2023-24",INDEX(Inputs1[[2013-14]:[2029-30]], MATCH(_xlfn.CONCAT('Cost drivers '!Q$4,"_",'Cost drivers '!$B29), Inputs1!$X$2:$X$507, 0), MATCH('Cost drivers '!$C29, Inputs1[[#Headers],[2013-14]:[2029-30]], 0)), INDEX(Inputs24[[2023-24]:[2029-30]], MATCH(_xlfn.CONCAT('Cost drivers '!Q$5, "_",'Cost drivers '!$B29), Inputs2!$N$2:$N$210, 0), MATCH('Cost drivers '!$C29, Inputs24[[#Headers],[2023-24]:[2029-30]],0)))</f>
        <v>0</v>
      </c>
    </row>
    <row r="30" spans="1:17" s="48" customFormat="1" ht="13.15">
      <c r="A30" s="66" t="str">
        <f t="shared" si="3"/>
        <v>HDD23</v>
      </c>
      <c r="B30" s="66" t="str">
        <f>Costs!B29</f>
        <v>HDD</v>
      </c>
      <c r="C30" s="66" t="str">
        <f>Costs!C29</f>
        <v>2022-23</v>
      </c>
      <c r="D30" s="106">
        <f t="shared" si="4"/>
        <v>5.3015541437334504</v>
      </c>
      <c r="E30" s="107">
        <f t="shared" si="0"/>
        <v>19.386994941704522</v>
      </c>
      <c r="F30" s="107">
        <f t="shared" si="1"/>
        <v>13.036617892958255</v>
      </c>
      <c r="G30" s="107">
        <f t="shared" si="5"/>
        <v>18.386346004654769</v>
      </c>
      <c r="H30" s="106">
        <f t="shared" si="2"/>
        <v>11.479110116475498</v>
      </c>
      <c r="I30" s="108">
        <f t="shared" si="6"/>
        <v>0</v>
      </c>
      <c r="J30" s="108">
        <f t="shared" si="7"/>
        <v>0</v>
      </c>
      <c r="K30" s="77">
        <f>IF($C30&lt;="2023-24",INDEX(Inputs1[[2013-14]:[2029-30]], MATCH(_xlfn.CONCAT('Cost drivers '!K$4,"_",'Cost drivers '!$B30), Inputs1!$X$2:$X$507, 0), MATCH('Cost drivers '!$C30, Inputs1[[#Headers],[2013-14]:[2029-30]], 0)), INDEX(Inputs24[[2023-24]:[2029-30]], MATCH(_xlfn.CONCAT('Cost drivers '!K$5, "_",'Cost drivers '!$B30), Inputs2!$N$2:$N$210, 0), MATCH('Cost drivers '!$C30, Inputs24[[#Headers],[2023-24]:[2029-30]],0)))</f>
        <v>200.64840424101371</v>
      </c>
      <c r="L30" s="77">
        <f>IF($C30&lt;="2023-24",INDEX(Inputs1[[2013-14]:[2029-30]], MATCH(_xlfn.CONCAT('Cost drivers '!L$4,"_",'Cost drivers '!$B30), Inputs1!$X$2:$X$507, 0), MATCH('Cost drivers '!$C30, Inputs1[[#Headers],[2013-14]:[2029-30]], 0)), INDEX(Inputs24[[2023-24]:[2029-30]], MATCH(_xlfn.CONCAT('Cost drivers '!L$5, "_",'Cost drivers '!$B30), Inputs2!$N$2:$N$210, 0), MATCH('Cost drivers '!$C30, Inputs24[[#Headers],[2023-24]:[2029-30]],0)))</f>
        <v>19.386994941704522</v>
      </c>
      <c r="M30" s="77">
        <f>IF($C30&lt;="2023-24",INDEX(Inputs1[[2013-14]:[2029-30]], MATCH(_xlfn.CONCAT('Cost drivers '!M$4,"_",'Cost drivers '!$B30), Inputs1!$X$2:$X$507, 0), MATCH('Cost drivers '!$C30, Inputs1[[#Headers],[2013-14]:[2029-30]], 0)), INDEX(Inputs24[[2023-24]:[2029-30]], MATCH(_xlfn.CONCAT('Cost drivers '!M$5, "_",'Cost drivers '!$B30), Inputs2!$N$2:$N$210, 0), MATCH('Cost drivers '!$C30, Inputs24[[#Headers],[2023-24]:[2029-30]],0)))</f>
        <v>13.036617892958255</v>
      </c>
      <c r="N30" s="77">
        <f>IF($C30&lt;="2023-24",INDEX(Inputs1[[2013-14]:[2029-30]], MATCH(_xlfn.CONCAT('Cost drivers '!N$4,"_",'Cost drivers '!$B30), Inputs1!$X$2:$X$507, 0), MATCH('Cost drivers '!$C30, Inputs1[[#Headers],[2013-14]:[2029-30]], 0)), INDEX(Inputs24[[2023-24]:[2029-30]], MATCH(_xlfn.CONCAT('Cost drivers '!N$5, "_",'Cost drivers '!$B30), Inputs2!$N$2:$N$210, 0), MATCH('Cost drivers '!$C30, Inputs24[[#Headers],[2023-24]:[2029-30]],0)))</f>
        <v>0.18386346004654769</v>
      </c>
      <c r="O30" s="77">
        <f>IF($C30&lt;="2023-24",INDEX(Inputs1[[2013-14]:[2029-30]], MATCH(_xlfn.CONCAT('Cost drivers '!O$4,"_",'Cost drivers '!$B30), Inputs1!$X$2:$X$507, 0), MATCH('Cost drivers '!$C30, Inputs1[[#Headers],[2013-14]:[2029-30]], 0)), INDEX(Inputs24[[2023-24]:[2029-30]], MATCH(_xlfn.CONCAT('Cost drivers '!O$5, "_",'Cost drivers '!$B30), Inputs2!$N$2:$N$210, 0), MATCH('Cost drivers '!$C30, Inputs24[[#Headers],[2023-24]:[2029-30]],0)))</f>
        <v>96.674999999999997</v>
      </c>
      <c r="P30" s="77">
        <f>IF($C30&lt;="2023-24",INDEX(Inputs1[[2013-14]:[2029-30]], MATCH(_xlfn.CONCAT('Cost drivers '!P$4,"_",'Cost drivers '!$B30), Inputs1!$X$2:$X$507, 0), MATCH('Cost drivers '!$C30, Inputs1[[#Headers],[2013-14]:[2029-30]], 0)), INDEX(Inputs24[[2023-24]:[2029-30]], MATCH(_xlfn.CONCAT('Cost drivers '!P$5, "_",'Cost drivers '!$B30), Inputs2!$N$2:$N$210, 0), MATCH('Cost drivers '!$C30, Inputs24[[#Headers],[2023-24]:[2029-30]],0)))</f>
        <v>0</v>
      </c>
      <c r="Q30" s="77">
        <f>IF($C30&lt;="2023-24",INDEX(Inputs1[[2013-14]:[2029-30]], MATCH(_xlfn.CONCAT('Cost drivers '!Q$4,"_",'Cost drivers '!$B30), Inputs1!$X$2:$X$507, 0), MATCH('Cost drivers '!$C30, Inputs1[[#Headers],[2013-14]:[2029-30]], 0)), INDEX(Inputs24[[2023-24]:[2029-30]], MATCH(_xlfn.CONCAT('Cost drivers '!Q$5, "_",'Cost drivers '!$B30), Inputs2!$N$2:$N$210, 0), MATCH('Cost drivers '!$C30, Inputs24[[#Headers],[2023-24]:[2029-30]],0)))</f>
        <v>0</v>
      </c>
    </row>
    <row r="31" spans="1:17" s="48" customFormat="1" ht="13.15">
      <c r="A31" s="66" t="str">
        <f t="shared" si="3"/>
        <v>HDD24</v>
      </c>
      <c r="B31" s="66" t="str">
        <f>Costs!B30</f>
        <v>HDD</v>
      </c>
      <c r="C31" s="66" t="str">
        <f>Costs!C30</f>
        <v>2023-24</v>
      </c>
      <c r="D31" s="106">
        <f t="shared" si="4"/>
        <v>5.3564333430174615</v>
      </c>
      <c r="E31" s="107">
        <f t="shared" si="0"/>
        <v>19.219684731924836</v>
      </c>
      <c r="F31" s="107">
        <f t="shared" si="1"/>
        <v>13.036617892958255</v>
      </c>
      <c r="G31" s="107">
        <f t="shared" si="5"/>
        <v>18.491633614042804</v>
      </c>
      <c r="H31" s="106">
        <f t="shared" si="2"/>
        <v>11.483785777510857</v>
      </c>
      <c r="I31" s="108">
        <f t="shared" si="6"/>
        <v>0</v>
      </c>
      <c r="J31" s="108">
        <f t="shared" si="7"/>
        <v>0</v>
      </c>
      <c r="K31" s="77">
        <f>IF($C31&lt;="2023-24",INDEX(Inputs1[[2013-14]:[2029-30]], MATCH(_xlfn.CONCAT('Cost drivers '!K$4,"_",'Cost drivers '!$B31), Inputs1!$X$2:$X$507, 0), MATCH('Cost drivers '!$C31, Inputs1[[#Headers],[2013-14]:[2029-30]], 0)), INDEX(Inputs24[[2023-24]:[2029-30]], MATCH(_xlfn.CONCAT('Cost drivers '!K$5, "_",'Cost drivers '!$B31), Inputs2!$N$2:$N$210, 0), MATCH('Cost drivers '!$C31, Inputs24[[#Headers],[2023-24]:[2029-30]],0)))</f>
        <v>211.96758096824649</v>
      </c>
      <c r="L31" s="77">
        <f>IF($C31&lt;="2023-24",INDEX(Inputs1[[2013-14]:[2029-30]], MATCH(_xlfn.CONCAT('Cost drivers '!L$4,"_",'Cost drivers '!$B31), Inputs1!$X$2:$X$507, 0), MATCH('Cost drivers '!$C31, Inputs1[[#Headers],[2013-14]:[2029-30]], 0)), INDEX(Inputs24[[2023-24]:[2029-30]], MATCH(_xlfn.CONCAT('Cost drivers '!L$5, "_",'Cost drivers '!$B31), Inputs2!$N$2:$N$210, 0), MATCH('Cost drivers '!$C31, Inputs24[[#Headers],[2023-24]:[2029-30]],0)))</f>
        <v>19.219684731924836</v>
      </c>
      <c r="M31" s="77">
        <f>IF($C31&lt;="2023-24",INDEX(Inputs1[[2013-14]:[2029-30]], MATCH(_xlfn.CONCAT('Cost drivers '!M$4,"_",'Cost drivers '!$B31), Inputs1!$X$2:$X$507, 0), MATCH('Cost drivers '!$C31, Inputs1[[#Headers],[2013-14]:[2029-30]], 0)), INDEX(Inputs24[[2023-24]:[2029-30]], MATCH(_xlfn.CONCAT('Cost drivers '!M$5, "_",'Cost drivers '!$B31), Inputs2!$N$2:$N$210, 0), MATCH('Cost drivers '!$C31, Inputs24[[#Headers],[2023-24]:[2029-30]],0)))</f>
        <v>13.036617892958255</v>
      </c>
      <c r="N31" s="77">
        <f>IF($C31&lt;="2023-24",INDEX(Inputs1[[2013-14]:[2029-30]], MATCH(_xlfn.CONCAT('Cost drivers '!N$4,"_",'Cost drivers '!$B31), Inputs1!$X$2:$X$507, 0), MATCH('Cost drivers '!$C31, Inputs1[[#Headers],[2013-14]:[2029-30]], 0)), INDEX(Inputs24[[2023-24]:[2029-30]], MATCH(_xlfn.CONCAT('Cost drivers '!N$5, "_",'Cost drivers '!$B31), Inputs2!$N$2:$N$210, 0), MATCH('Cost drivers '!$C31, Inputs24[[#Headers],[2023-24]:[2029-30]],0)))</f>
        <v>0.18491633614042804</v>
      </c>
      <c r="O31" s="77">
        <f>IF($C31&lt;="2023-24",INDEX(Inputs1[[2013-14]:[2029-30]], MATCH(_xlfn.CONCAT('Cost drivers '!O$4,"_",'Cost drivers '!$B31), Inputs1!$X$2:$X$507, 0), MATCH('Cost drivers '!$C31, Inputs1[[#Headers],[2013-14]:[2029-30]], 0)), INDEX(Inputs24[[2023-24]:[2029-30]], MATCH(_xlfn.CONCAT('Cost drivers '!O$5, "_",'Cost drivers '!$B31), Inputs2!$N$2:$N$210, 0), MATCH('Cost drivers '!$C31, Inputs24[[#Headers],[2023-24]:[2029-30]],0)))</f>
        <v>97.128077924567478</v>
      </c>
      <c r="P31" s="77">
        <f>IF($C31&lt;="2023-24",INDEX(Inputs1[[2013-14]:[2029-30]], MATCH(_xlfn.CONCAT('Cost drivers '!P$4,"_",'Cost drivers '!$B31), Inputs1!$X$2:$X$507, 0), MATCH('Cost drivers '!$C31, Inputs1[[#Headers],[2013-14]:[2029-30]], 0)), INDEX(Inputs24[[2023-24]:[2029-30]], MATCH(_xlfn.CONCAT('Cost drivers '!P$5, "_",'Cost drivers '!$B31), Inputs2!$N$2:$N$210, 0), MATCH('Cost drivers '!$C31, Inputs24[[#Headers],[2023-24]:[2029-30]],0)))</f>
        <v>0</v>
      </c>
      <c r="Q31" s="77">
        <f>IF($C31&lt;="2023-24",INDEX(Inputs1[[2013-14]:[2029-30]], MATCH(_xlfn.CONCAT('Cost drivers '!Q$4,"_",'Cost drivers '!$B31), Inputs1!$X$2:$X$507, 0), MATCH('Cost drivers '!$C31, Inputs1[[#Headers],[2013-14]:[2029-30]], 0)), INDEX(Inputs24[[2023-24]:[2029-30]], MATCH(_xlfn.CONCAT('Cost drivers '!Q$5, "_",'Cost drivers '!$B31), Inputs2!$N$2:$N$210, 0), MATCH('Cost drivers '!$C31, Inputs24[[#Headers],[2023-24]:[2029-30]],0)))</f>
        <v>0</v>
      </c>
    </row>
    <row r="32" spans="1:17" s="48" customFormat="1" ht="13.15">
      <c r="A32" s="66" t="str">
        <f t="shared" si="3"/>
        <v>HDD25</v>
      </c>
      <c r="B32" s="66" t="str">
        <f>Costs!B31</f>
        <v>HDD</v>
      </c>
      <c r="C32" s="66" t="str">
        <f>Costs!C31</f>
        <v>2024-25</v>
      </c>
      <c r="D32" s="106">
        <f t="shared" si="4"/>
        <v>5.413024431193227</v>
      </c>
      <c r="E32" s="107">
        <f t="shared" si="0"/>
        <v>19.219684731924836</v>
      </c>
      <c r="F32" s="107">
        <f t="shared" si="1"/>
        <v>13.036617892958255</v>
      </c>
      <c r="G32" s="107">
        <f t="shared" si="5"/>
        <v>18.343789758691667</v>
      </c>
      <c r="H32" s="106">
        <f t="shared" si="2"/>
        <v>11.497611180796989</v>
      </c>
      <c r="I32" s="108">
        <f t="shared" si="6"/>
        <v>0</v>
      </c>
      <c r="J32" s="108">
        <f t="shared" si="7"/>
        <v>0</v>
      </c>
      <c r="K32" s="77">
        <f>IF($C32&lt;="2023-24",INDEX(Inputs1[[2013-14]:[2029-30]], MATCH(_xlfn.CONCAT('Cost drivers '!K$4,"_",'Cost drivers '!$B32), Inputs1!$X$2:$X$507, 0), MATCH('Cost drivers '!$C32, Inputs1[[#Headers],[2013-14]:[2029-30]], 0)), INDEX(Inputs24[[2023-24]:[2029-30]], MATCH(_xlfn.CONCAT('Cost drivers '!K$5, "_",'Cost drivers '!$B32), Inputs2!$N$2:$N$210, 0), MATCH('Cost drivers '!$C32, Inputs24[[#Headers],[2023-24]:[2029-30]],0)))</f>
        <v>224.30896986167221</v>
      </c>
      <c r="L32" s="77">
        <f>IF($C32&lt;="2023-24",INDEX(Inputs1[[2013-14]:[2029-30]], MATCH(_xlfn.CONCAT('Cost drivers '!L$4,"_",'Cost drivers '!$B32), Inputs1!$X$2:$X$507, 0), MATCH('Cost drivers '!$C32, Inputs1[[#Headers],[2013-14]:[2029-30]], 0)), INDEX(Inputs24[[2023-24]:[2029-30]], MATCH(_xlfn.CONCAT('Cost drivers '!L$5, "_",'Cost drivers '!$B32), Inputs2!$N$2:$N$210, 0), MATCH('Cost drivers '!$C32, Inputs24[[#Headers],[2023-24]:[2029-30]],0)))</f>
        <v>19.219684731924836</v>
      </c>
      <c r="M32" s="77">
        <f>IF($C32&lt;="2023-24",INDEX(Inputs1[[2013-14]:[2029-30]], MATCH(_xlfn.CONCAT('Cost drivers '!M$4,"_",'Cost drivers '!$B32), Inputs1!$X$2:$X$507, 0), MATCH('Cost drivers '!$C32, Inputs1[[#Headers],[2013-14]:[2029-30]], 0)), INDEX(Inputs24[[2023-24]:[2029-30]], MATCH(_xlfn.CONCAT('Cost drivers '!M$5, "_",'Cost drivers '!$B32), Inputs2!$N$2:$N$210, 0), MATCH('Cost drivers '!$C32, Inputs24[[#Headers],[2023-24]:[2029-30]],0)))</f>
        <v>13.036617892958255</v>
      </c>
      <c r="N32" s="77">
        <f>IF($C32&lt;="2023-24",INDEX(Inputs1[[2013-14]:[2029-30]], MATCH(_xlfn.CONCAT('Cost drivers '!N$4,"_",'Cost drivers '!$B32), Inputs1!$X$2:$X$507, 0), MATCH('Cost drivers '!$C32, Inputs1[[#Headers],[2013-14]:[2029-30]], 0)), INDEX(Inputs24[[2023-24]:[2029-30]], MATCH(_xlfn.CONCAT('Cost drivers '!N$5, "_",'Cost drivers '!$B32), Inputs2!$N$2:$N$210, 0), MATCH('Cost drivers '!$C32, Inputs24[[#Headers],[2023-24]:[2029-30]],0)))</f>
        <v>0.18343789758691667</v>
      </c>
      <c r="O32" s="77">
        <f>IF($C32&lt;="2023-24",INDEX(Inputs1[[2013-14]:[2029-30]], MATCH(_xlfn.CONCAT('Cost drivers '!O$4,"_",'Cost drivers '!$B32), Inputs1!$X$2:$X$507, 0), MATCH('Cost drivers '!$C32, Inputs1[[#Headers],[2013-14]:[2029-30]], 0)), INDEX(Inputs24[[2023-24]:[2029-30]], MATCH(_xlfn.CONCAT('Cost drivers '!O$5, "_",'Cost drivers '!$B32), Inputs2!$N$2:$N$210, 0), MATCH('Cost drivers '!$C32, Inputs24[[#Headers],[2023-24]:[2029-30]],0)))</f>
        <v>98.480238315847032</v>
      </c>
      <c r="P32" s="77">
        <f>IF($C32&lt;="2023-24",INDEX(Inputs1[[2013-14]:[2029-30]], MATCH(_xlfn.CONCAT('Cost drivers '!P$4,"_",'Cost drivers '!$B32), Inputs1!$X$2:$X$507, 0), MATCH('Cost drivers '!$C32, Inputs1[[#Headers],[2013-14]:[2029-30]], 0)), INDEX(Inputs24[[2023-24]:[2029-30]], MATCH(_xlfn.CONCAT('Cost drivers '!P$5, "_",'Cost drivers '!$B32), Inputs2!$N$2:$N$210, 0), MATCH('Cost drivers '!$C32, Inputs24[[#Headers],[2023-24]:[2029-30]],0)))</f>
        <v>0</v>
      </c>
      <c r="Q32" s="77">
        <f>IF($C32&lt;="2023-24",INDEX(Inputs1[[2013-14]:[2029-30]], MATCH(_xlfn.CONCAT('Cost drivers '!Q$4,"_",'Cost drivers '!$B32), Inputs1!$X$2:$X$507, 0), MATCH('Cost drivers '!$C32, Inputs1[[#Headers],[2013-14]:[2029-30]], 0)), INDEX(Inputs24[[2023-24]:[2029-30]], MATCH(_xlfn.CONCAT('Cost drivers '!Q$5, "_",'Cost drivers '!$B32), Inputs2!$N$2:$N$210, 0), MATCH('Cost drivers '!$C32, Inputs24[[#Headers],[2023-24]:[2029-30]],0)))</f>
        <v>0</v>
      </c>
    </row>
    <row r="33" spans="1:17" s="48" customFormat="1" ht="13.15">
      <c r="A33" s="66" t="str">
        <f t="shared" si="3"/>
        <v>HDD26</v>
      </c>
      <c r="B33" s="66" t="str">
        <f>Costs!B32</f>
        <v>HDD</v>
      </c>
      <c r="C33" s="66" t="str">
        <f>Costs!C32</f>
        <v>2025-26</v>
      </c>
      <c r="D33" s="106">
        <f t="shared" si="4"/>
        <v>5.6940142711927315</v>
      </c>
      <c r="E33" s="107">
        <f t="shared" si="0"/>
        <v>19.219684731924836</v>
      </c>
      <c r="F33" s="107">
        <f t="shared" si="1"/>
        <v>13.036617892958255</v>
      </c>
      <c r="G33" s="107">
        <f t="shared" si="5"/>
        <v>18.499472571505617</v>
      </c>
      <c r="H33" s="106">
        <f t="shared" si="2"/>
        <v>11.499181447177969</v>
      </c>
      <c r="I33" s="108">
        <f t="shared" si="6"/>
        <v>0</v>
      </c>
      <c r="J33" s="108">
        <f t="shared" si="7"/>
        <v>0</v>
      </c>
      <c r="K33" s="77">
        <f>IF($C33&lt;="2023-24",INDEX(Inputs1[[2013-14]:[2029-30]], MATCH(_xlfn.CONCAT('Cost drivers '!K$4,"_",'Cost drivers '!$B33), Inputs1!$X$2:$X$507, 0), MATCH('Cost drivers '!$C33, Inputs1[[#Headers],[2013-14]:[2029-30]], 0)), INDEX(Inputs24[[2023-24]:[2029-30]], MATCH(_xlfn.CONCAT('Cost drivers '!K$5, "_",'Cost drivers '!$B33), Inputs2!$N$2:$N$210, 0), MATCH('Cost drivers '!$C33, Inputs24[[#Headers],[2023-24]:[2029-30]],0)))</f>
        <v>297.08380514135609</v>
      </c>
      <c r="L33" s="77">
        <f>IF($C33&lt;="2023-24",INDEX(Inputs1[[2013-14]:[2029-30]], MATCH(_xlfn.CONCAT('Cost drivers '!L$4,"_",'Cost drivers '!$B33), Inputs1!$X$2:$X$507, 0), MATCH('Cost drivers '!$C33, Inputs1[[#Headers],[2013-14]:[2029-30]], 0)), INDEX(Inputs24[[2023-24]:[2029-30]], MATCH(_xlfn.CONCAT('Cost drivers '!L$5, "_",'Cost drivers '!$B33), Inputs2!$N$2:$N$210, 0), MATCH('Cost drivers '!$C33, Inputs24[[#Headers],[2023-24]:[2029-30]],0)))</f>
        <v>19.219684731924836</v>
      </c>
      <c r="M33" s="77">
        <f>IF($C33&lt;="2023-24",INDEX(Inputs1[[2013-14]:[2029-30]], MATCH(_xlfn.CONCAT('Cost drivers '!M$4,"_",'Cost drivers '!$B33), Inputs1!$X$2:$X$507, 0), MATCH('Cost drivers '!$C33, Inputs1[[#Headers],[2013-14]:[2029-30]], 0)), INDEX(Inputs24[[2023-24]:[2029-30]], MATCH(_xlfn.CONCAT('Cost drivers '!M$5, "_",'Cost drivers '!$B33), Inputs2!$N$2:$N$210, 0), MATCH('Cost drivers '!$C33, Inputs24[[#Headers],[2023-24]:[2029-30]],0)))</f>
        <v>13.036617892958255</v>
      </c>
      <c r="N33" s="77">
        <f>IF($C33&lt;="2023-24",INDEX(Inputs1[[2013-14]:[2029-30]], MATCH(_xlfn.CONCAT('Cost drivers '!N$4,"_",'Cost drivers '!$B33), Inputs1!$X$2:$X$507, 0), MATCH('Cost drivers '!$C33, Inputs1[[#Headers],[2013-14]:[2029-30]], 0)), INDEX(Inputs24[[2023-24]:[2029-30]], MATCH(_xlfn.CONCAT('Cost drivers '!N$5, "_",'Cost drivers '!$B33), Inputs2!$N$2:$N$210, 0), MATCH('Cost drivers '!$C33, Inputs24[[#Headers],[2023-24]:[2029-30]],0)))</f>
        <v>0.18499472571505618</v>
      </c>
      <c r="O33" s="77">
        <f>IF($C33&lt;="2023-24",INDEX(Inputs1[[2013-14]:[2029-30]], MATCH(_xlfn.CONCAT('Cost drivers '!O$4,"_",'Cost drivers '!$B33), Inputs1!$X$2:$X$507, 0), MATCH('Cost drivers '!$C33, Inputs1[[#Headers],[2013-14]:[2029-30]], 0)), INDEX(Inputs24[[2023-24]:[2029-30]], MATCH(_xlfn.CONCAT('Cost drivers '!O$5, "_",'Cost drivers '!$B33), Inputs2!$N$2:$N$210, 0), MATCH('Cost drivers '!$C33, Inputs24[[#Headers],[2023-24]:[2029-30]],0)))</f>
        <v>98.634999999999991</v>
      </c>
      <c r="P33" s="77">
        <f>IF($C33&lt;="2023-24",INDEX(Inputs1[[2013-14]:[2029-30]], MATCH(_xlfn.CONCAT('Cost drivers '!P$4,"_",'Cost drivers '!$B33), Inputs1!$X$2:$X$507, 0), MATCH('Cost drivers '!$C33, Inputs1[[#Headers],[2013-14]:[2029-30]], 0)), INDEX(Inputs24[[2023-24]:[2029-30]], MATCH(_xlfn.CONCAT('Cost drivers '!P$5, "_",'Cost drivers '!$B33), Inputs2!$N$2:$N$210, 0), MATCH('Cost drivers '!$C33, Inputs24[[#Headers],[2023-24]:[2029-30]],0)))</f>
        <v>0</v>
      </c>
      <c r="Q33" s="77">
        <f>IF($C33&lt;="2023-24",INDEX(Inputs1[[2013-14]:[2029-30]], MATCH(_xlfn.CONCAT('Cost drivers '!Q$4,"_",'Cost drivers '!$B33), Inputs1!$X$2:$X$507, 0), MATCH('Cost drivers '!$C33, Inputs1[[#Headers],[2013-14]:[2029-30]], 0)), INDEX(Inputs24[[2023-24]:[2029-30]], MATCH(_xlfn.CONCAT('Cost drivers '!Q$5, "_",'Cost drivers '!$B33), Inputs2!$N$2:$N$210, 0), MATCH('Cost drivers '!$C33, Inputs24[[#Headers],[2023-24]:[2029-30]],0)))</f>
        <v>0</v>
      </c>
    </row>
    <row r="34" spans="1:17" s="48" customFormat="1" ht="13.15">
      <c r="A34" s="66" t="str">
        <f t="shared" si="3"/>
        <v>HDD27</v>
      </c>
      <c r="B34" s="66" t="str">
        <f>Costs!B33</f>
        <v>HDD</v>
      </c>
      <c r="C34" s="66" t="str">
        <f>Costs!C33</f>
        <v>2026-27</v>
      </c>
      <c r="D34" s="106">
        <f t="shared" si="4"/>
        <v>5.7036103828730145</v>
      </c>
      <c r="E34" s="107">
        <f t="shared" si="0"/>
        <v>19.219684731924836</v>
      </c>
      <c r="F34" s="107">
        <f t="shared" si="1"/>
        <v>13.036617892958255</v>
      </c>
      <c r="G34" s="107">
        <f t="shared" si="5"/>
        <v>18.452064563097196</v>
      </c>
      <c r="H34" s="106">
        <f t="shared" si="2"/>
        <v>11.503995713149065</v>
      </c>
      <c r="I34" s="108">
        <f t="shared" si="6"/>
        <v>0</v>
      </c>
      <c r="J34" s="108">
        <f t="shared" si="7"/>
        <v>0</v>
      </c>
      <c r="K34" s="77">
        <f>IF($C34&lt;="2023-24",INDEX(Inputs1[[2013-14]:[2029-30]], MATCH(_xlfn.CONCAT('Cost drivers '!K$4,"_",'Cost drivers '!$B34), Inputs1!$X$2:$X$507, 0), MATCH('Cost drivers '!$C34, Inputs1[[#Headers],[2013-14]:[2029-30]], 0)), INDEX(Inputs24[[2023-24]:[2029-30]], MATCH(_xlfn.CONCAT('Cost drivers '!K$5, "_",'Cost drivers '!$B34), Inputs2!$N$2:$N$210, 0), MATCH('Cost drivers '!$C34, Inputs24[[#Headers],[2023-24]:[2029-30]],0)))</f>
        <v>299.94837690712654</v>
      </c>
      <c r="L34" s="77">
        <f>IF($C34&lt;="2023-24",INDEX(Inputs1[[2013-14]:[2029-30]], MATCH(_xlfn.CONCAT('Cost drivers '!L$4,"_",'Cost drivers '!$B34), Inputs1!$X$2:$X$507, 0), MATCH('Cost drivers '!$C34, Inputs1[[#Headers],[2013-14]:[2029-30]], 0)), INDEX(Inputs24[[2023-24]:[2029-30]], MATCH(_xlfn.CONCAT('Cost drivers '!L$5, "_",'Cost drivers '!$B34), Inputs2!$N$2:$N$210, 0), MATCH('Cost drivers '!$C34, Inputs24[[#Headers],[2023-24]:[2029-30]],0)))</f>
        <v>19.219684731924836</v>
      </c>
      <c r="M34" s="77">
        <f>IF($C34&lt;="2023-24",INDEX(Inputs1[[2013-14]:[2029-30]], MATCH(_xlfn.CONCAT('Cost drivers '!M$4,"_",'Cost drivers '!$B34), Inputs1!$X$2:$X$507, 0), MATCH('Cost drivers '!$C34, Inputs1[[#Headers],[2013-14]:[2029-30]], 0)), INDEX(Inputs24[[2023-24]:[2029-30]], MATCH(_xlfn.CONCAT('Cost drivers '!M$5, "_",'Cost drivers '!$B34), Inputs2!$N$2:$N$210, 0), MATCH('Cost drivers '!$C34, Inputs24[[#Headers],[2023-24]:[2029-30]],0)))</f>
        <v>13.036617892958255</v>
      </c>
      <c r="N34" s="77">
        <f>IF($C34&lt;="2023-24",INDEX(Inputs1[[2013-14]:[2029-30]], MATCH(_xlfn.CONCAT('Cost drivers '!N$4,"_",'Cost drivers '!$B34), Inputs1!$X$2:$X$507, 0), MATCH('Cost drivers '!$C34, Inputs1[[#Headers],[2013-14]:[2029-30]], 0)), INDEX(Inputs24[[2023-24]:[2029-30]], MATCH(_xlfn.CONCAT('Cost drivers '!N$5, "_",'Cost drivers '!$B34), Inputs2!$N$2:$N$210, 0), MATCH('Cost drivers '!$C34, Inputs24[[#Headers],[2023-24]:[2029-30]],0)))</f>
        <v>0.18452064563097195</v>
      </c>
      <c r="O34" s="77">
        <f>IF($C34&lt;="2023-24",INDEX(Inputs1[[2013-14]:[2029-30]], MATCH(_xlfn.CONCAT('Cost drivers '!O$4,"_",'Cost drivers '!$B34), Inputs1!$X$2:$X$507, 0), MATCH('Cost drivers '!$C34, Inputs1[[#Headers],[2013-14]:[2029-30]], 0)), INDEX(Inputs24[[2023-24]:[2029-30]], MATCH(_xlfn.CONCAT('Cost drivers '!O$5, "_",'Cost drivers '!$B34), Inputs2!$N$2:$N$210, 0), MATCH('Cost drivers '!$C34, Inputs24[[#Headers],[2023-24]:[2029-30]],0)))</f>
        <v>99.111000000000004</v>
      </c>
      <c r="P34" s="77">
        <f>IF($C34&lt;="2023-24",INDEX(Inputs1[[2013-14]:[2029-30]], MATCH(_xlfn.CONCAT('Cost drivers '!P$4,"_",'Cost drivers '!$B34), Inputs1!$X$2:$X$507, 0), MATCH('Cost drivers '!$C34, Inputs1[[#Headers],[2013-14]:[2029-30]], 0)), INDEX(Inputs24[[2023-24]:[2029-30]], MATCH(_xlfn.CONCAT('Cost drivers '!P$5, "_",'Cost drivers '!$B34), Inputs2!$N$2:$N$210, 0), MATCH('Cost drivers '!$C34, Inputs24[[#Headers],[2023-24]:[2029-30]],0)))</f>
        <v>0</v>
      </c>
      <c r="Q34" s="77">
        <f>IF($C34&lt;="2023-24",INDEX(Inputs1[[2013-14]:[2029-30]], MATCH(_xlfn.CONCAT('Cost drivers '!Q$4,"_",'Cost drivers '!$B34), Inputs1!$X$2:$X$507, 0), MATCH('Cost drivers '!$C34, Inputs1[[#Headers],[2013-14]:[2029-30]], 0)), INDEX(Inputs24[[2023-24]:[2029-30]], MATCH(_xlfn.CONCAT('Cost drivers '!Q$5, "_",'Cost drivers '!$B34), Inputs2!$N$2:$N$210, 0), MATCH('Cost drivers '!$C34, Inputs24[[#Headers],[2023-24]:[2029-30]],0)))</f>
        <v>0</v>
      </c>
    </row>
    <row r="35" spans="1:17" s="48" customFormat="1" ht="13.15">
      <c r="A35" s="66" t="str">
        <f t="shared" si="3"/>
        <v>HDD28</v>
      </c>
      <c r="B35" s="66" t="str">
        <f>Costs!B34</f>
        <v>HDD</v>
      </c>
      <c r="C35" s="66" t="str">
        <f>Costs!C34</f>
        <v>2027-28</v>
      </c>
      <c r="D35" s="106">
        <f t="shared" si="4"/>
        <v>5.7272087602497734</v>
      </c>
      <c r="E35" s="107">
        <f t="shared" si="0"/>
        <v>19.219684731924836</v>
      </c>
      <c r="F35" s="107">
        <f t="shared" si="1"/>
        <v>13.036617892958255</v>
      </c>
      <c r="G35" s="107">
        <f t="shared" si="5"/>
        <v>18.411032196593322</v>
      </c>
      <c r="H35" s="106">
        <f t="shared" si="2"/>
        <v>11.508766829821369</v>
      </c>
      <c r="I35" s="108">
        <f t="shared" si="6"/>
        <v>0</v>
      </c>
      <c r="J35" s="108">
        <f t="shared" si="7"/>
        <v>0</v>
      </c>
      <c r="K35" s="77">
        <f>IF($C35&lt;="2023-24",INDEX(Inputs1[[2013-14]:[2029-30]], MATCH(_xlfn.CONCAT('Cost drivers '!K$4,"_",'Cost drivers '!$B35), Inputs1!$X$2:$X$507, 0), MATCH('Cost drivers '!$C35, Inputs1[[#Headers],[2013-14]:[2029-30]], 0)), INDEX(Inputs24[[2023-24]:[2029-30]], MATCH(_xlfn.CONCAT('Cost drivers '!K$5, "_",'Cost drivers '!$B35), Inputs2!$N$2:$N$210, 0), MATCH('Cost drivers '!$C35, Inputs24[[#Headers],[2023-24]:[2029-30]],0)))</f>
        <v>307.11085089549539</v>
      </c>
      <c r="L35" s="77">
        <f>IF($C35&lt;="2023-24",INDEX(Inputs1[[2013-14]:[2029-30]], MATCH(_xlfn.CONCAT('Cost drivers '!L$4,"_",'Cost drivers '!$B35), Inputs1!$X$2:$X$507, 0), MATCH('Cost drivers '!$C35, Inputs1[[#Headers],[2013-14]:[2029-30]], 0)), INDEX(Inputs24[[2023-24]:[2029-30]], MATCH(_xlfn.CONCAT('Cost drivers '!L$5, "_",'Cost drivers '!$B35), Inputs2!$N$2:$N$210, 0), MATCH('Cost drivers '!$C35, Inputs24[[#Headers],[2023-24]:[2029-30]],0)))</f>
        <v>19.219684731924836</v>
      </c>
      <c r="M35" s="77">
        <f>IF($C35&lt;="2023-24",INDEX(Inputs1[[2013-14]:[2029-30]], MATCH(_xlfn.CONCAT('Cost drivers '!M$4,"_",'Cost drivers '!$B35), Inputs1!$X$2:$X$507, 0), MATCH('Cost drivers '!$C35, Inputs1[[#Headers],[2013-14]:[2029-30]], 0)), INDEX(Inputs24[[2023-24]:[2029-30]], MATCH(_xlfn.CONCAT('Cost drivers '!M$5, "_",'Cost drivers '!$B35), Inputs2!$N$2:$N$210, 0), MATCH('Cost drivers '!$C35, Inputs24[[#Headers],[2023-24]:[2029-30]],0)))</f>
        <v>13.036617892958255</v>
      </c>
      <c r="N35" s="77">
        <f>IF($C35&lt;="2023-24",INDEX(Inputs1[[2013-14]:[2029-30]], MATCH(_xlfn.CONCAT('Cost drivers '!N$4,"_",'Cost drivers '!$B35), Inputs1!$X$2:$X$507, 0), MATCH('Cost drivers '!$C35, Inputs1[[#Headers],[2013-14]:[2029-30]], 0)), INDEX(Inputs24[[2023-24]:[2029-30]], MATCH(_xlfn.CONCAT('Cost drivers '!N$5, "_",'Cost drivers '!$B35), Inputs2!$N$2:$N$210, 0), MATCH('Cost drivers '!$C35, Inputs24[[#Headers],[2023-24]:[2029-30]],0)))</f>
        <v>0.18411032196593322</v>
      </c>
      <c r="O35" s="77">
        <f>IF($C35&lt;="2023-24",INDEX(Inputs1[[2013-14]:[2029-30]], MATCH(_xlfn.CONCAT('Cost drivers '!O$4,"_",'Cost drivers '!$B35), Inputs1!$X$2:$X$507, 0), MATCH('Cost drivers '!$C35, Inputs1[[#Headers],[2013-14]:[2029-30]], 0)), INDEX(Inputs24[[2023-24]:[2029-30]], MATCH(_xlfn.CONCAT('Cost drivers '!O$5, "_",'Cost drivers '!$B35), Inputs2!$N$2:$N$210, 0), MATCH('Cost drivers '!$C35, Inputs24[[#Headers],[2023-24]:[2029-30]],0)))</f>
        <v>99.584999999999994</v>
      </c>
      <c r="P35" s="77">
        <f>IF($C35&lt;="2023-24",INDEX(Inputs1[[2013-14]:[2029-30]], MATCH(_xlfn.CONCAT('Cost drivers '!P$4,"_",'Cost drivers '!$B35), Inputs1!$X$2:$X$507, 0), MATCH('Cost drivers '!$C35, Inputs1[[#Headers],[2013-14]:[2029-30]], 0)), INDEX(Inputs24[[2023-24]:[2029-30]], MATCH(_xlfn.CONCAT('Cost drivers '!P$5, "_",'Cost drivers '!$B35), Inputs2!$N$2:$N$210, 0), MATCH('Cost drivers '!$C35, Inputs24[[#Headers],[2023-24]:[2029-30]],0)))</f>
        <v>0</v>
      </c>
      <c r="Q35" s="77">
        <f>IF($C35&lt;="2023-24",INDEX(Inputs1[[2013-14]:[2029-30]], MATCH(_xlfn.CONCAT('Cost drivers '!Q$4,"_",'Cost drivers '!$B35), Inputs1!$X$2:$X$507, 0), MATCH('Cost drivers '!$C35, Inputs1[[#Headers],[2013-14]:[2029-30]], 0)), INDEX(Inputs24[[2023-24]:[2029-30]], MATCH(_xlfn.CONCAT('Cost drivers '!Q$5, "_",'Cost drivers '!$B35), Inputs2!$N$2:$N$210, 0), MATCH('Cost drivers '!$C35, Inputs24[[#Headers],[2023-24]:[2029-30]],0)))</f>
        <v>0</v>
      </c>
    </row>
    <row r="36" spans="1:17" s="48" customFormat="1" ht="13.15">
      <c r="A36" s="66" t="str">
        <f t="shared" si="3"/>
        <v>HDD29</v>
      </c>
      <c r="B36" s="66" t="str">
        <f>Costs!B35</f>
        <v>HDD</v>
      </c>
      <c r="C36" s="66" t="str">
        <f>Costs!C35</f>
        <v>2028-29</v>
      </c>
      <c r="D36" s="106">
        <f t="shared" si="4"/>
        <v>5.7551832544345425</v>
      </c>
      <c r="E36" s="107">
        <f t="shared" si="0"/>
        <v>19.219684731924836</v>
      </c>
      <c r="F36" s="107">
        <f t="shared" si="1"/>
        <v>13.036617892958255</v>
      </c>
      <c r="G36" s="107">
        <f t="shared" si="5"/>
        <v>18.369080800857677</v>
      </c>
      <c r="H36" s="106">
        <f t="shared" si="2"/>
        <v>11.513455324569835</v>
      </c>
      <c r="I36" s="108">
        <f t="shared" si="6"/>
        <v>0</v>
      </c>
      <c r="J36" s="108">
        <f t="shared" si="7"/>
        <v>0</v>
      </c>
      <c r="K36" s="77">
        <f>IF($C36&lt;="2023-24",INDEX(Inputs1[[2013-14]:[2029-30]], MATCH(_xlfn.CONCAT('Cost drivers '!K$4,"_",'Cost drivers '!$B36), Inputs1!$X$2:$X$507, 0), MATCH('Cost drivers '!$C36, Inputs1[[#Headers],[2013-14]:[2029-30]], 0)), INDEX(Inputs24[[2023-24]:[2029-30]], MATCH(_xlfn.CONCAT('Cost drivers '!K$5, "_",'Cost drivers '!$B36), Inputs2!$N$2:$N$210, 0), MATCH('Cost drivers '!$C36, Inputs24[[#Headers],[2023-24]:[2029-30]],0)))</f>
        <v>315.82341826343776</v>
      </c>
      <c r="L36" s="77">
        <f>IF($C36&lt;="2023-24",INDEX(Inputs1[[2013-14]:[2029-30]], MATCH(_xlfn.CONCAT('Cost drivers '!L$4,"_",'Cost drivers '!$B36), Inputs1!$X$2:$X$507, 0), MATCH('Cost drivers '!$C36, Inputs1[[#Headers],[2013-14]:[2029-30]], 0)), INDEX(Inputs24[[2023-24]:[2029-30]], MATCH(_xlfn.CONCAT('Cost drivers '!L$5, "_",'Cost drivers '!$B36), Inputs2!$N$2:$N$210, 0), MATCH('Cost drivers '!$C36, Inputs24[[#Headers],[2023-24]:[2029-30]],0)))</f>
        <v>19.219684731924836</v>
      </c>
      <c r="M36" s="77">
        <f>IF($C36&lt;="2023-24",INDEX(Inputs1[[2013-14]:[2029-30]], MATCH(_xlfn.CONCAT('Cost drivers '!M$4,"_",'Cost drivers '!$B36), Inputs1!$X$2:$X$507, 0), MATCH('Cost drivers '!$C36, Inputs1[[#Headers],[2013-14]:[2029-30]], 0)), INDEX(Inputs24[[2023-24]:[2029-30]], MATCH(_xlfn.CONCAT('Cost drivers '!M$5, "_",'Cost drivers '!$B36), Inputs2!$N$2:$N$210, 0), MATCH('Cost drivers '!$C36, Inputs24[[#Headers],[2023-24]:[2029-30]],0)))</f>
        <v>13.036617892958255</v>
      </c>
      <c r="N36" s="77">
        <f>IF($C36&lt;="2023-24",INDEX(Inputs1[[2013-14]:[2029-30]], MATCH(_xlfn.CONCAT('Cost drivers '!N$4,"_",'Cost drivers '!$B36), Inputs1!$X$2:$X$507, 0), MATCH('Cost drivers '!$C36, Inputs1[[#Headers],[2013-14]:[2029-30]], 0)), INDEX(Inputs24[[2023-24]:[2029-30]], MATCH(_xlfn.CONCAT('Cost drivers '!N$5, "_",'Cost drivers '!$B36), Inputs2!$N$2:$N$210, 0), MATCH('Cost drivers '!$C36, Inputs24[[#Headers],[2023-24]:[2029-30]],0)))</f>
        <v>0.18369080800857676</v>
      </c>
      <c r="O36" s="77">
        <f>IF($C36&lt;="2023-24",INDEX(Inputs1[[2013-14]:[2029-30]], MATCH(_xlfn.CONCAT('Cost drivers '!O$4,"_",'Cost drivers '!$B36), Inputs1!$X$2:$X$507, 0), MATCH('Cost drivers '!$C36, Inputs1[[#Headers],[2013-14]:[2029-30]], 0)), INDEX(Inputs24[[2023-24]:[2029-30]], MATCH(_xlfn.CONCAT('Cost drivers '!O$5, "_",'Cost drivers '!$B36), Inputs2!$N$2:$N$210, 0), MATCH('Cost drivers '!$C36, Inputs24[[#Headers],[2023-24]:[2029-30]],0)))</f>
        <v>100.05299999999998</v>
      </c>
      <c r="P36" s="77">
        <f>IF($C36&lt;="2023-24",INDEX(Inputs1[[2013-14]:[2029-30]], MATCH(_xlfn.CONCAT('Cost drivers '!P$4,"_",'Cost drivers '!$B36), Inputs1!$X$2:$X$507, 0), MATCH('Cost drivers '!$C36, Inputs1[[#Headers],[2013-14]:[2029-30]], 0)), INDEX(Inputs24[[2023-24]:[2029-30]], MATCH(_xlfn.CONCAT('Cost drivers '!P$5, "_",'Cost drivers '!$B36), Inputs2!$N$2:$N$210, 0), MATCH('Cost drivers '!$C36, Inputs24[[#Headers],[2023-24]:[2029-30]],0)))</f>
        <v>0</v>
      </c>
      <c r="Q36" s="77">
        <f>IF($C36&lt;="2023-24",INDEX(Inputs1[[2013-14]:[2029-30]], MATCH(_xlfn.CONCAT('Cost drivers '!Q$4,"_",'Cost drivers '!$B36), Inputs1!$X$2:$X$507, 0), MATCH('Cost drivers '!$C36, Inputs1[[#Headers],[2013-14]:[2029-30]], 0)), INDEX(Inputs24[[2023-24]:[2029-30]], MATCH(_xlfn.CONCAT('Cost drivers '!Q$5, "_",'Cost drivers '!$B36), Inputs2!$N$2:$N$210, 0), MATCH('Cost drivers '!$C36, Inputs24[[#Headers],[2023-24]:[2029-30]],0)))</f>
        <v>0</v>
      </c>
    </row>
    <row r="37" spans="1:17" s="48" customFormat="1" ht="13.15">
      <c r="A37" s="66" t="str">
        <f t="shared" si="3"/>
        <v>HDD30</v>
      </c>
      <c r="B37" s="66" t="str">
        <f>Costs!B36</f>
        <v>HDD</v>
      </c>
      <c r="C37" s="66" t="str">
        <f>Costs!C36</f>
        <v>2029-30</v>
      </c>
      <c r="D37" s="106">
        <f t="shared" si="4"/>
        <v>5.7793107025028183</v>
      </c>
      <c r="E37" s="107">
        <f t="shared" si="0"/>
        <v>19.219684731924836</v>
      </c>
      <c r="F37" s="107">
        <f t="shared" si="1"/>
        <v>13.036617892958255</v>
      </c>
      <c r="G37" s="107">
        <f t="shared" si="5"/>
        <v>18.32310389158728</v>
      </c>
      <c r="H37" s="106">
        <f t="shared" si="2"/>
        <v>11.517903056183007</v>
      </c>
      <c r="I37" s="108">
        <f t="shared" si="6"/>
        <v>0</v>
      </c>
      <c r="J37" s="108">
        <f t="shared" si="7"/>
        <v>0</v>
      </c>
      <c r="K37" s="77">
        <f>IF($C37&lt;="2023-24",INDEX(Inputs1[[2013-14]:[2029-30]], MATCH(_xlfn.CONCAT('Cost drivers '!K$4,"_",'Cost drivers '!$B37), Inputs1!$X$2:$X$507, 0), MATCH('Cost drivers '!$C37, Inputs1[[#Headers],[2013-14]:[2029-30]], 0)), INDEX(Inputs24[[2023-24]:[2029-30]], MATCH(_xlfn.CONCAT('Cost drivers '!K$5, "_",'Cost drivers '!$B37), Inputs2!$N$2:$N$210, 0), MATCH('Cost drivers '!$C37, Inputs24[[#Headers],[2023-24]:[2029-30]],0)))</f>
        <v>323.53610091394989</v>
      </c>
      <c r="L37" s="77">
        <f>IF($C37&lt;="2023-24",INDEX(Inputs1[[2013-14]:[2029-30]], MATCH(_xlfn.CONCAT('Cost drivers '!L$4,"_",'Cost drivers '!$B37), Inputs1!$X$2:$X$507, 0), MATCH('Cost drivers '!$C37, Inputs1[[#Headers],[2013-14]:[2029-30]], 0)), INDEX(Inputs24[[2023-24]:[2029-30]], MATCH(_xlfn.CONCAT('Cost drivers '!L$5, "_",'Cost drivers '!$B37), Inputs2!$N$2:$N$210, 0), MATCH('Cost drivers '!$C37, Inputs24[[#Headers],[2023-24]:[2029-30]],0)))</f>
        <v>19.219684731924836</v>
      </c>
      <c r="M37" s="77">
        <f>IF($C37&lt;="2023-24",INDEX(Inputs1[[2013-14]:[2029-30]], MATCH(_xlfn.CONCAT('Cost drivers '!M$4,"_",'Cost drivers '!$B37), Inputs1!$X$2:$X$507, 0), MATCH('Cost drivers '!$C37, Inputs1[[#Headers],[2013-14]:[2029-30]], 0)), INDEX(Inputs24[[2023-24]:[2029-30]], MATCH(_xlfn.CONCAT('Cost drivers '!M$5, "_",'Cost drivers '!$B37), Inputs2!$N$2:$N$210, 0), MATCH('Cost drivers '!$C37, Inputs24[[#Headers],[2023-24]:[2029-30]],0)))</f>
        <v>13.036617892958255</v>
      </c>
      <c r="N37" s="77">
        <f>IF($C37&lt;="2023-24",INDEX(Inputs1[[2013-14]:[2029-30]], MATCH(_xlfn.CONCAT('Cost drivers '!N$4,"_",'Cost drivers '!$B37), Inputs1!$X$2:$X$507, 0), MATCH('Cost drivers '!$C37, Inputs1[[#Headers],[2013-14]:[2029-30]], 0)), INDEX(Inputs24[[2023-24]:[2029-30]], MATCH(_xlfn.CONCAT('Cost drivers '!N$5, "_",'Cost drivers '!$B37), Inputs2!$N$2:$N$210, 0), MATCH('Cost drivers '!$C37, Inputs24[[#Headers],[2023-24]:[2029-30]],0)))</f>
        <v>0.18323103891587281</v>
      </c>
      <c r="O37" s="77">
        <f>IF($C37&lt;="2023-24",INDEX(Inputs1[[2013-14]:[2029-30]], MATCH(_xlfn.CONCAT('Cost drivers '!O$4,"_",'Cost drivers '!$B37), Inputs1!$X$2:$X$507, 0), MATCH('Cost drivers '!$C37, Inputs1[[#Headers],[2013-14]:[2029-30]], 0)), INDEX(Inputs24[[2023-24]:[2029-30]], MATCH(_xlfn.CONCAT('Cost drivers '!O$5, "_",'Cost drivers '!$B37), Inputs2!$N$2:$N$210, 0), MATCH('Cost drivers '!$C37, Inputs24[[#Headers],[2023-24]:[2029-30]],0)))</f>
        <v>100.49900000000001</v>
      </c>
      <c r="P37" s="77">
        <f>IF($C37&lt;="2023-24",INDEX(Inputs1[[2013-14]:[2029-30]], MATCH(_xlfn.CONCAT('Cost drivers '!P$4,"_",'Cost drivers '!$B37), Inputs1!$X$2:$X$507, 0), MATCH('Cost drivers '!$C37, Inputs1[[#Headers],[2013-14]:[2029-30]], 0)), INDEX(Inputs24[[2023-24]:[2029-30]], MATCH(_xlfn.CONCAT('Cost drivers '!P$5, "_",'Cost drivers '!$B37), Inputs2!$N$2:$N$210, 0), MATCH('Cost drivers '!$C37, Inputs24[[#Headers],[2023-24]:[2029-30]],0)))</f>
        <v>0</v>
      </c>
      <c r="Q37" s="77">
        <f>IF($C37&lt;="2023-24",INDEX(Inputs1[[2013-14]:[2029-30]], MATCH(_xlfn.CONCAT('Cost drivers '!Q$4,"_",'Cost drivers '!$B37), Inputs1!$X$2:$X$507, 0), MATCH('Cost drivers '!$C37, Inputs1[[#Headers],[2013-14]:[2029-30]], 0)), INDEX(Inputs24[[2023-24]:[2029-30]], MATCH(_xlfn.CONCAT('Cost drivers '!Q$5, "_",'Cost drivers '!$B37), Inputs2!$N$2:$N$210, 0), MATCH('Cost drivers '!$C37, Inputs24[[#Headers],[2023-24]:[2029-30]],0)))</f>
        <v>0</v>
      </c>
    </row>
    <row r="38" spans="1:17" s="48" customFormat="1" ht="13.15">
      <c r="A38" s="66" t="str">
        <f t="shared" si="3"/>
        <v>NES14</v>
      </c>
      <c r="B38" s="66" t="str">
        <f>Costs!B37</f>
        <v>NES</v>
      </c>
      <c r="C38" s="66" t="str">
        <f>Costs!C37</f>
        <v>2013-14</v>
      </c>
      <c r="D38" s="106">
        <f t="shared" si="4"/>
        <v>5.9426660688162807</v>
      </c>
      <c r="E38" s="107">
        <f t="shared" si="0"/>
        <v>28.638311099828169</v>
      </c>
      <c r="F38" s="107">
        <f t="shared" si="1"/>
        <v>17.398328297211766</v>
      </c>
      <c r="G38" s="107">
        <f t="shared" si="5"/>
        <v>57.115848321060049</v>
      </c>
      <c r="H38" s="106">
        <f t="shared" si="2"/>
        <v>14.427361996130474</v>
      </c>
      <c r="I38" s="108">
        <f t="shared" si="6"/>
        <v>0</v>
      </c>
      <c r="J38" s="108">
        <f t="shared" si="7"/>
        <v>0</v>
      </c>
      <c r="K38" s="77">
        <f>IF($C38&lt;="2023-24",INDEX(Inputs1[[2013-14]:[2029-30]], MATCH(_xlfn.CONCAT('Cost drivers '!K$4,"_",'Cost drivers '!$B38), Inputs1!$X$2:$X$507, 0), MATCH('Cost drivers '!$C38, Inputs1[[#Headers],[2013-14]:[2029-30]], 0)), INDEX(Inputs24[[2023-24]:[2029-30]], MATCH(_xlfn.CONCAT('Cost drivers '!K$5, "_",'Cost drivers '!$B38), Inputs2!$N$2:$N$210, 0), MATCH('Cost drivers '!$C38, Inputs24[[#Headers],[2023-24]:[2029-30]],0)))</f>
        <v>380.94921368087336</v>
      </c>
      <c r="L38" s="77">
        <f>IF($C38&lt;="2023-24",INDEX(Inputs1[[2013-14]:[2029-30]], MATCH(_xlfn.CONCAT('Cost drivers '!L$4,"_",'Cost drivers '!$B38), Inputs1!$X$2:$X$507, 0), MATCH('Cost drivers '!$C38, Inputs1[[#Headers],[2013-14]:[2029-30]], 0)), INDEX(Inputs24[[2023-24]:[2029-30]], MATCH(_xlfn.CONCAT('Cost drivers '!L$5, "_",'Cost drivers '!$B38), Inputs2!$N$2:$N$210, 0), MATCH('Cost drivers '!$C38, Inputs24[[#Headers],[2023-24]:[2029-30]],0)))</f>
        <v>28.638311099828169</v>
      </c>
      <c r="M38" s="77">
        <f>IF($C38&lt;="2023-24",INDEX(Inputs1[[2013-14]:[2029-30]], MATCH(_xlfn.CONCAT('Cost drivers '!M$4,"_",'Cost drivers '!$B38), Inputs1!$X$2:$X$507, 0), MATCH('Cost drivers '!$C38, Inputs1[[#Headers],[2013-14]:[2029-30]], 0)), INDEX(Inputs24[[2023-24]:[2029-30]], MATCH(_xlfn.CONCAT('Cost drivers '!M$5, "_",'Cost drivers '!$B38), Inputs2!$N$2:$N$210, 0), MATCH('Cost drivers '!$C38, Inputs24[[#Headers],[2023-24]:[2029-30]],0)))</f>
        <v>17.398328297211766</v>
      </c>
      <c r="N38" s="77">
        <f>IF($C38&lt;="2023-24",INDEX(Inputs1[[2013-14]:[2029-30]], MATCH(_xlfn.CONCAT('Cost drivers '!N$4,"_",'Cost drivers '!$B38), Inputs1!$X$2:$X$507, 0), MATCH('Cost drivers '!$C38, Inputs1[[#Headers],[2013-14]:[2029-30]], 0)), INDEX(Inputs24[[2023-24]:[2029-30]], MATCH(_xlfn.CONCAT('Cost drivers '!N$5, "_",'Cost drivers '!$B38), Inputs2!$N$2:$N$210, 0), MATCH('Cost drivers '!$C38, Inputs24[[#Headers],[2023-24]:[2029-30]],0)))</f>
        <v>0.57115848321060048</v>
      </c>
      <c r="O38" s="77">
        <f>IF($C38&lt;="2023-24",INDEX(Inputs1[[2013-14]:[2029-30]], MATCH(_xlfn.CONCAT('Cost drivers '!O$4,"_",'Cost drivers '!$B38), Inputs1!$X$2:$X$507, 0), MATCH('Cost drivers '!$C38, Inputs1[[#Headers],[2013-14]:[2029-30]], 0)), INDEX(Inputs24[[2023-24]:[2029-30]], MATCH(_xlfn.CONCAT('Cost drivers '!O$5, "_",'Cost drivers '!$B38), Inputs2!$N$2:$N$210, 0), MATCH('Cost drivers '!$C38, Inputs24[[#Headers],[2023-24]:[2029-30]],0)))</f>
        <v>1843.8420000000001</v>
      </c>
      <c r="P38" s="77">
        <f>IF($C38&lt;="2023-24",INDEX(Inputs1[[2013-14]:[2029-30]], MATCH(_xlfn.CONCAT('Cost drivers '!P$4,"_",'Cost drivers '!$B38), Inputs1!$X$2:$X$507, 0), MATCH('Cost drivers '!$C38, Inputs1[[#Headers],[2013-14]:[2029-30]], 0)), INDEX(Inputs24[[2023-24]:[2029-30]], MATCH(_xlfn.CONCAT('Cost drivers '!P$5, "_",'Cost drivers '!$B38), Inputs2!$N$2:$N$210, 0), MATCH('Cost drivers '!$C38, Inputs24[[#Headers],[2023-24]:[2029-30]],0)))</f>
        <v>0</v>
      </c>
      <c r="Q38" s="77">
        <f>IF($C38&lt;="2023-24",INDEX(Inputs1[[2013-14]:[2029-30]], MATCH(_xlfn.CONCAT('Cost drivers '!Q$4,"_",'Cost drivers '!$B38), Inputs1!$X$2:$X$507, 0), MATCH('Cost drivers '!$C38, Inputs1[[#Headers],[2013-14]:[2029-30]], 0)), INDEX(Inputs24[[2023-24]:[2029-30]], MATCH(_xlfn.CONCAT('Cost drivers '!Q$5, "_",'Cost drivers '!$B38), Inputs2!$N$2:$N$210, 0), MATCH('Cost drivers '!$C38, Inputs24[[#Headers],[2023-24]:[2029-30]],0)))</f>
        <v>0</v>
      </c>
    </row>
    <row r="39" spans="1:17" s="48" customFormat="1" ht="13.15">
      <c r="A39" s="66" t="str">
        <f t="shared" si="3"/>
        <v>NES15</v>
      </c>
      <c r="B39" s="66" t="str">
        <f>Costs!B38</f>
        <v>NES</v>
      </c>
      <c r="C39" s="66" t="str">
        <f>Costs!C38</f>
        <v>2014-15</v>
      </c>
      <c r="D39" s="106">
        <f t="shared" si="4"/>
        <v>5.96724128057319</v>
      </c>
      <c r="E39" s="107">
        <f t="shared" si="0"/>
        <v>28.873627330658156</v>
      </c>
      <c r="F39" s="107">
        <f t="shared" si="1"/>
        <v>17.397904553773483</v>
      </c>
      <c r="G39" s="107">
        <f t="shared" si="5"/>
        <v>57.101238832959979</v>
      </c>
      <c r="H39" s="106">
        <f t="shared" si="2"/>
        <v>14.432073626341447</v>
      </c>
      <c r="I39" s="108">
        <f t="shared" si="6"/>
        <v>0</v>
      </c>
      <c r="J39" s="108">
        <f t="shared" si="7"/>
        <v>0</v>
      </c>
      <c r="K39" s="77">
        <f>IF($C39&lt;="2023-24",INDEX(Inputs1[[2013-14]:[2029-30]], MATCH(_xlfn.CONCAT('Cost drivers '!K$4,"_",'Cost drivers '!$B39), Inputs1!$X$2:$X$507, 0), MATCH('Cost drivers '!$C39, Inputs1[[#Headers],[2013-14]:[2029-30]], 0)), INDEX(Inputs24[[2023-24]:[2029-30]], MATCH(_xlfn.CONCAT('Cost drivers '!K$5, "_",'Cost drivers '!$B39), Inputs2!$N$2:$N$210, 0), MATCH('Cost drivers '!$C39, Inputs24[[#Headers],[2023-24]:[2029-30]],0)))</f>
        <v>390.42710486465313</v>
      </c>
      <c r="L39" s="77">
        <f>IF($C39&lt;="2023-24",INDEX(Inputs1[[2013-14]:[2029-30]], MATCH(_xlfn.CONCAT('Cost drivers '!L$4,"_",'Cost drivers '!$B39), Inputs1!$X$2:$X$507, 0), MATCH('Cost drivers '!$C39, Inputs1[[#Headers],[2013-14]:[2029-30]], 0)), INDEX(Inputs24[[2023-24]:[2029-30]], MATCH(_xlfn.CONCAT('Cost drivers '!L$5, "_",'Cost drivers '!$B39), Inputs2!$N$2:$N$210, 0), MATCH('Cost drivers '!$C39, Inputs24[[#Headers],[2023-24]:[2029-30]],0)))</f>
        <v>28.873627330658156</v>
      </c>
      <c r="M39" s="77">
        <f>IF($C39&lt;="2023-24",INDEX(Inputs1[[2013-14]:[2029-30]], MATCH(_xlfn.CONCAT('Cost drivers '!M$4,"_",'Cost drivers '!$B39), Inputs1!$X$2:$X$507, 0), MATCH('Cost drivers '!$C39, Inputs1[[#Headers],[2013-14]:[2029-30]], 0)), INDEX(Inputs24[[2023-24]:[2029-30]], MATCH(_xlfn.CONCAT('Cost drivers '!M$5, "_",'Cost drivers '!$B39), Inputs2!$N$2:$N$210, 0), MATCH('Cost drivers '!$C39, Inputs24[[#Headers],[2023-24]:[2029-30]],0)))</f>
        <v>17.397904553773483</v>
      </c>
      <c r="N39" s="77">
        <f>IF($C39&lt;="2023-24",INDEX(Inputs1[[2013-14]:[2029-30]], MATCH(_xlfn.CONCAT('Cost drivers '!N$4,"_",'Cost drivers '!$B39), Inputs1!$X$2:$X$507, 0), MATCH('Cost drivers '!$C39, Inputs1[[#Headers],[2013-14]:[2029-30]], 0)), INDEX(Inputs24[[2023-24]:[2029-30]], MATCH(_xlfn.CONCAT('Cost drivers '!N$5, "_",'Cost drivers '!$B39), Inputs2!$N$2:$N$210, 0), MATCH('Cost drivers '!$C39, Inputs24[[#Headers],[2023-24]:[2029-30]],0)))</f>
        <v>0.57101238832959977</v>
      </c>
      <c r="O39" s="77">
        <f>IF($C39&lt;="2023-24",INDEX(Inputs1[[2013-14]:[2029-30]], MATCH(_xlfn.CONCAT('Cost drivers '!O$4,"_",'Cost drivers '!$B39), Inputs1!$X$2:$X$507, 0), MATCH('Cost drivers '!$C39, Inputs1[[#Headers],[2013-14]:[2029-30]], 0)), INDEX(Inputs24[[2023-24]:[2029-30]], MATCH(_xlfn.CONCAT('Cost drivers '!O$5, "_",'Cost drivers '!$B39), Inputs2!$N$2:$N$210, 0), MATCH('Cost drivers '!$C39, Inputs24[[#Headers],[2023-24]:[2029-30]],0)))</f>
        <v>1852.55</v>
      </c>
      <c r="P39" s="77">
        <f>IF($C39&lt;="2023-24",INDEX(Inputs1[[2013-14]:[2029-30]], MATCH(_xlfn.CONCAT('Cost drivers '!P$4,"_",'Cost drivers '!$B39), Inputs1!$X$2:$X$507, 0), MATCH('Cost drivers '!$C39, Inputs1[[#Headers],[2013-14]:[2029-30]], 0)), INDEX(Inputs24[[2023-24]:[2029-30]], MATCH(_xlfn.CONCAT('Cost drivers '!P$5, "_",'Cost drivers '!$B39), Inputs2!$N$2:$N$210, 0), MATCH('Cost drivers '!$C39, Inputs24[[#Headers],[2023-24]:[2029-30]],0)))</f>
        <v>0</v>
      </c>
      <c r="Q39" s="77">
        <f>IF($C39&lt;="2023-24",INDEX(Inputs1[[2013-14]:[2029-30]], MATCH(_xlfn.CONCAT('Cost drivers '!Q$4,"_",'Cost drivers '!$B39), Inputs1!$X$2:$X$507, 0), MATCH('Cost drivers '!$C39, Inputs1[[#Headers],[2013-14]:[2029-30]], 0)), INDEX(Inputs24[[2023-24]:[2029-30]], MATCH(_xlfn.CONCAT('Cost drivers '!Q$5, "_",'Cost drivers '!$B39), Inputs2!$N$2:$N$210, 0), MATCH('Cost drivers '!$C39, Inputs24[[#Headers],[2023-24]:[2029-30]],0)))</f>
        <v>0</v>
      </c>
    </row>
    <row r="40" spans="1:17" s="48" customFormat="1" ht="13.15">
      <c r="A40" s="66" t="str">
        <f t="shared" si="3"/>
        <v>NES16</v>
      </c>
      <c r="B40" s="66" t="str">
        <f>Costs!B39</f>
        <v>NES</v>
      </c>
      <c r="C40" s="66" t="str">
        <f>Costs!C39</f>
        <v>2015-16</v>
      </c>
      <c r="D40" s="106">
        <f t="shared" si="4"/>
        <v>5.9528681374627004</v>
      </c>
      <c r="E40" s="107">
        <f t="shared" si="0"/>
        <v>28.717372294299011</v>
      </c>
      <c r="F40" s="107">
        <f t="shared" si="1"/>
        <v>17.398069274740141</v>
      </c>
      <c r="G40" s="107">
        <f t="shared" si="5"/>
        <v>57.055683914819596</v>
      </c>
      <c r="H40" s="106">
        <f t="shared" si="2"/>
        <v>14.436443433788504</v>
      </c>
      <c r="I40" s="108">
        <f t="shared" si="6"/>
        <v>0</v>
      </c>
      <c r="J40" s="108">
        <f t="shared" si="7"/>
        <v>0</v>
      </c>
      <c r="K40" s="77">
        <f>IF($C40&lt;="2023-24",INDEX(Inputs1[[2013-14]:[2029-30]], MATCH(_xlfn.CONCAT('Cost drivers '!K$4,"_",'Cost drivers '!$B40), Inputs1!$X$2:$X$507, 0), MATCH('Cost drivers '!$C40, Inputs1[[#Headers],[2013-14]:[2029-30]], 0)), INDEX(Inputs24[[2023-24]:[2029-30]], MATCH(_xlfn.CONCAT('Cost drivers '!K$5, "_",'Cost drivers '!$B40), Inputs2!$N$2:$N$210, 0), MATCH('Cost drivers '!$C40, Inputs24[[#Headers],[2023-24]:[2029-30]],0)))</f>
        <v>384.85557631769058</v>
      </c>
      <c r="L40" s="77">
        <f>IF($C40&lt;="2023-24",INDEX(Inputs1[[2013-14]:[2029-30]], MATCH(_xlfn.CONCAT('Cost drivers '!L$4,"_",'Cost drivers '!$B40), Inputs1!$X$2:$X$507, 0), MATCH('Cost drivers '!$C40, Inputs1[[#Headers],[2013-14]:[2029-30]], 0)), INDEX(Inputs24[[2023-24]:[2029-30]], MATCH(_xlfn.CONCAT('Cost drivers '!L$5, "_",'Cost drivers '!$B40), Inputs2!$N$2:$N$210, 0), MATCH('Cost drivers '!$C40, Inputs24[[#Headers],[2023-24]:[2029-30]],0)))</f>
        <v>28.717372294299011</v>
      </c>
      <c r="M40" s="77">
        <f>IF($C40&lt;="2023-24",INDEX(Inputs1[[2013-14]:[2029-30]], MATCH(_xlfn.CONCAT('Cost drivers '!M$4,"_",'Cost drivers '!$B40), Inputs1!$X$2:$X$507, 0), MATCH('Cost drivers '!$C40, Inputs1[[#Headers],[2013-14]:[2029-30]], 0)), INDEX(Inputs24[[2023-24]:[2029-30]], MATCH(_xlfn.CONCAT('Cost drivers '!M$5, "_",'Cost drivers '!$B40), Inputs2!$N$2:$N$210, 0), MATCH('Cost drivers '!$C40, Inputs24[[#Headers],[2023-24]:[2029-30]],0)))</f>
        <v>17.398069274740141</v>
      </c>
      <c r="N40" s="77">
        <f>IF($C40&lt;="2023-24",INDEX(Inputs1[[2013-14]:[2029-30]], MATCH(_xlfn.CONCAT('Cost drivers '!N$4,"_",'Cost drivers '!$B40), Inputs1!$X$2:$X$507, 0), MATCH('Cost drivers '!$C40, Inputs1[[#Headers],[2013-14]:[2029-30]], 0)), INDEX(Inputs24[[2023-24]:[2029-30]], MATCH(_xlfn.CONCAT('Cost drivers '!N$5, "_",'Cost drivers '!$B40), Inputs2!$N$2:$N$210, 0), MATCH('Cost drivers '!$C40, Inputs24[[#Headers],[2023-24]:[2029-30]],0)))</f>
        <v>0.57055683914819599</v>
      </c>
      <c r="O40" s="77">
        <f>IF($C40&lt;="2023-24",INDEX(Inputs1[[2013-14]:[2029-30]], MATCH(_xlfn.CONCAT('Cost drivers '!O$4,"_",'Cost drivers '!$B40), Inputs1!$X$2:$X$507, 0), MATCH('Cost drivers '!$C40, Inputs1[[#Headers],[2013-14]:[2029-30]], 0)), INDEX(Inputs24[[2023-24]:[2029-30]], MATCH(_xlfn.CONCAT('Cost drivers '!O$5, "_",'Cost drivers '!$B40), Inputs2!$N$2:$N$210, 0), MATCH('Cost drivers '!$C40, Inputs24[[#Headers],[2023-24]:[2029-30]],0)))</f>
        <v>1860.6630000000002</v>
      </c>
      <c r="P40" s="77">
        <f>IF($C40&lt;="2023-24",INDEX(Inputs1[[2013-14]:[2029-30]], MATCH(_xlfn.CONCAT('Cost drivers '!P$4,"_",'Cost drivers '!$B40), Inputs1!$X$2:$X$507, 0), MATCH('Cost drivers '!$C40, Inputs1[[#Headers],[2013-14]:[2029-30]], 0)), INDEX(Inputs24[[2023-24]:[2029-30]], MATCH(_xlfn.CONCAT('Cost drivers '!P$5, "_",'Cost drivers '!$B40), Inputs2!$N$2:$N$210, 0), MATCH('Cost drivers '!$C40, Inputs24[[#Headers],[2023-24]:[2029-30]],0)))</f>
        <v>0</v>
      </c>
      <c r="Q40" s="77">
        <f>IF($C40&lt;="2023-24",INDEX(Inputs1[[2013-14]:[2029-30]], MATCH(_xlfn.CONCAT('Cost drivers '!Q$4,"_",'Cost drivers '!$B40), Inputs1!$X$2:$X$507, 0), MATCH('Cost drivers '!$C40, Inputs1[[#Headers],[2013-14]:[2029-30]], 0)), INDEX(Inputs24[[2023-24]:[2029-30]], MATCH(_xlfn.CONCAT('Cost drivers '!Q$5, "_",'Cost drivers '!$B40), Inputs2!$N$2:$N$210, 0), MATCH('Cost drivers '!$C40, Inputs24[[#Headers],[2023-24]:[2029-30]],0)))</f>
        <v>0</v>
      </c>
    </row>
    <row r="41" spans="1:17" s="48" customFormat="1" ht="13.15">
      <c r="A41" s="66" t="str">
        <f t="shared" si="3"/>
        <v>NES17</v>
      </c>
      <c r="B41" s="66" t="str">
        <f>Costs!B40</f>
        <v>NES</v>
      </c>
      <c r="C41" s="66" t="str">
        <f>Costs!C40</f>
        <v>2016-17</v>
      </c>
      <c r="D41" s="106">
        <f t="shared" si="4"/>
        <v>5.9502897920535478</v>
      </c>
      <c r="E41" s="107">
        <f t="shared" si="0"/>
        <v>28.231333945452594</v>
      </c>
      <c r="F41" s="107">
        <f t="shared" si="1"/>
        <v>16.966696777355594</v>
      </c>
      <c r="G41" s="107">
        <f t="shared" si="5"/>
        <v>57.019924240802958</v>
      </c>
      <c r="H41" s="106">
        <f t="shared" si="2"/>
        <v>14.44095688915996</v>
      </c>
      <c r="I41" s="108">
        <f t="shared" si="6"/>
        <v>0</v>
      </c>
      <c r="J41" s="108">
        <f t="shared" si="7"/>
        <v>0</v>
      </c>
      <c r="K41" s="77">
        <f>IF($C41&lt;="2023-24",INDEX(Inputs1[[2013-14]:[2029-30]], MATCH(_xlfn.CONCAT('Cost drivers '!K$4,"_",'Cost drivers '!$B41), Inputs1!$X$2:$X$507, 0), MATCH('Cost drivers '!$C41, Inputs1[[#Headers],[2013-14]:[2029-30]], 0)), INDEX(Inputs24[[2023-24]:[2029-30]], MATCH(_xlfn.CONCAT('Cost drivers '!K$5, "_",'Cost drivers '!$B41), Inputs2!$N$2:$N$210, 0), MATCH('Cost drivers '!$C41, Inputs24[[#Headers],[2023-24]:[2029-30]],0)))</f>
        <v>383.86456384454482</v>
      </c>
      <c r="L41" s="77">
        <f>IF($C41&lt;="2023-24",INDEX(Inputs1[[2013-14]:[2029-30]], MATCH(_xlfn.CONCAT('Cost drivers '!L$4,"_",'Cost drivers '!$B41), Inputs1!$X$2:$X$507, 0), MATCH('Cost drivers '!$C41, Inputs1[[#Headers],[2013-14]:[2029-30]], 0)), INDEX(Inputs24[[2023-24]:[2029-30]], MATCH(_xlfn.CONCAT('Cost drivers '!L$5, "_",'Cost drivers '!$B41), Inputs2!$N$2:$N$210, 0), MATCH('Cost drivers '!$C41, Inputs24[[#Headers],[2023-24]:[2029-30]],0)))</f>
        <v>28.231333945452594</v>
      </c>
      <c r="M41" s="77">
        <f>IF($C41&lt;="2023-24",INDEX(Inputs1[[2013-14]:[2029-30]], MATCH(_xlfn.CONCAT('Cost drivers '!M$4,"_",'Cost drivers '!$B41), Inputs1!$X$2:$X$507, 0), MATCH('Cost drivers '!$C41, Inputs1[[#Headers],[2013-14]:[2029-30]], 0)), INDEX(Inputs24[[2023-24]:[2029-30]], MATCH(_xlfn.CONCAT('Cost drivers '!M$5, "_",'Cost drivers '!$B41), Inputs2!$N$2:$N$210, 0), MATCH('Cost drivers '!$C41, Inputs24[[#Headers],[2023-24]:[2029-30]],0)))</f>
        <v>16.966696777355594</v>
      </c>
      <c r="N41" s="77">
        <f>IF($C41&lt;="2023-24",INDEX(Inputs1[[2013-14]:[2029-30]], MATCH(_xlfn.CONCAT('Cost drivers '!N$4,"_",'Cost drivers '!$B41), Inputs1!$X$2:$X$507, 0), MATCH('Cost drivers '!$C41, Inputs1[[#Headers],[2013-14]:[2029-30]], 0)), INDEX(Inputs24[[2023-24]:[2029-30]], MATCH(_xlfn.CONCAT('Cost drivers '!N$5, "_",'Cost drivers '!$B41), Inputs2!$N$2:$N$210, 0), MATCH('Cost drivers '!$C41, Inputs24[[#Headers],[2023-24]:[2029-30]],0)))</f>
        <v>0.57019924240802955</v>
      </c>
      <c r="O41" s="77">
        <f>IF($C41&lt;="2023-24",INDEX(Inputs1[[2013-14]:[2029-30]], MATCH(_xlfn.CONCAT('Cost drivers '!O$4,"_",'Cost drivers '!$B41), Inputs1!$X$2:$X$507, 0), MATCH('Cost drivers '!$C41, Inputs1[[#Headers],[2013-14]:[2029-30]], 0)), INDEX(Inputs24[[2023-24]:[2029-30]], MATCH(_xlfn.CONCAT('Cost drivers '!O$5, "_",'Cost drivers '!$B41), Inputs2!$N$2:$N$210, 0), MATCH('Cost drivers '!$C41, Inputs24[[#Headers],[2023-24]:[2029-30]],0)))</f>
        <v>1869.0800000000002</v>
      </c>
      <c r="P41" s="77">
        <f>IF($C41&lt;="2023-24",INDEX(Inputs1[[2013-14]:[2029-30]], MATCH(_xlfn.CONCAT('Cost drivers '!P$4,"_",'Cost drivers '!$B41), Inputs1!$X$2:$X$507, 0), MATCH('Cost drivers '!$C41, Inputs1[[#Headers],[2013-14]:[2029-30]], 0)), INDEX(Inputs24[[2023-24]:[2029-30]], MATCH(_xlfn.CONCAT('Cost drivers '!P$5, "_",'Cost drivers '!$B41), Inputs2!$N$2:$N$210, 0), MATCH('Cost drivers '!$C41, Inputs24[[#Headers],[2023-24]:[2029-30]],0)))</f>
        <v>0</v>
      </c>
      <c r="Q41" s="77">
        <f>IF($C41&lt;="2023-24",INDEX(Inputs1[[2013-14]:[2029-30]], MATCH(_xlfn.CONCAT('Cost drivers '!Q$4,"_",'Cost drivers '!$B41), Inputs1!$X$2:$X$507, 0), MATCH('Cost drivers '!$C41, Inputs1[[#Headers],[2013-14]:[2029-30]], 0)), INDEX(Inputs24[[2023-24]:[2029-30]], MATCH(_xlfn.CONCAT('Cost drivers '!Q$5, "_",'Cost drivers '!$B41), Inputs2!$N$2:$N$210, 0), MATCH('Cost drivers '!$C41, Inputs24[[#Headers],[2023-24]:[2029-30]],0)))</f>
        <v>0</v>
      </c>
    </row>
    <row r="42" spans="1:17" s="48" customFormat="1" ht="13.15">
      <c r="A42" s="66" t="str">
        <f t="shared" si="3"/>
        <v>NES18</v>
      </c>
      <c r="B42" s="66" t="str">
        <f>Costs!B41</f>
        <v>NES</v>
      </c>
      <c r="C42" s="66" t="str">
        <f>Costs!C41</f>
        <v>2017-18</v>
      </c>
      <c r="D42" s="106">
        <f t="shared" si="4"/>
        <v>5.9552231042290895</v>
      </c>
      <c r="E42" s="107">
        <f t="shared" si="0"/>
        <v>28.033576836330635</v>
      </c>
      <c r="F42" s="107">
        <f t="shared" si="1"/>
        <v>16.536465161823426</v>
      </c>
      <c r="G42" s="107">
        <f t="shared" si="5"/>
        <v>57.033833521782363</v>
      </c>
      <c r="H42" s="106">
        <f t="shared" si="2"/>
        <v>14.445979885270031</v>
      </c>
      <c r="I42" s="108">
        <f t="shared" si="6"/>
        <v>0</v>
      </c>
      <c r="J42" s="108">
        <f t="shared" si="7"/>
        <v>0</v>
      </c>
      <c r="K42" s="77">
        <f>IF($C42&lt;="2023-24",INDEX(Inputs1[[2013-14]:[2029-30]], MATCH(_xlfn.CONCAT('Cost drivers '!K$4,"_",'Cost drivers '!$B42), Inputs1!$X$2:$X$507, 0), MATCH('Cost drivers '!$C42, Inputs1[[#Headers],[2013-14]:[2029-30]], 0)), INDEX(Inputs24[[2023-24]:[2029-30]], MATCH(_xlfn.CONCAT('Cost drivers '!K$5, "_",'Cost drivers '!$B42), Inputs2!$N$2:$N$210, 0), MATCH('Cost drivers '!$C42, Inputs24[[#Headers],[2023-24]:[2029-30]],0)))</f>
        <v>385.76296642719882</v>
      </c>
      <c r="L42" s="77">
        <f>IF($C42&lt;="2023-24",INDEX(Inputs1[[2013-14]:[2029-30]], MATCH(_xlfn.CONCAT('Cost drivers '!L$4,"_",'Cost drivers '!$B42), Inputs1!$X$2:$X$507, 0), MATCH('Cost drivers '!$C42, Inputs1[[#Headers],[2013-14]:[2029-30]], 0)), INDEX(Inputs24[[2023-24]:[2029-30]], MATCH(_xlfn.CONCAT('Cost drivers '!L$5, "_",'Cost drivers '!$B42), Inputs2!$N$2:$N$210, 0), MATCH('Cost drivers '!$C42, Inputs24[[#Headers],[2023-24]:[2029-30]],0)))</f>
        <v>28.033576836330635</v>
      </c>
      <c r="M42" s="77">
        <f>IF($C42&lt;="2023-24",INDEX(Inputs1[[2013-14]:[2029-30]], MATCH(_xlfn.CONCAT('Cost drivers '!M$4,"_",'Cost drivers '!$B42), Inputs1!$X$2:$X$507, 0), MATCH('Cost drivers '!$C42, Inputs1[[#Headers],[2013-14]:[2029-30]], 0)), INDEX(Inputs24[[2023-24]:[2029-30]], MATCH(_xlfn.CONCAT('Cost drivers '!M$5, "_",'Cost drivers '!$B42), Inputs2!$N$2:$N$210, 0), MATCH('Cost drivers '!$C42, Inputs24[[#Headers],[2023-24]:[2029-30]],0)))</f>
        <v>16.536465161823426</v>
      </c>
      <c r="N42" s="77">
        <f>IF($C42&lt;="2023-24",INDEX(Inputs1[[2013-14]:[2029-30]], MATCH(_xlfn.CONCAT('Cost drivers '!N$4,"_",'Cost drivers '!$B42), Inputs1!$X$2:$X$507, 0), MATCH('Cost drivers '!$C42, Inputs1[[#Headers],[2013-14]:[2029-30]], 0)), INDEX(Inputs24[[2023-24]:[2029-30]], MATCH(_xlfn.CONCAT('Cost drivers '!N$5, "_",'Cost drivers '!$B42), Inputs2!$N$2:$N$210, 0), MATCH('Cost drivers '!$C42, Inputs24[[#Headers],[2023-24]:[2029-30]],0)))</f>
        <v>0.57033833521782362</v>
      </c>
      <c r="O42" s="77">
        <f>IF($C42&lt;="2023-24",INDEX(Inputs1[[2013-14]:[2029-30]], MATCH(_xlfn.CONCAT('Cost drivers '!O$4,"_",'Cost drivers '!$B42), Inputs1!$X$2:$X$507, 0), MATCH('Cost drivers '!$C42, Inputs1[[#Headers],[2013-14]:[2029-30]], 0)), INDEX(Inputs24[[2023-24]:[2029-30]], MATCH(_xlfn.CONCAT('Cost drivers '!O$5, "_",'Cost drivers '!$B42), Inputs2!$N$2:$N$210, 0), MATCH('Cost drivers '!$C42, Inputs24[[#Headers],[2023-24]:[2029-30]],0)))</f>
        <v>1878.4920000000002</v>
      </c>
      <c r="P42" s="77">
        <f>IF($C42&lt;="2023-24",INDEX(Inputs1[[2013-14]:[2029-30]], MATCH(_xlfn.CONCAT('Cost drivers '!P$4,"_",'Cost drivers '!$B42), Inputs1!$X$2:$X$507, 0), MATCH('Cost drivers '!$C42, Inputs1[[#Headers],[2013-14]:[2029-30]], 0)), INDEX(Inputs24[[2023-24]:[2029-30]], MATCH(_xlfn.CONCAT('Cost drivers '!P$5, "_",'Cost drivers '!$B42), Inputs2!$N$2:$N$210, 0), MATCH('Cost drivers '!$C42, Inputs24[[#Headers],[2023-24]:[2029-30]],0)))</f>
        <v>0</v>
      </c>
      <c r="Q42" s="77">
        <f>IF($C42&lt;="2023-24",INDEX(Inputs1[[2013-14]:[2029-30]], MATCH(_xlfn.CONCAT('Cost drivers '!Q$4,"_",'Cost drivers '!$B42), Inputs1!$X$2:$X$507, 0), MATCH('Cost drivers '!$C42, Inputs1[[#Headers],[2013-14]:[2029-30]], 0)), INDEX(Inputs24[[2023-24]:[2029-30]], MATCH(_xlfn.CONCAT('Cost drivers '!Q$5, "_",'Cost drivers '!$B42), Inputs2!$N$2:$N$210, 0), MATCH('Cost drivers '!$C42, Inputs24[[#Headers],[2023-24]:[2029-30]],0)))</f>
        <v>0</v>
      </c>
    </row>
    <row r="43" spans="1:17" s="48" customFormat="1" ht="13.15">
      <c r="A43" s="66" t="str">
        <f t="shared" si="3"/>
        <v>NES19</v>
      </c>
      <c r="B43" s="66" t="str">
        <f>Costs!B42</f>
        <v>NES</v>
      </c>
      <c r="C43" s="66" t="str">
        <f>Costs!C42</f>
        <v>2018-19</v>
      </c>
      <c r="D43" s="106">
        <f t="shared" si="4"/>
        <v>5.9654424303546545</v>
      </c>
      <c r="E43" s="107">
        <f t="shared" si="0"/>
        <v>27.30303337692359</v>
      </c>
      <c r="F43" s="107">
        <f t="shared" si="1"/>
        <v>16.10960870621949</v>
      </c>
      <c r="G43" s="107">
        <f t="shared" si="5"/>
        <v>57.037162956513995</v>
      </c>
      <c r="H43" s="106">
        <f t="shared" si="2"/>
        <v>14.451204457685858</v>
      </c>
      <c r="I43" s="108">
        <f t="shared" si="6"/>
        <v>0</v>
      </c>
      <c r="J43" s="108">
        <f t="shared" si="7"/>
        <v>0</v>
      </c>
      <c r="K43" s="77">
        <f>IF($C43&lt;="2023-24",INDEX(Inputs1[[2013-14]:[2029-30]], MATCH(_xlfn.CONCAT('Cost drivers '!K$4,"_",'Cost drivers '!$B43), Inputs1!$X$2:$X$507, 0), MATCH('Cost drivers '!$C43, Inputs1[[#Headers],[2013-14]:[2029-30]], 0)), INDEX(Inputs24[[2023-24]:[2029-30]], MATCH(_xlfn.CONCAT('Cost drivers '!K$5, "_",'Cost drivers '!$B43), Inputs2!$N$2:$N$210, 0), MATCH('Cost drivers '!$C43, Inputs24[[#Headers],[2023-24]:[2029-30]],0)))</f>
        <v>389.72541628728419</v>
      </c>
      <c r="L43" s="77">
        <f>IF($C43&lt;="2023-24",INDEX(Inputs1[[2013-14]:[2029-30]], MATCH(_xlfn.CONCAT('Cost drivers '!L$4,"_",'Cost drivers '!$B43), Inputs1!$X$2:$X$507, 0), MATCH('Cost drivers '!$C43, Inputs1[[#Headers],[2013-14]:[2029-30]], 0)), INDEX(Inputs24[[2023-24]:[2029-30]], MATCH(_xlfn.CONCAT('Cost drivers '!L$5, "_",'Cost drivers '!$B43), Inputs2!$N$2:$N$210, 0), MATCH('Cost drivers '!$C43, Inputs24[[#Headers],[2023-24]:[2029-30]],0)))</f>
        <v>27.30303337692359</v>
      </c>
      <c r="M43" s="77">
        <f>IF($C43&lt;="2023-24",INDEX(Inputs1[[2013-14]:[2029-30]], MATCH(_xlfn.CONCAT('Cost drivers '!M$4,"_",'Cost drivers '!$B43), Inputs1!$X$2:$X$507, 0), MATCH('Cost drivers '!$C43, Inputs1[[#Headers],[2013-14]:[2029-30]], 0)), INDEX(Inputs24[[2023-24]:[2029-30]], MATCH(_xlfn.CONCAT('Cost drivers '!M$5, "_",'Cost drivers '!$B43), Inputs2!$N$2:$N$210, 0), MATCH('Cost drivers '!$C43, Inputs24[[#Headers],[2023-24]:[2029-30]],0)))</f>
        <v>16.10960870621949</v>
      </c>
      <c r="N43" s="77">
        <f>IF($C43&lt;="2023-24",INDEX(Inputs1[[2013-14]:[2029-30]], MATCH(_xlfn.CONCAT('Cost drivers '!N$4,"_",'Cost drivers '!$B43), Inputs1!$X$2:$X$507, 0), MATCH('Cost drivers '!$C43, Inputs1[[#Headers],[2013-14]:[2029-30]], 0)), INDEX(Inputs24[[2023-24]:[2029-30]], MATCH(_xlfn.CONCAT('Cost drivers '!N$5, "_",'Cost drivers '!$B43), Inputs2!$N$2:$N$210, 0), MATCH('Cost drivers '!$C43, Inputs24[[#Headers],[2023-24]:[2029-30]],0)))</f>
        <v>0.57037162956513998</v>
      </c>
      <c r="O43" s="77">
        <f>IF($C43&lt;="2023-24",INDEX(Inputs1[[2013-14]:[2029-30]], MATCH(_xlfn.CONCAT('Cost drivers '!O$4,"_",'Cost drivers '!$B43), Inputs1!$X$2:$X$507, 0), MATCH('Cost drivers '!$C43, Inputs1[[#Headers],[2013-14]:[2029-30]], 0)), INDEX(Inputs24[[2023-24]:[2029-30]], MATCH(_xlfn.CONCAT('Cost drivers '!O$5, "_",'Cost drivers '!$B43), Inputs2!$N$2:$N$210, 0), MATCH('Cost drivers '!$C43, Inputs24[[#Headers],[2023-24]:[2029-30]],0)))</f>
        <v>1888.3319999999999</v>
      </c>
      <c r="P43" s="77">
        <f>IF($C43&lt;="2023-24",INDEX(Inputs1[[2013-14]:[2029-30]], MATCH(_xlfn.CONCAT('Cost drivers '!P$4,"_",'Cost drivers '!$B43), Inputs1!$X$2:$X$507, 0), MATCH('Cost drivers '!$C43, Inputs1[[#Headers],[2013-14]:[2029-30]], 0)), INDEX(Inputs24[[2023-24]:[2029-30]], MATCH(_xlfn.CONCAT('Cost drivers '!P$5, "_",'Cost drivers '!$B43), Inputs2!$N$2:$N$210, 0), MATCH('Cost drivers '!$C43, Inputs24[[#Headers],[2023-24]:[2029-30]],0)))</f>
        <v>0</v>
      </c>
      <c r="Q43" s="77">
        <f>IF($C43&lt;="2023-24",INDEX(Inputs1[[2013-14]:[2029-30]], MATCH(_xlfn.CONCAT('Cost drivers '!Q$4,"_",'Cost drivers '!$B43), Inputs1!$X$2:$X$507, 0), MATCH('Cost drivers '!$C43, Inputs1[[#Headers],[2013-14]:[2029-30]], 0)), INDEX(Inputs24[[2023-24]:[2029-30]], MATCH(_xlfn.CONCAT('Cost drivers '!Q$5, "_",'Cost drivers '!$B43), Inputs2!$N$2:$N$210, 0), MATCH('Cost drivers '!$C43, Inputs24[[#Headers],[2023-24]:[2029-30]],0)))</f>
        <v>0</v>
      </c>
    </row>
    <row r="44" spans="1:17" s="48" customFormat="1" ht="13.15">
      <c r="A44" s="66" t="str">
        <f t="shared" si="3"/>
        <v>NES20</v>
      </c>
      <c r="B44" s="66" t="str">
        <f>Costs!B43</f>
        <v>NES</v>
      </c>
      <c r="C44" s="66" t="str">
        <f>Costs!C43</f>
        <v>2019-20</v>
      </c>
      <c r="D44" s="106">
        <f t="shared" si="4"/>
        <v>5.9671664063147984</v>
      </c>
      <c r="E44" s="107">
        <f t="shared" si="0"/>
        <v>26.731537354241073</v>
      </c>
      <c r="F44" s="107">
        <f t="shared" si="1"/>
        <v>15.677606266651466</v>
      </c>
      <c r="G44" s="107">
        <f t="shared" si="5"/>
        <v>56.970222927005011</v>
      </c>
      <c r="H44" s="106">
        <f t="shared" si="2"/>
        <v>14.458045790914595</v>
      </c>
      <c r="I44" s="108">
        <f t="shared" si="6"/>
        <v>1</v>
      </c>
      <c r="J44" s="108">
        <f t="shared" si="7"/>
        <v>0</v>
      </c>
      <c r="K44" s="77">
        <f>IF($C44&lt;="2023-24",INDEX(Inputs1[[2013-14]:[2029-30]], MATCH(_xlfn.CONCAT('Cost drivers '!K$4,"_",'Cost drivers '!$B44), Inputs1!$X$2:$X$507, 0), MATCH('Cost drivers '!$C44, Inputs1[[#Headers],[2013-14]:[2029-30]], 0)), INDEX(Inputs24[[2023-24]:[2029-30]], MATCH(_xlfn.CONCAT('Cost drivers '!K$5, "_",'Cost drivers '!$B44), Inputs2!$N$2:$N$210, 0), MATCH('Cost drivers '!$C44, Inputs24[[#Headers],[2023-24]:[2029-30]],0)))</f>
        <v>390.39787301909013</v>
      </c>
      <c r="L44" s="77">
        <f>IF($C44&lt;="2023-24",INDEX(Inputs1[[2013-14]:[2029-30]], MATCH(_xlfn.CONCAT('Cost drivers '!L$4,"_",'Cost drivers '!$B44), Inputs1!$X$2:$X$507, 0), MATCH('Cost drivers '!$C44, Inputs1[[#Headers],[2013-14]:[2029-30]], 0)), INDEX(Inputs24[[2023-24]:[2029-30]], MATCH(_xlfn.CONCAT('Cost drivers '!L$5, "_",'Cost drivers '!$B44), Inputs2!$N$2:$N$210, 0), MATCH('Cost drivers '!$C44, Inputs24[[#Headers],[2023-24]:[2029-30]],0)))</f>
        <v>26.731537354241073</v>
      </c>
      <c r="M44" s="77">
        <f>IF($C44&lt;="2023-24",INDEX(Inputs1[[2013-14]:[2029-30]], MATCH(_xlfn.CONCAT('Cost drivers '!M$4,"_",'Cost drivers '!$B44), Inputs1!$X$2:$X$507, 0), MATCH('Cost drivers '!$C44, Inputs1[[#Headers],[2013-14]:[2029-30]], 0)), INDEX(Inputs24[[2023-24]:[2029-30]], MATCH(_xlfn.CONCAT('Cost drivers '!M$5, "_",'Cost drivers '!$B44), Inputs2!$N$2:$N$210, 0), MATCH('Cost drivers '!$C44, Inputs24[[#Headers],[2023-24]:[2029-30]],0)))</f>
        <v>15.677606266651466</v>
      </c>
      <c r="N44" s="77">
        <f>IF($C44&lt;="2023-24",INDEX(Inputs1[[2013-14]:[2029-30]], MATCH(_xlfn.CONCAT('Cost drivers '!N$4,"_",'Cost drivers '!$B44), Inputs1!$X$2:$X$507, 0), MATCH('Cost drivers '!$C44, Inputs1[[#Headers],[2013-14]:[2029-30]], 0)), INDEX(Inputs24[[2023-24]:[2029-30]], MATCH(_xlfn.CONCAT('Cost drivers '!N$5, "_",'Cost drivers '!$B44), Inputs2!$N$2:$N$210, 0), MATCH('Cost drivers '!$C44, Inputs24[[#Headers],[2023-24]:[2029-30]],0)))</f>
        <v>0.5697022292700501</v>
      </c>
      <c r="O44" s="77">
        <f>IF($C44&lt;="2023-24",INDEX(Inputs1[[2013-14]:[2029-30]], MATCH(_xlfn.CONCAT('Cost drivers '!O$4,"_",'Cost drivers '!$B44), Inputs1!$X$2:$X$507, 0), MATCH('Cost drivers '!$C44, Inputs1[[#Headers],[2013-14]:[2029-30]], 0)), INDEX(Inputs24[[2023-24]:[2029-30]], MATCH(_xlfn.CONCAT('Cost drivers '!O$5, "_",'Cost drivers '!$B44), Inputs2!$N$2:$N$210, 0), MATCH('Cost drivers '!$C44, Inputs24[[#Headers],[2023-24]:[2029-30]],0)))</f>
        <v>1901.2950000000001</v>
      </c>
      <c r="P44" s="77">
        <f>IF($C44&lt;="2023-24",INDEX(Inputs1[[2013-14]:[2029-30]], MATCH(_xlfn.CONCAT('Cost drivers '!P$4,"_",'Cost drivers '!$B44), Inputs1!$X$2:$X$507, 0), MATCH('Cost drivers '!$C44, Inputs1[[#Headers],[2013-14]:[2029-30]], 0)), INDEX(Inputs24[[2023-24]:[2029-30]], MATCH(_xlfn.CONCAT('Cost drivers '!P$5, "_",'Cost drivers '!$B44), Inputs2!$N$2:$N$210, 0), MATCH('Cost drivers '!$C44, Inputs24[[#Headers],[2023-24]:[2029-30]],0)))</f>
        <v>1</v>
      </c>
      <c r="Q44" s="77">
        <f>IF($C44&lt;="2023-24",INDEX(Inputs1[[2013-14]:[2029-30]], MATCH(_xlfn.CONCAT('Cost drivers '!Q$4,"_",'Cost drivers '!$B44), Inputs1!$X$2:$X$507, 0), MATCH('Cost drivers '!$C44, Inputs1[[#Headers],[2013-14]:[2029-30]], 0)), INDEX(Inputs24[[2023-24]:[2029-30]], MATCH(_xlfn.CONCAT('Cost drivers '!Q$5, "_",'Cost drivers '!$B44), Inputs2!$N$2:$N$210, 0), MATCH('Cost drivers '!$C44, Inputs24[[#Headers],[2023-24]:[2029-30]],0)))</f>
        <v>0</v>
      </c>
    </row>
    <row r="45" spans="1:17" s="48" customFormat="1" ht="13.15">
      <c r="A45" s="66" t="str">
        <f t="shared" si="3"/>
        <v>NES21</v>
      </c>
      <c r="B45" s="66" t="str">
        <f>Costs!B44</f>
        <v>NES</v>
      </c>
      <c r="C45" s="66" t="str">
        <f>Costs!C44</f>
        <v>2020-21</v>
      </c>
      <c r="D45" s="106">
        <f t="shared" si="4"/>
        <v>5.7778053128274784</v>
      </c>
      <c r="E45" s="107">
        <f t="shared" si="0"/>
        <v>26.668878033859961</v>
      </c>
      <c r="F45" s="107">
        <f t="shared" si="1"/>
        <v>15.677606266651466</v>
      </c>
      <c r="G45" s="107">
        <f t="shared" si="5"/>
        <v>57.070650452830549</v>
      </c>
      <c r="H45" s="106">
        <f t="shared" si="2"/>
        <v>14.475986292027809</v>
      </c>
      <c r="I45" s="108">
        <f t="shared" si="6"/>
        <v>0</v>
      </c>
      <c r="J45" s="108">
        <f t="shared" si="7"/>
        <v>1</v>
      </c>
      <c r="K45" s="77">
        <f>IF($C45&lt;="2023-24",INDEX(Inputs1[[2013-14]:[2029-30]], MATCH(_xlfn.CONCAT('Cost drivers '!K$4,"_",'Cost drivers '!$B45), Inputs1!$X$2:$X$507, 0), MATCH('Cost drivers '!$C45, Inputs1[[#Headers],[2013-14]:[2029-30]], 0)), INDEX(Inputs24[[2023-24]:[2029-30]], MATCH(_xlfn.CONCAT('Cost drivers '!K$5, "_",'Cost drivers '!$B45), Inputs2!$N$2:$N$210, 0), MATCH('Cost drivers '!$C45, Inputs24[[#Headers],[2023-24]:[2029-30]],0)))</f>
        <v>323.04941942258995</v>
      </c>
      <c r="L45" s="77">
        <f>IF($C45&lt;="2023-24",INDEX(Inputs1[[2013-14]:[2029-30]], MATCH(_xlfn.CONCAT('Cost drivers '!L$4,"_",'Cost drivers '!$B45), Inputs1!$X$2:$X$507, 0), MATCH('Cost drivers '!$C45, Inputs1[[#Headers],[2013-14]:[2029-30]], 0)), INDEX(Inputs24[[2023-24]:[2029-30]], MATCH(_xlfn.CONCAT('Cost drivers '!L$5, "_",'Cost drivers '!$B45), Inputs2!$N$2:$N$210, 0), MATCH('Cost drivers '!$C45, Inputs24[[#Headers],[2023-24]:[2029-30]],0)))</f>
        <v>26.668878033859961</v>
      </c>
      <c r="M45" s="77">
        <f>IF($C45&lt;="2023-24",INDEX(Inputs1[[2013-14]:[2029-30]], MATCH(_xlfn.CONCAT('Cost drivers '!M$4,"_",'Cost drivers '!$B45), Inputs1!$X$2:$X$507, 0), MATCH('Cost drivers '!$C45, Inputs1[[#Headers],[2013-14]:[2029-30]], 0)), INDEX(Inputs24[[2023-24]:[2029-30]], MATCH(_xlfn.CONCAT('Cost drivers '!M$5, "_",'Cost drivers '!$B45), Inputs2!$N$2:$N$210, 0), MATCH('Cost drivers '!$C45, Inputs24[[#Headers],[2023-24]:[2029-30]],0)))</f>
        <v>15.677606266651466</v>
      </c>
      <c r="N45" s="77">
        <f>IF($C45&lt;="2023-24",INDEX(Inputs1[[2013-14]:[2029-30]], MATCH(_xlfn.CONCAT('Cost drivers '!N$4,"_",'Cost drivers '!$B45), Inputs1!$X$2:$X$507, 0), MATCH('Cost drivers '!$C45, Inputs1[[#Headers],[2013-14]:[2029-30]], 0)), INDEX(Inputs24[[2023-24]:[2029-30]], MATCH(_xlfn.CONCAT('Cost drivers '!N$5, "_",'Cost drivers '!$B45), Inputs2!$N$2:$N$210, 0), MATCH('Cost drivers '!$C45, Inputs24[[#Headers],[2023-24]:[2029-30]],0)))</f>
        <v>0.57070650452830551</v>
      </c>
      <c r="O45" s="77">
        <f>IF($C45&lt;="2023-24",INDEX(Inputs1[[2013-14]:[2029-30]], MATCH(_xlfn.CONCAT('Cost drivers '!O$4,"_",'Cost drivers '!$B45), Inputs1!$X$2:$X$507, 0), MATCH('Cost drivers '!$C45, Inputs1[[#Headers],[2013-14]:[2029-30]], 0)), INDEX(Inputs24[[2023-24]:[2029-30]], MATCH(_xlfn.CONCAT('Cost drivers '!O$5, "_",'Cost drivers '!$B45), Inputs2!$N$2:$N$210, 0), MATCH('Cost drivers '!$C45, Inputs24[[#Headers],[2023-24]:[2029-30]],0)))</f>
        <v>1935.713</v>
      </c>
      <c r="P45" s="77">
        <f>IF($C45&lt;="2023-24",INDEX(Inputs1[[2013-14]:[2029-30]], MATCH(_xlfn.CONCAT('Cost drivers '!P$4,"_",'Cost drivers '!$B45), Inputs1!$X$2:$X$507, 0), MATCH('Cost drivers '!$C45, Inputs1[[#Headers],[2013-14]:[2029-30]], 0)), INDEX(Inputs24[[2023-24]:[2029-30]], MATCH(_xlfn.CONCAT('Cost drivers '!P$5, "_",'Cost drivers '!$B45), Inputs2!$N$2:$N$210, 0), MATCH('Cost drivers '!$C45, Inputs24[[#Headers],[2023-24]:[2029-30]],0)))</f>
        <v>0</v>
      </c>
      <c r="Q45" s="77">
        <f>IF($C45&lt;="2023-24",INDEX(Inputs1[[2013-14]:[2029-30]], MATCH(_xlfn.CONCAT('Cost drivers '!Q$4,"_",'Cost drivers '!$B45), Inputs1!$X$2:$X$507, 0), MATCH('Cost drivers '!$C45, Inputs1[[#Headers],[2013-14]:[2029-30]], 0)), INDEX(Inputs24[[2023-24]:[2029-30]], MATCH(_xlfn.CONCAT('Cost drivers '!Q$5, "_",'Cost drivers '!$B45), Inputs2!$N$2:$N$210, 0), MATCH('Cost drivers '!$C45, Inputs24[[#Headers],[2023-24]:[2029-30]],0)))</f>
        <v>1</v>
      </c>
    </row>
    <row r="46" spans="1:17" s="48" customFormat="1" ht="13.15">
      <c r="A46" s="66" t="str">
        <f t="shared" si="3"/>
        <v>NES22</v>
      </c>
      <c r="B46" s="66" t="str">
        <f>Costs!B45</f>
        <v>NES</v>
      </c>
      <c r="C46" s="66" t="str">
        <f>Costs!C45</f>
        <v>2021-22</v>
      </c>
      <c r="D46" s="106">
        <f t="shared" si="4"/>
        <v>5.7370924642743688</v>
      </c>
      <c r="E46" s="107">
        <f t="shared" si="0"/>
        <v>24.645419540051634</v>
      </c>
      <c r="F46" s="107">
        <f t="shared" si="1"/>
        <v>15.677606266651466</v>
      </c>
      <c r="G46" s="107">
        <f t="shared" si="5"/>
        <v>57.133371664992218</v>
      </c>
      <c r="H46" s="106">
        <f t="shared" si="2"/>
        <v>14.485833229940495</v>
      </c>
      <c r="I46" s="108">
        <f t="shared" si="6"/>
        <v>0</v>
      </c>
      <c r="J46" s="108">
        <f t="shared" si="7"/>
        <v>0</v>
      </c>
      <c r="K46" s="77">
        <f>IF($C46&lt;="2023-24",INDEX(Inputs1[[2013-14]:[2029-30]], MATCH(_xlfn.CONCAT('Cost drivers '!K$4,"_",'Cost drivers '!$B46), Inputs1!$X$2:$X$507, 0), MATCH('Cost drivers '!$C46, Inputs1[[#Headers],[2013-14]:[2029-30]], 0)), INDEX(Inputs24[[2023-24]:[2029-30]], MATCH(_xlfn.CONCAT('Cost drivers '!K$5, "_",'Cost drivers '!$B46), Inputs2!$N$2:$N$210, 0), MATCH('Cost drivers '!$C46, Inputs24[[#Headers],[2023-24]:[2029-30]],0)))</f>
        <v>310.16129365266926</v>
      </c>
      <c r="L46" s="77">
        <f>IF($C46&lt;="2023-24",INDEX(Inputs1[[2013-14]:[2029-30]], MATCH(_xlfn.CONCAT('Cost drivers '!L$4,"_",'Cost drivers '!$B46), Inputs1!$X$2:$X$507, 0), MATCH('Cost drivers '!$C46, Inputs1[[#Headers],[2013-14]:[2029-30]], 0)), INDEX(Inputs24[[2023-24]:[2029-30]], MATCH(_xlfn.CONCAT('Cost drivers '!L$5, "_",'Cost drivers '!$B46), Inputs2!$N$2:$N$210, 0), MATCH('Cost drivers '!$C46, Inputs24[[#Headers],[2023-24]:[2029-30]],0)))</f>
        <v>24.645419540051634</v>
      </c>
      <c r="M46" s="77">
        <f>IF($C46&lt;="2023-24",INDEX(Inputs1[[2013-14]:[2029-30]], MATCH(_xlfn.CONCAT('Cost drivers '!M$4,"_",'Cost drivers '!$B46), Inputs1!$X$2:$X$507, 0), MATCH('Cost drivers '!$C46, Inputs1[[#Headers],[2013-14]:[2029-30]], 0)), INDEX(Inputs24[[2023-24]:[2029-30]], MATCH(_xlfn.CONCAT('Cost drivers '!M$5, "_",'Cost drivers '!$B46), Inputs2!$N$2:$N$210, 0), MATCH('Cost drivers '!$C46, Inputs24[[#Headers],[2023-24]:[2029-30]],0)))</f>
        <v>15.677606266651466</v>
      </c>
      <c r="N46" s="77">
        <f>IF($C46&lt;="2023-24",INDEX(Inputs1[[2013-14]:[2029-30]], MATCH(_xlfn.CONCAT('Cost drivers '!N$4,"_",'Cost drivers '!$B46), Inputs1!$X$2:$X$507, 0), MATCH('Cost drivers '!$C46, Inputs1[[#Headers],[2013-14]:[2029-30]], 0)), INDEX(Inputs24[[2023-24]:[2029-30]], MATCH(_xlfn.CONCAT('Cost drivers '!N$5, "_",'Cost drivers '!$B46), Inputs2!$N$2:$N$210, 0), MATCH('Cost drivers '!$C46, Inputs24[[#Headers],[2023-24]:[2029-30]],0)))</f>
        <v>0.57133371664992216</v>
      </c>
      <c r="O46" s="77">
        <f>IF($C46&lt;="2023-24",INDEX(Inputs1[[2013-14]:[2029-30]], MATCH(_xlfn.CONCAT('Cost drivers '!O$4,"_",'Cost drivers '!$B46), Inputs1!$X$2:$X$507, 0), MATCH('Cost drivers '!$C46, Inputs1[[#Headers],[2013-14]:[2029-30]], 0)), INDEX(Inputs24[[2023-24]:[2029-30]], MATCH(_xlfn.CONCAT('Cost drivers '!O$5, "_",'Cost drivers '!$B46), Inputs2!$N$2:$N$210, 0), MATCH('Cost drivers '!$C46, Inputs24[[#Headers],[2023-24]:[2029-30]],0)))</f>
        <v>1954.8679999999999</v>
      </c>
      <c r="P46" s="77">
        <f>IF($C46&lt;="2023-24",INDEX(Inputs1[[2013-14]:[2029-30]], MATCH(_xlfn.CONCAT('Cost drivers '!P$4,"_",'Cost drivers '!$B46), Inputs1!$X$2:$X$507, 0), MATCH('Cost drivers '!$C46, Inputs1[[#Headers],[2013-14]:[2029-30]], 0)), INDEX(Inputs24[[2023-24]:[2029-30]], MATCH(_xlfn.CONCAT('Cost drivers '!P$5, "_",'Cost drivers '!$B46), Inputs2!$N$2:$N$210, 0), MATCH('Cost drivers '!$C46, Inputs24[[#Headers],[2023-24]:[2029-30]],0)))</f>
        <v>0</v>
      </c>
      <c r="Q46" s="77">
        <f>IF($C46&lt;="2023-24",INDEX(Inputs1[[2013-14]:[2029-30]], MATCH(_xlfn.CONCAT('Cost drivers '!Q$4,"_",'Cost drivers '!$B46), Inputs1!$X$2:$X$507, 0), MATCH('Cost drivers '!$C46, Inputs1[[#Headers],[2013-14]:[2029-30]], 0)), INDEX(Inputs24[[2023-24]:[2029-30]], MATCH(_xlfn.CONCAT('Cost drivers '!Q$5, "_",'Cost drivers '!$B46), Inputs2!$N$2:$N$210, 0), MATCH('Cost drivers '!$C46, Inputs24[[#Headers],[2023-24]:[2029-30]],0)))</f>
        <v>0</v>
      </c>
    </row>
    <row r="47" spans="1:17" s="48" customFormat="1" ht="13.15">
      <c r="A47" s="66" t="str">
        <f t="shared" si="3"/>
        <v>NES23</v>
      </c>
      <c r="B47" s="66" t="str">
        <f>Costs!B46</f>
        <v>NES</v>
      </c>
      <c r="C47" s="66" t="str">
        <f>Costs!C46</f>
        <v>2022-23</v>
      </c>
      <c r="D47" s="106">
        <f t="shared" si="4"/>
        <v>5.7278829565739544</v>
      </c>
      <c r="E47" s="107">
        <f t="shared" si="0"/>
        <v>25.985164074983388</v>
      </c>
      <c r="F47" s="107">
        <f t="shared" si="1"/>
        <v>15.677606266651466</v>
      </c>
      <c r="G47" s="107">
        <f t="shared" si="5"/>
        <v>57.071664299005889</v>
      </c>
      <c r="H47" s="106">
        <f t="shared" si="2"/>
        <v>14.494410222983895</v>
      </c>
      <c r="I47" s="108">
        <f t="shared" si="6"/>
        <v>0</v>
      </c>
      <c r="J47" s="108">
        <f t="shared" si="7"/>
        <v>0</v>
      </c>
      <c r="K47" s="77">
        <f>IF($C47&lt;="2023-24",INDEX(Inputs1[[2013-14]:[2029-30]], MATCH(_xlfn.CONCAT('Cost drivers '!K$4,"_",'Cost drivers '!$B47), Inputs1!$X$2:$X$507, 0), MATCH('Cost drivers '!$C47, Inputs1[[#Headers],[2013-14]:[2029-30]], 0)), INDEX(Inputs24[[2023-24]:[2029-30]], MATCH(_xlfn.CONCAT('Cost drivers '!K$5, "_",'Cost drivers '!$B47), Inputs2!$N$2:$N$210, 0), MATCH('Cost drivers '!$C47, Inputs24[[#Headers],[2023-24]:[2029-30]],0)))</f>
        <v>307.31797371516154</v>
      </c>
      <c r="L47" s="77">
        <f>IF($C47&lt;="2023-24",INDEX(Inputs1[[2013-14]:[2029-30]], MATCH(_xlfn.CONCAT('Cost drivers '!L$4,"_",'Cost drivers '!$B47), Inputs1!$X$2:$X$507, 0), MATCH('Cost drivers '!$C47, Inputs1[[#Headers],[2013-14]:[2029-30]], 0)), INDEX(Inputs24[[2023-24]:[2029-30]], MATCH(_xlfn.CONCAT('Cost drivers '!L$5, "_",'Cost drivers '!$B47), Inputs2!$N$2:$N$210, 0), MATCH('Cost drivers '!$C47, Inputs24[[#Headers],[2023-24]:[2029-30]],0)))</f>
        <v>25.985164074983388</v>
      </c>
      <c r="M47" s="77">
        <f>IF($C47&lt;="2023-24",INDEX(Inputs1[[2013-14]:[2029-30]], MATCH(_xlfn.CONCAT('Cost drivers '!M$4,"_",'Cost drivers '!$B47), Inputs1!$X$2:$X$507, 0), MATCH('Cost drivers '!$C47, Inputs1[[#Headers],[2013-14]:[2029-30]], 0)), INDEX(Inputs24[[2023-24]:[2029-30]], MATCH(_xlfn.CONCAT('Cost drivers '!M$5, "_",'Cost drivers '!$B47), Inputs2!$N$2:$N$210, 0), MATCH('Cost drivers '!$C47, Inputs24[[#Headers],[2023-24]:[2029-30]],0)))</f>
        <v>15.677606266651466</v>
      </c>
      <c r="N47" s="77">
        <f>IF($C47&lt;="2023-24",INDEX(Inputs1[[2013-14]:[2029-30]], MATCH(_xlfn.CONCAT('Cost drivers '!N$4,"_",'Cost drivers '!$B47), Inputs1!$X$2:$X$507, 0), MATCH('Cost drivers '!$C47, Inputs1[[#Headers],[2013-14]:[2029-30]], 0)), INDEX(Inputs24[[2023-24]:[2029-30]], MATCH(_xlfn.CONCAT('Cost drivers '!N$5, "_",'Cost drivers '!$B47), Inputs2!$N$2:$N$210, 0), MATCH('Cost drivers '!$C47, Inputs24[[#Headers],[2023-24]:[2029-30]],0)))</f>
        <v>0.57071664299005886</v>
      </c>
      <c r="O47" s="77">
        <f>IF($C47&lt;="2023-24",INDEX(Inputs1[[2013-14]:[2029-30]], MATCH(_xlfn.CONCAT('Cost drivers '!O$4,"_",'Cost drivers '!$B47), Inputs1!$X$2:$X$507, 0), MATCH('Cost drivers '!$C47, Inputs1[[#Headers],[2013-14]:[2029-30]], 0)), INDEX(Inputs24[[2023-24]:[2029-30]], MATCH(_xlfn.CONCAT('Cost drivers '!O$5, "_",'Cost drivers '!$B47), Inputs2!$N$2:$N$210, 0), MATCH('Cost drivers '!$C47, Inputs24[[#Headers],[2023-24]:[2029-30]],0)))</f>
        <v>1971.7070000000001</v>
      </c>
      <c r="P47" s="77">
        <f>IF($C47&lt;="2023-24",INDEX(Inputs1[[2013-14]:[2029-30]], MATCH(_xlfn.CONCAT('Cost drivers '!P$4,"_",'Cost drivers '!$B47), Inputs1!$X$2:$X$507, 0), MATCH('Cost drivers '!$C47, Inputs1[[#Headers],[2013-14]:[2029-30]], 0)), INDEX(Inputs24[[2023-24]:[2029-30]], MATCH(_xlfn.CONCAT('Cost drivers '!P$5, "_",'Cost drivers '!$B47), Inputs2!$N$2:$N$210, 0), MATCH('Cost drivers '!$C47, Inputs24[[#Headers],[2023-24]:[2029-30]],0)))</f>
        <v>0</v>
      </c>
      <c r="Q47" s="77">
        <f>IF($C47&lt;="2023-24",INDEX(Inputs1[[2013-14]:[2029-30]], MATCH(_xlfn.CONCAT('Cost drivers '!Q$4,"_",'Cost drivers '!$B47), Inputs1!$X$2:$X$507, 0), MATCH('Cost drivers '!$C47, Inputs1[[#Headers],[2013-14]:[2029-30]], 0)), INDEX(Inputs24[[2023-24]:[2029-30]], MATCH(_xlfn.CONCAT('Cost drivers '!Q$5, "_",'Cost drivers '!$B47), Inputs2!$N$2:$N$210, 0), MATCH('Cost drivers '!$C47, Inputs24[[#Headers],[2023-24]:[2029-30]],0)))</f>
        <v>0</v>
      </c>
    </row>
    <row r="48" spans="1:17" s="48" customFormat="1" ht="13.15">
      <c r="A48" s="66" t="str">
        <f t="shared" si="3"/>
        <v>NES24</v>
      </c>
      <c r="B48" s="66" t="str">
        <f>Costs!B47</f>
        <v>NES</v>
      </c>
      <c r="C48" s="66" t="str">
        <f>Costs!C47</f>
        <v>2023-24</v>
      </c>
      <c r="D48" s="106">
        <f t="shared" si="4"/>
        <v>5.7314343624459925</v>
      </c>
      <c r="E48" s="107">
        <f t="shared" si="0"/>
        <v>25.781371030039725</v>
      </c>
      <c r="F48" s="107">
        <f t="shared" si="1"/>
        <v>15.677606266651466</v>
      </c>
      <c r="G48" s="107">
        <f t="shared" si="5"/>
        <v>57.016033413970746</v>
      </c>
      <c r="H48" s="106">
        <f t="shared" si="2"/>
        <v>14.502594896584842</v>
      </c>
      <c r="I48" s="108">
        <f t="shared" si="6"/>
        <v>0</v>
      </c>
      <c r="J48" s="108">
        <f t="shared" si="7"/>
        <v>0</v>
      </c>
      <c r="K48" s="77">
        <f>IF($C48&lt;="2023-24",INDEX(Inputs1[[2013-14]:[2029-30]], MATCH(_xlfn.CONCAT('Cost drivers '!K$4,"_",'Cost drivers '!$B48), Inputs1!$X$2:$X$507, 0), MATCH('Cost drivers '!$C48, Inputs1[[#Headers],[2013-14]:[2029-30]], 0)), INDEX(Inputs24[[2023-24]:[2029-30]], MATCH(_xlfn.CONCAT('Cost drivers '!K$5, "_",'Cost drivers '!$B48), Inputs2!$N$2:$N$210, 0), MATCH('Cost drivers '!$C48, Inputs24[[#Headers],[2023-24]:[2029-30]],0)))</f>
        <v>308.41132488933056</v>
      </c>
      <c r="L48" s="77">
        <f>IF($C48&lt;="2023-24",INDEX(Inputs1[[2013-14]:[2029-30]], MATCH(_xlfn.CONCAT('Cost drivers '!L$4,"_",'Cost drivers '!$B48), Inputs1!$X$2:$X$507, 0), MATCH('Cost drivers '!$C48, Inputs1[[#Headers],[2013-14]:[2029-30]], 0)), INDEX(Inputs24[[2023-24]:[2029-30]], MATCH(_xlfn.CONCAT('Cost drivers '!L$5, "_",'Cost drivers '!$B48), Inputs2!$N$2:$N$210, 0), MATCH('Cost drivers '!$C48, Inputs24[[#Headers],[2023-24]:[2029-30]],0)))</f>
        <v>25.781371030039725</v>
      </c>
      <c r="M48" s="77">
        <f>IF($C48&lt;="2023-24",INDEX(Inputs1[[2013-14]:[2029-30]], MATCH(_xlfn.CONCAT('Cost drivers '!M$4,"_",'Cost drivers '!$B48), Inputs1!$X$2:$X$507, 0), MATCH('Cost drivers '!$C48, Inputs1[[#Headers],[2013-14]:[2029-30]], 0)), INDEX(Inputs24[[2023-24]:[2029-30]], MATCH(_xlfn.CONCAT('Cost drivers '!M$5, "_",'Cost drivers '!$B48), Inputs2!$N$2:$N$210, 0), MATCH('Cost drivers '!$C48, Inputs24[[#Headers],[2023-24]:[2029-30]],0)))</f>
        <v>15.677606266651466</v>
      </c>
      <c r="N48" s="77">
        <f>IF($C48&lt;="2023-24",INDEX(Inputs1[[2013-14]:[2029-30]], MATCH(_xlfn.CONCAT('Cost drivers '!N$4,"_",'Cost drivers '!$B48), Inputs1!$X$2:$X$507, 0), MATCH('Cost drivers '!$C48, Inputs1[[#Headers],[2013-14]:[2029-30]], 0)), INDEX(Inputs24[[2023-24]:[2029-30]], MATCH(_xlfn.CONCAT('Cost drivers '!N$5, "_",'Cost drivers '!$B48), Inputs2!$N$2:$N$210, 0), MATCH('Cost drivers '!$C48, Inputs24[[#Headers],[2023-24]:[2029-30]],0)))</f>
        <v>0.57016033413970746</v>
      </c>
      <c r="O48" s="77">
        <f>IF($C48&lt;="2023-24",INDEX(Inputs1[[2013-14]:[2029-30]], MATCH(_xlfn.CONCAT('Cost drivers '!O$4,"_",'Cost drivers '!$B48), Inputs1!$X$2:$X$507, 0), MATCH('Cost drivers '!$C48, Inputs1[[#Headers],[2013-14]:[2029-30]], 0)), INDEX(Inputs24[[2023-24]:[2029-30]], MATCH(_xlfn.CONCAT('Cost drivers '!O$5, "_",'Cost drivers '!$B48), Inputs2!$N$2:$N$210, 0), MATCH('Cost drivers '!$C48, Inputs24[[#Headers],[2023-24]:[2029-30]],0)))</f>
        <v>1987.9109999999998</v>
      </c>
      <c r="P48" s="77">
        <f>IF($C48&lt;="2023-24",INDEX(Inputs1[[2013-14]:[2029-30]], MATCH(_xlfn.CONCAT('Cost drivers '!P$4,"_",'Cost drivers '!$B48), Inputs1!$X$2:$X$507, 0), MATCH('Cost drivers '!$C48, Inputs1[[#Headers],[2013-14]:[2029-30]], 0)), INDEX(Inputs24[[2023-24]:[2029-30]], MATCH(_xlfn.CONCAT('Cost drivers '!P$5, "_",'Cost drivers '!$B48), Inputs2!$N$2:$N$210, 0), MATCH('Cost drivers '!$C48, Inputs24[[#Headers],[2023-24]:[2029-30]],0)))</f>
        <v>0</v>
      </c>
      <c r="Q48" s="77">
        <f>IF($C48&lt;="2023-24",INDEX(Inputs1[[2013-14]:[2029-30]], MATCH(_xlfn.CONCAT('Cost drivers '!Q$4,"_",'Cost drivers '!$B48), Inputs1!$X$2:$X$507, 0), MATCH('Cost drivers '!$C48, Inputs1[[#Headers],[2013-14]:[2029-30]], 0)), INDEX(Inputs24[[2023-24]:[2029-30]], MATCH(_xlfn.CONCAT('Cost drivers '!Q$5, "_",'Cost drivers '!$B48), Inputs2!$N$2:$N$210, 0), MATCH('Cost drivers '!$C48, Inputs24[[#Headers],[2023-24]:[2029-30]],0)))</f>
        <v>0</v>
      </c>
    </row>
    <row r="49" spans="1:17" s="48" customFormat="1" ht="13.15">
      <c r="A49" s="66" t="str">
        <f t="shared" si="3"/>
        <v>NES25</v>
      </c>
      <c r="B49" s="66" t="str">
        <f>Costs!B48</f>
        <v>NES</v>
      </c>
      <c r="C49" s="66" t="str">
        <f>Costs!C48</f>
        <v>2024-25</v>
      </c>
      <c r="D49" s="106">
        <f t="shared" si="4"/>
        <v>5.8017638688340289</v>
      </c>
      <c r="E49" s="107">
        <f t="shared" si="0"/>
        <v>25.781371030039725</v>
      </c>
      <c r="F49" s="107">
        <f t="shared" si="1"/>
        <v>15.677606266651466</v>
      </c>
      <c r="G49" s="107">
        <f t="shared" si="5"/>
        <v>56.756052363073231</v>
      </c>
      <c r="H49" s="106">
        <f t="shared" si="2"/>
        <v>14.500468296396093</v>
      </c>
      <c r="I49" s="108">
        <f t="shared" si="6"/>
        <v>0</v>
      </c>
      <c r="J49" s="108">
        <f t="shared" si="7"/>
        <v>0</v>
      </c>
      <c r="K49" s="77">
        <f>IF($C49&lt;="2023-24",INDEX(Inputs1[[2013-14]:[2029-30]], MATCH(_xlfn.CONCAT('Cost drivers '!K$4,"_",'Cost drivers '!$B49), Inputs1!$X$2:$X$507, 0), MATCH('Cost drivers '!$C49, Inputs1[[#Headers],[2013-14]:[2029-30]], 0)), INDEX(Inputs24[[2023-24]:[2029-30]], MATCH(_xlfn.CONCAT('Cost drivers '!K$5, "_",'Cost drivers '!$B49), Inputs2!$N$2:$N$210, 0), MATCH('Cost drivers '!$C49, Inputs24[[#Headers],[2023-24]:[2029-30]],0)))</f>
        <v>330.88267913099236</v>
      </c>
      <c r="L49" s="77">
        <f>IF($C49&lt;="2023-24",INDEX(Inputs1[[2013-14]:[2029-30]], MATCH(_xlfn.CONCAT('Cost drivers '!L$4,"_",'Cost drivers '!$B49), Inputs1!$X$2:$X$507, 0), MATCH('Cost drivers '!$C49, Inputs1[[#Headers],[2013-14]:[2029-30]], 0)), INDEX(Inputs24[[2023-24]:[2029-30]], MATCH(_xlfn.CONCAT('Cost drivers '!L$5, "_",'Cost drivers '!$B49), Inputs2!$N$2:$N$210, 0), MATCH('Cost drivers '!$C49, Inputs24[[#Headers],[2023-24]:[2029-30]],0)))</f>
        <v>25.781371030039725</v>
      </c>
      <c r="M49" s="77">
        <f>IF($C49&lt;="2023-24",INDEX(Inputs1[[2013-14]:[2029-30]], MATCH(_xlfn.CONCAT('Cost drivers '!M$4,"_",'Cost drivers '!$B49), Inputs1!$X$2:$X$507, 0), MATCH('Cost drivers '!$C49, Inputs1[[#Headers],[2013-14]:[2029-30]], 0)), INDEX(Inputs24[[2023-24]:[2029-30]], MATCH(_xlfn.CONCAT('Cost drivers '!M$5, "_",'Cost drivers '!$B49), Inputs2!$N$2:$N$210, 0), MATCH('Cost drivers '!$C49, Inputs24[[#Headers],[2023-24]:[2029-30]],0)))</f>
        <v>15.677606266651466</v>
      </c>
      <c r="N49" s="77">
        <f>IF($C49&lt;="2023-24",INDEX(Inputs1[[2013-14]:[2029-30]], MATCH(_xlfn.CONCAT('Cost drivers '!N$4,"_",'Cost drivers '!$B49), Inputs1!$X$2:$X$507, 0), MATCH('Cost drivers '!$C49, Inputs1[[#Headers],[2013-14]:[2029-30]], 0)), INDEX(Inputs24[[2023-24]:[2029-30]], MATCH(_xlfn.CONCAT('Cost drivers '!N$5, "_",'Cost drivers '!$B49), Inputs2!$N$2:$N$210, 0), MATCH('Cost drivers '!$C49, Inputs24[[#Headers],[2023-24]:[2029-30]],0)))</f>
        <v>0.56756052363073228</v>
      </c>
      <c r="O49" s="77">
        <f>IF($C49&lt;="2023-24",INDEX(Inputs1[[2013-14]:[2029-30]], MATCH(_xlfn.CONCAT('Cost drivers '!O$4,"_",'Cost drivers '!$B49), Inputs1!$X$2:$X$507, 0), MATCH('Cost drivers '!$C49, Inputs1[[#Headers],[2013-14]:[2029-30]], 0)), INDEX(Inputs24[[2023-24]:[2029-30]], MATCH(_xlfn.CONCAT('Cost drivers '!O$5, "_",'Cost drivers '!$B49), Inputs2!$N$2:$N$210, 0), MATCH('Cost drivers '!$C49, Inputs24[[#Headers],[2023-24]:[2029-30]],0)))</f>
        <v>1983.6880000000001</v>
      </c>
      <c r="P49" s="77">
        <f>IF($C49&lt;="2023-24",INDEX(Inputs1[[2013-14]:[2029-30]], MATCH(_xlfn.CONCAT('Cost drivers '!P$4,"_",'Cost drivers '!$B49), Inputs1!$X$2:$X$507, 0), MATCH('Cost drivers '!$C49, Inputs1[[#Headers],[2013-14]:[2029-30]], 0)), INDEX(Inputs24[[2023-24]:[2029-30]], MATCH(_xlfn.CONCAT('Cost drivers '!P$5, "_",'Cost drivers '!$B49), Inputs2!$N$2:$N$210, 0), MATCH('Cost drivers '!$C49, Inputs24[[#Headers],[2023-24]:[2029-30]],0)))</f>
        <v>0</v>
      </c>
      <c r="Q49" s="77">
        <f>IF($C49&lt;="2023-24",INDEX(Inputs1[[2013-14]:[2029-30]], MATCH(_xlfn.CONCAT('Cost drivers '!Q$4,"_",'Cost drivers '!$B49), Inputs1!$X$2:$X$507, 0), MATCH('Cost drivers '!$C49, Inputs1[[#Headers],[2013-14]:[2029-30]], 0)), INDEX(Inputs24[[2023-24]:[2029-30]], MATCH(_xlfn.CONCAT('Cost drivers '!Q$5, "_",'Cost drivers '!$B49), Inputs2!$N$2:$N$210, 0), MATCH('Cost drivers '!$C49, Inputs24[[#Headers],[2023-24]:[2029-30]],0)))</f>
        <v>0</v>
      </c>
    </row>
    <row r="50" spans="1:17" s="48" customFormat="1" ht="13.15">
      <c r="A50" s="66" t="str">
        <f t="shared" si="3"/>
        <v>NES26</v>
      </c>
      <c r="B50" s="66" t="str">
        <f>Costs!B49</f>
        <v>NES</v>
      </c>
      <c r="C50" s="66" t="str">
        <f>Costs!C49</f>
        <v>2025-26</v>
      </c>
      <c r="D50" s="106">
        <f t="shared" si="4"/>
        <v>5.8742992456210015</v>
      </c>
      <c r="E50" s="107">
        <f t="shared" si="0"/>
        <v>25.781371030039725</v>
      </c>
      <c r="F50" s="107">
        <f t="shared" si="1"/>
        <v>15.677606266651466</v>
      </c>
      <c r="G50" s="107">
        <f t="shared" si="5"/>
        <v>56.659815190805908</v>
      </c>
      <c r="H50" s="106">
        <f t="shared" si="2"/>
        <v>14.505030166834866</v>
      </c>
      <c r="I50" s="108">
        <f t="shared" si="6"/>
        <v>0</v>
      </c>
      <c r="J50" s="108">
        <f t="shared" si="7"/>
        <v>0</v>
      </c>
      <c r="K50" s="77">
        <f>IF($C50&lt;="2023-24",INDEX(Inputs1[[2013-14]:[2029-30]], MATCH(_xlfn.CONCAT('Cost drivers '!K$4,"_",'Cost drivers '!$B50), Inputs1!$X$2:$X$507, 0), MATCH('Cost drivers '!$C50, Inputs1[[#Headers],[2013-14]:[2029-30]], 0)), INDEX(Inputs24[[2023-24]:[2029-30]], MATCH(_xlfn.CONCAT('Cost drivers '!K$5, "_",'Cost drivers '!$B50), Inputs2!$N$2:$N$210, 0), MATCH('Cost drivers '!$C50, Inputs24[[#Headers],[2023-24]:[2029-30]],0)))</f>
        <v>355.7752622245149</v>
      </c>
      <c r="L50" s="77">
        <f>IF($C50&lt;="2023-24",INDEX(Inputs1[[2013-14]:[2029-30]], MATCH(_xlfn.CONCAT('Cost drivers '!L$4,"_",'Cost drivers '!$B50), Inputs1!$X$2:$X$507, 0), MATCH('Cost drivers '!$C50, Inputs1[[#Headers],[2013-14]:[2029-30]], 0)), INDEX(Inputs24[[2023-24]:[2029-30]], MATCH(_xlfn.CONCAT('Cost drivers '!L$5, "_",'Cost drivers '!$B50), Inputs2!$N$2:$N$210, 0), MATCH('Cost drivers '!$C50, Inputs24[[#Headers],[2023-24]:[2029-30]],0)))</f>
        <v>25.781371030039725</v>
      </c>
      <c r="M50" s="77">
        <f>IF($C50&lt;="2023-24",INDEX(Inputs1[[2013-14]:[2029-30]], MATCH(_xlfn.CONCAT('Cost drivers '!M$4,"_",'Cost drivers '!$B50), Inputs1!$X$2:$X$507, 0), MATCH('Cost drivers '!$C50, Inputs1[[#Headers],[2013-14]:[2029-30]], 0)), INDEX(Inputs24[[2023-24]:[2029-30]], MATCH(_xlfn.CONCAT('Cost drivers '!M$5, "_",'Cost drivers '!$B50), Inputs2!$N$2:$N$210, 0), MATCH('Cost drivers '!$C50, Inputs24[[#Headers],[2023-24]:[2029-30]],0)))</f>
        <v>15.677606266651466</v>
      </c>
      <c r="N50" s="77">
        <f>IF($C50&lt;="2023-24",INDEX(Inputs1[[2013-14]:[2029-30]], MATCH(_xlfn.CONCAT('Cost drivers '!N$4,"_",'Cost drivers '!$B50), Inputs1!$X$2:$X$507, 0), MATCH('Cost drivers '!$C50, Inputs1[[#Headers],[2013-14]:[2029-30]], 0)), INDEX(Inputs24[[2023-24]:[2029-30]], MATCH(_xlfn.CONCAT('Cost drivers '!N$5, "_",'Cost drivers '!$B50), Inputs2!$N$2:$N$210, 0), MATCH('Cost drivers '!$C50, Inputs24[[#Headers],[2023-24]:[2029-30]],0)))</f>
        <v>0.56659815190805907</v>
      </c>
      <c r="O50" s="77">
        <f>IF($C50&lt;="2023-24",INDEX(Inputs1[[2013-14]:[2029-30]], MATCH(_xlfn.CONCAT('Cost drivers '!O$4,"_",'Cost drivers '!$B50), Inputs1!$X$2:$X$507, 0), MATCH('Cost drivers '!$C50, Inputs1[[#Headers],[2013-14]:[2029-30]], 0)), INDEX(Inputs24[[2023-24]:[2029-30]], MATCH(_xlfn.CONCAT('Cost drivers '!O$5, "_",'Cost drivers '!$B50), Inputs2!$N$2:$N$210, 0), MATCH('Cost drivers '!$C50, Inputs24[[#Headers],[2023-24]:[2029-30]],0)))</f>
        <v>1992.7580000000003</v>
      </c>
      <c r="P50" s="77">
        <f>IF($C50&lt;="2023-24",INDEX(Inputs1[[2013-14]:[2029-30]], MATCH(_xlfn.CONCAT('Cost drivers '!P$4,"_",'Cost drivers '!$B50), Inputs1!$X$2:$X$507, 0), MATCH('Cost drivers '!$C50, Inputs1[[#Headers],[2013-14]:[2029-30]], 0)), INDEX(Inputs24[[2023-24]:[2029-30]], MATCH(_xlfn.CONCAT('Cost drivers '!P$5, "_",'Cost drivers '!$B50), Inputs2!$N$2:$N$210, 0), MATCH('Cost drivers '!$C50, Inputs24[[#Headers],[2023-24]:[2029-30]],0)))</f>
        <v>0</v>
      </c>
      <c r="Q50" s="77">
        <f>IF($C50&lt;="2023-24",INDEX(Inputs1[[2013-14]:[2029-30]], MATCH(_xlfn.CONCAT('Cost drivers '!Q$4,"_",'Cost drivers '!$B50), Inputs1!$X$2:$X$507, 0), MATCH('Cost drivers '!$C50, Inputs1[[#Headers],[2013-14]:[2029-30]], 0)), INDEX(Inputs24[[2023-24]:[2029-30]], MATCH(_xlfn.CONCAT('Cost drivers '!Q$5, "_",'Cost drivers '!$B50), Inputs2!$N$2:$N$210, 0), MATCH('Cost drivers '!$C50, Inputs24[[#Headers],[2023-24]:[2029-30]],0)))</f>
        <v>0</v>
      </c>
    </row>
    <row r="51" spans="1:17" s="48" customFormat="1" ht="13.15">
      <c r="A51" s="66" t="str">
        <f t="shared" si="3"/>
        <v>NES27</v>
      </c>
      <c r="B51" s="66" t="str">
        <f>Costs!B50</f>
        <v>NES</v>
      </c>
      <c r="C51" s="66" t="str">
        <f>Costs!C50</f>
        <v>2026-27</v>
      </c>
      <c r="D51" s="106">
        <f t="shared" si="4"/>
        <v>5.9017938043246581</v>
      </c>
      <c r="E51" s="107">
        <f t="shared" si="0"/>
        <v>25.781371030039725</v>
      </c>
      <c r="F51" s="107">
        <f t="shared" si="1"/>
        <v>15.677606266651466</v>
      </c>
      <c r="G51" s="107">
        <f t="shared" si="5"/>
        <v>56.61550784460794</v>
      </c>
      <c r="H51" s="106">
        <f t="shared" si="2"/>
        <v>14.50991794413147</v>
      </c>
      <c r="I51" s="108">
        <f t="shared" si="6"/>
        <v>0</v>
      </c>
      <c r="J51" s="108">
        <f t="shared" si="7"/>
        <v>0</v>
      </c>
      <c r="K51" s="77">
        <f>IF($C51&lt;="2023-24",INDEX(Inputs1[[2013-14]:[2029-30]], MATCH(_xlfn.CONCAT('Cost drivers '!K$4,"_",'Cost drivers '!$B51), Inputs1!$X$2:$X$507, 0), MATCH('Cost drivers '!$C51, Inputs1[[#Headers],[2013-14]:[2029-30]], 0)), INDEX(Inputs24[[2023-24]:[2029-30]], MATCH(_xlfn.CONCAT('Cost drivers '!K$5, "_",'Cost drivers '!$B51), Inputs2!$N$2:$N$210, 0), MATCH('Cost drivers '!$C51, Inputs24[[#Headers],[2023-24]:[2029-30]],0)))</f>
        <v>365.69286130189823</v>
      </c>
      <c r="L51" s="77">
        <f>IF($C51&lt;="2023-24",INDEX(Inputs1[[2013-14]:[2029-30]], MATCH(_xlfn.CONCAT('Cost drivers '!L$4,"_",'Cost drivers '!$B51), Inputs1!$X$2:$X$507, 0), MATCH('Cost drivers '!$C51, Inputs1[[#Headers],[2013-14]:[2029-30]], 0)), INDEX(Inputs24[[2023-24]:[2029-30]], MATCH(_xlfn.CONCAT('Cost drivers '!L$5, "_",'Cost drivers '!$B51), Inputs2!$N$2:$N$210, 0), MATCH('Cost drivers '!$C51, Inputs24[[#Headers],[2023-24]:[2029-30]],0)))</f>
        <v>25.781371030039725</v>
      </c>
      <c r="M51" s="77">
        <f>IF($C51&lt;="2023-24",INDEX(Inputs1[[2013-14]:[2029-30]], MATCH(_xlfn.CONCAT('Cost drivers '!M$4,"_",'Cost drivers '!$B51), Inputs1!$X$2:$X$507, 0), MATCH('Cost drivers '!$C51, Inputs1[[#Headers],[2013-14]:[2029-30]], 0)), INDEX(Inputs24[[2023-24]:[2029-30]], MATCH(_xlfn.CONCAT('Cost drivers '!M$5, "_",'Cost drivers '!$B51), Inputs2!$N$2:$N$210, 0), MATCH('Cost drivers '!$C51, Inputs24[[#Headers],[2023-24]:[2029-30]],0)))</f>
        <v>15.677606266651466</v>
      </c>
      <c r="N51" s="77">
        <f>IF($C51&lt;="2023-24",INDEX(Inputs1[[2013-14]:[2029-30]], MATCH(_xlfn.CONCAT('Cost drivers '!N$4,"_",'Cost drivers '!$B51), Inputs1!$X$2:$X$507, 0), MATCH('Cost drivers '!$C51, Inputs1[[#Headers],[2013-14]:[2029-30]], 0)), INDEX(Inputs24[[2023-24]:[2029-30]], MATCH(_xlfn.CONCAT('Cost drivers '!N$5, "_",'Cost drivers '!$B51), Inputs2!$N$2:$N$210, 0), MATCH('Cost drivers '!$C51, Inputs24[[#Headers],[2023-24]:[2029-30]],0)))</f>
        <v>0.56615507844607937</v>
      </c>
      <c r="O51" s="77">
        <f>IF($C51&lt;="2023-24",INDEX(Inputs1[[2013-14]:[2029-30]], MATCH(_xlfn.CONCAT('Cost drivers '!O$4,"_",'Cost drivers '!$B51), Inputs1!$X$2:$X$507, 0), MATCH('Cost drivers '!$C51, Inputs1[[#Headers],[2013-14]:[2029-30]], 0)), INDEX(Inputs24[[2023-24]:[2029-30]], MATCH(_xlfn.CONCAT('Cost drivers '!O$5, "_",'Cost drivers '!$B51), Inputs2!$N$2:$N$210, 0), MATCH('Cost drivers '!$C51, Inputs24[[#Headers],[2023-24]:[2029-30]],0)))</f>
        <v>2002.5220000000004</v>
      </c>
      <c r="P51" s="77">
        <f>IF($C51&lt;="2023-24",INDEX(Inputs1[[2013-14]:[2029-30]], MATCH(_xlfn.CONCAT('Cost drivers '!P$4,"_",'Cost drivers '!$B51), Inputs1!$X$2:$X$507, 0), MATCH('Cost drivers '!$C51, Inputs1[[#Headers],[2013-14]:[2029-30]], 0)), INDEX(Inputs24[[2023-24]:[2029-30]], MATCH(_xlfn.CONCAT('Cost drivers '!P$5, "_",'Cost drivers '!$B51), Inputs2!$N$2:$N$210, 0), MATCH('Cost drivers '!$C51, Inputs24[[#Headers],[2023-24]:[2029-30]],0)))</f>
        <v>0</v>
      </c>
      <c r="Q51" s="77">
        <f>IF($C51&lt;="2023-24",INDEX(Inputs1[[2013-14]:[2029-30]], MATCH(_xlfn.CONCAT('Cost drivers '!Q$4,"_",'Cost drivers '!$B51), Inputs1!$X$2:$X$507, 0), MATCH('Cost drivers '!$C51, Inputs1[[#Headers],[2013-14]:[2029-30]], 0)), INDEX(Inputs24[[2023-24]:[2029-30]], MATCH(_xlfn.CONCAT('Cost drivers '!Q$5, "_",'Cost drivers '!$B51), Inputs2!$N$2:$N$210, 0), MATCH('Cost drivers '!$C51, Inputs24[[#Headers],[2023-24]:[2029-30]],0)))</f>
        <v>0</v>
      </c>
    </row>
    <row r="52" spans="1:17" s="48" customFormat="1" ht="13.15">
      <c r="A52" s="66" t="str">
        <f t="shared" si="3"/>
        <v>NES28</v>
      </c>
      <c r="B52" s="66" t="str">
        <f>Costs!B51</f>
        <v>NES</v>
      </c>
      <c r="C52" s="66" t="str">
        <f>Costs!C51</f>
        <v>2027-28</v>
      </c>
      <c r="D52" s="106">
        <f t="shared" si="4"/>
        <v>5.9306819849328836</v>
      </c>
      <c r="E52" s="107">
        <f t="shared" si="0"/>
        <v>25.781371030039725</v>
      </c>
      <c r="F52" s="107">
        <f t="shared" si="1"/>
        <v>15.677606266651466</v>
      </c>
      <c r="G52" s="107">
        <f t="shared" si="5"/>
        <v>56.58267035713753</v>
      </c>
      <c r="H52" s="106">
        <f t="shared" si="2"/>
        <v>14.514833628395939</v>
      </c>
      <c r="I52" s="108">
        <f t="shared" si="6"/>
        <v>0</v>
      </c>
      <c r="J52" s="108">
        <f t="shared" si="7"/>
        <v>0</v>
      </c>
      <c r="K52" s="77">
        <f>IF($C52&lt;="2023-24",INDEX(Inputs1[[2013-14]:[2029-30]], MATCH(_xlfn.CONCAT('Cost drivers '!K$4,"_",'Cost drivers '!$B52), Inputs1!$X$2:$X$507, 0), MATCH('Cost drivers '!$C52, Inputs1[[#Headers],[2013-14]:[2029-30]], 0)), INDEX(Inputs24[[2023-24]:[2029-30]], MATCH(_xlfn.CONCAT('Cost drivers '!K$5, "_",'Cost drivers '!$B52), Inputs2!$N$2:$N$210, 0), MATCH('Cost drivers '!$C52, Inputs24[[#Headers],[2023-24]:[2029-30]],0)))</f>
        <v>376.41113303087366</v>
      </c>
      <c r="L52" s="77">
        <f>IF($C52&lt;="2023-24",INDEX(Inputs1[[2013-14]:[2029-30]], MATCH(_xlfn.CONCAT('Cost drivers '!L$4,"_",'Cost drivers '!$B52), Inputs1!$X$2:$X$507, 0), MATCH('Cost drivers '!$C52, Inputs1[[#Headers],[2013-14]:[2029-30]], 0)), INDEX(Inputs24[[2023-24]:[2029-30]], MATCH(_xlfn.CONCAT('Cost drivers '!L$5, "_",'Cost drivers '!$B52), Inputs2!$N$2:$N$210, 0), MATCH('Cost drivers '!$C52, Inputs24[[#Headers],[2023-24]:[2029-30]],0)))</f>
        <v>25.781371030039725</v>
      </c>
      <c r="M52" s="77">
        <f>IF($C52&lt;="2023-24",INDEX(Inputs1[[2013-14]:[2029-30]], MATCH(_xlfn.CONCAT('Cost drivers '!M$4,"_",'Cost drivers '!$B52), Inputs1!$X$2:$X$507, 0), MATCH('Cost drivers '!$C52, Inputs1[[#Headers],[2013-14]:[2029-30]], 0)), INDEX(Inputs24[[2023-24]:[2029-30]], MATCH(_xlfn.CONCAT('Cost drivers '!M$5, "_",'Cost drivers '!$B52), Inputs2!$N$2:$N$210, 0), MATCH('Cost drivers '!$C52, Inputs24[[#Headers],[2023-24]:[2029-30]],0)))</f>
        <v>15.677606266651466</v>
      </c>
      <c r="N52" s="77">
        <f>IF($C52&lt;="2023-24",INDEX(Inputs1[[2013-14]:[2029-30]], MATCH(_xlfn.CONCAT('Cost drivers '!N$4,"_",'Cost drivers '!$B52), Inputs1!$X$2:$X$507, 0), MATCH('Cost drivers '!$C52, Inputs1[[#Headers],[2013-14]:[2029-30]], 0)), INDEX(Inputs24[[2023-24]:[2029-30]], MATCH(_xlfn.CONCAT('Cost drivers '!N$5, "_",'Cost drivers '!$B52), Inputs2!$N$2:$N$210, 0), MATCH('Cost drivers '!$C52, Inputs24[[#Headers],[2023-24]:[2029-30]],0)))</f>
        <v>0.56582670357137532</v>
      </c>
      <c r="O52" s="77">
        <f>IF($C52&lt;="2023-24",INDEX(Inputs1[[2013-14]:[2029-30]], MATCH(_xlfn.CONCAT('Cost drivers '!O$4,"_",'Cost drivers '!$B52), Inputs1!$X$2:$X$507, 0), MATCH('Cost drivers '!$C52, Inputs1[[#Headers],[2013-14]:[2029-30]], 0)), INDEX(Inputs24[[2023-24]:[2029-30]], MATCH(_xlfn.CONCAT('Cost drivers '!O$5, "_",'Cost drivers '!$B52), Inputs2!$N$2:$N$210, 0), MATCH('Cost drivers '!$C52, Inputs24[[#Headers],[2023-24]:[2029-30]],0)))</f>
        <v>2012.39</v>
      </c>
      <c r="P52" s="77">
        <f>IF($C52&lt;="2023-24",INDEX(Inputs1[[2013-14]:[2029-30]], MATCH(_xlfn.CONCAT('Cost drivers '!P$4,"_",'Cost drivers '!$B52), Inputs1!$X$2:$X$507, 0), MATCH('Cost drivers '!$C52, Inputs1[[#Headers],[2013-14]:[2029-30]], 0)), INDEX(Inputs24[[2023-24]:[2029-30]], MATCH(_xlfn.CONCAT('Cost drivers '!P$5, "_",'Cost drivers '!$B52), Inputs2!$N$2:$N$210, 0), MATCH('Cost drivers '!$C52, Inputs24[[#Headers],[2023-24]:[2029-30]],0)))</f>
        <v>0</v>
      </c>
      <c r="Q52" s="77">
        <f>IF($C52&lt;="2023-24",INDEX(Inputs1[[2013-14]:[2029-30]], MATCH(_xlfn.CONCAT('Cost drivers '!Q$4,"_",'Cost drivers '!$B52), Inputs1!$X$2:$X$507, 0), MATCH('Cost drivers '!$C52, Inputs1[[#Headers],[2013-14]:[2029-30]], 0)), INDEX(Inputs24[[2023-24]:[2029-30]], MATCH(_xlfn.CONCAT('Cost drivers '!Q$5, "_",'Cost drivers '!$B52), Inputs2!$N$2:$N$210, 0), MATCH('Cost drivers '!$C52, Inputs24[[#Headers],[2023-24]:[2029-30]],0)))</f>
        <v>0</v>
      </c>
    </row>
    <row r="53" spans="1:17" s="48" customFormat="1" ht="13.15">
      <c r="A53" s="66" t="str">
        <f t="shared" si="3"/>
        <v>NES29</v>
      </c>
      <c r="B53" s="66" t="str">
        <f>Costs!B52</f>
        <v>NES</v>
      </c>
      <c r="C53" s="66" t="str">
        <f>Costs!C52</f>
        <v>2028-29</v>
      </c>
      <c r="D53" s="106">
        <f t="shared" si="4"/>
        <v>5.9593812056356583</v>
      </c>
      <c r="E53" s="107">
        <f t="shared" si="0"/>
        <v>25.781371030039725</v>
      </c>
      <c r="F53" s="107">
        <f t="shared" si="1"/>
        <v>15.677606266651466</v>
      </c>
      <c r="G53" s="107">
        <f t="shared" si="5"/>
        <v>56.561938914306921</v>
      </c>
      <c r="H53" s="106">
        <f t="shared" si="2"/>
        <v>14.519474030958069</v>
      </c>
      <c r="I53" s="108">
        <f t="shared" si="6"/>
        <v>0</v>
      </c>
      <c r="J53" s="108">
        <f t="shared" si="7"/>
        <v>0</v>
      </c>
      <c r="K53" s="77">
        <f>IF($C53&lt;="2023-24",INDEX(Inputs1[[2013-14]:[2029-30]], MATCH(_xlfn.CONCAT('Cost drivers '!K$4,"_",'Cost drivers '!$B53), Inputs1!$X$2:$X$507, 0), MATCH('Cost drivers '!$C53, Inputs1[[#Headers],[2013-14]:[2029-30]], 0)), INDEX(Inputs24[[2023-24]:[2029-30]], MATCH(_xlfn.CONCAT('Cost drivers '!K$5, "_",'Cost drivers '!$B53), Inputs2!$N$2:$N$210, 0), MATCH('Cost drivers '!$C53, Inputs24[[#Headers],[2023-24]:[2029-30]],0)))</f>
        <v>387.37034747125017</v>
      </c>
      <c r="L53" s="77">
        <f>IF($C53&lt;="2023-24",INDEX(Inputs1[[2013-14]:[2029-30]], MATCH(_xlfn.CONCAT('Cost drivers '!L$4,"_",'Cost drivers '!$B53), Inputs1!$X$2:$X$507, 0), MATCH('Cost drivers '!$C53, Inputs1[[#Headers],[2013-14]:[2029-30]], 0)), INDEX(Inputs24[[2023-24]:[2029-30]], MATCH(_xlfn.CONCAT('Cost drivers '!L$5, "_",'Cost drivers '!$B53), Inputs2!$N$2:$N$210, 0), MATCH('Cost drivers '!$C53, Inputs24[[#Headers],[2023-24]:[2029-30]],0)))</f>
        <v>25.781371030039725</v>
      </c>
      <c r="M53" s="77">
        <f>IF($C53&lt;="2023-24",INDEX(Inputs1[[2013-14]:[2029-30]], MATCH(_xlfn.CONCAT('Cost drivers '!M$4,"_",'Cost drivers '!$B53), Inputs1!$X$2:$X$507, 0), MATCH('Cost drivers '!$C53, Inputs1[[#Headers],[2013-14]:[2029-30]], 0)), INDEX(Inputs24[[2023-24]:[2029-30]], MATCH(_xlfn.CONCAT('Cost drivers '!M$5, "_",'Cost drivers '!$B53), Inputs2!$N$2:$N$210, 0), MATCH('Cost drivers '!$C53, Inputs24[[#Headers],[2023-24]:[2029-30]],0)))</f>
        <v>15.677606266651466</v>
      </c>
      <c r="N53" s="77">
        <f>IF($C53&lt;="2023-24",INDEX(Inputs1[[2013-14]:[2029-30]], MATCH(_xlfn.CONCAT('Cost drivers '!N$4,"_",'Cost drivers '!$B53), Inputs1!$X$2:$X$507, 0), MATCH('Cost drivers '!$C53, Inputs1[[#Headers],[2013-14]:[2029-30]], 0)), INDEX(Inputs24[[2023-24]:[2029-30]], MATCH(_xlfn.CONCAT('Cost drivers '!N$5, "_",'Cost drivers '!$B53), Inputs2!$N$2:$N$210, 0), MATCH('Cost drivers '!$C53, Inputs24[[#Headers],[2023-24]:[2029-30]],0)))</f>
        <v>0.5656193891430692</v>
      </c>
      <c r="O53" s="77">
        <f>IF($C53&lt;="2023-24",INDEX(Inputs1[[2013-14]:[2029-30]], MATCH(_xlfn.CONCAT('Cost drivers '!O$4,"_",'Cost drivers '!$B53), Inputs1!$X$2:$X$507, 0), MATCH('Cost drivers '!$C53, Inputs1[[#Headers],[2013-14]:[2029-30]], 0)), INDEX(Inputs24[[2023-24]:[2029-30]], MATCH(_xlfn.CONCAT('Cost drivers '!O$5, "_",'Cost drivers '!$B53), Inputs2!$N$2:$N$210, 0), MATCH('Cost drivers '!$C53, Inputs24[[#Headers],[2023-24]:[2029-30]],0)))</f>
        <v>2021.75</v>
      </c>
      <c r="P53" s="77">
        <f>IF($C53&lt;="2023-24",INDEX(Inputs1[[2013-14]:[2029-30]], MATCH(_xlfn.CONCAT('Cost drivers '!P$4,"_",'Cost drivers '!$B53), Inputs1!$X$2:$X$507, 0), MATCH('Cost drivers '!$C53, Inputs1[[#Headers],[2013-14]:[2029-30]], 0)), INDEX(Inputs24[[2023-24]:[2029-30]], MATCH(_xlfn.CONCAT('Cost drivers '!P$5, "_",'Cost drivers '!$B53), Inputs2!$N$2:$N$210, 0), MATCH('Cost drivers '!$C53, Inputs24[[#Headers],[2023-24]:[2029-30]],0)))</f>
        <v>0</v>
      </c>
      <c r="Q53" s="77">
        <f>IF($C53&lt;="2023-24",INDEX(Inputs1[[2013-14]:[2029-30]], MATCH(_xlfn.CONCAT('Cost drivers '!Q$4,"_",'Cost drivers '!$B53), Inputs1!$X$2:$X$507, 0), MATCH('Cost drivers '!$C53, Inputs1[[#Headers],[2013-14]:[2029-30]], 0)), INDEX(Inputs24[[2023-24]:[2029-30]], MATCH(_xlfn.CONCAT('Cost drivers '!Q$5, "_",'Cost drivers '!$B53), Inputs2!$N$2:$N$210, 0), MATCH('Cost drivers '!$C53, Inputs24[[#Headers],[2023-24]:[2029-30]],0)))</f>
        <v>0</v>
      </c>
    </row>
    <row r="54" spans="1:17" s="48" customFormat="1" ht="13.15">
      <c r="A54" s="66" t="str">
        <f t="shared" si="3"/>
        <v>NES30</v>
      </c>
      <c r="B54" s="66" t="str">
        <f>Costs!B53</f>
        <v>NES</v>
      </c>
      <c r="C54" s="66" t="str">
        <f>Costs!C53</f>
        <v>2029-30</v>
      </c>
      <c r="D54" s="106">
        <f t="shared" si="4"/>
        <v>5.9906402919886119</v>
      </c>
      <c r="E54" s="107">
        <f t="shared" si="0"/>
        <v>25.781371030039725</v>
      </c>
      <c r="F54" s="107">
        <f t="shared" si="1"/>
        <v>15.677606266651466</v>
      </c>
      <c r="G54" s="107">
        <f t="shared" si="5"/>
        <v>56.537200795056322</v>
      </c>
      <c r="H54" s="106">
        <f t="shared" si="2"/>
        <v>14.523816265326742</v>
      </c>
      <c r="I54" s="108">
        <f t="shared" si="6"/>
        <v>0</v>
      </c>
      <c r="J54" s="108">
        <f t="shared" si="7"/>
        <v>0</v>
      </c>
      <c r="K54" s="77">
        <f>IF($C54&lt;="2023-24",INDEX(Inputs1[[2013-14]:[2029-30]], MATCH(_xlfn.CONCAT('Cost drivers '!K$4,"_",'Cost drivers '!$B54), Inputs1!$X$2:$X$507, 0), MATCH('Cost drivers '!$C54, Inputs1[[#Headers],[2013-14]:[2029-30]], 0)), INDEX(Inputs24[[2023-24]:[2029-30]], MATCH(_xlfn.CONCAT('Cost drivers '!K$5, "_",'Cost drivers '!$B54), Inputs2!$N$2:$N$210, 0), MATCH('Cost drivers '!$C54, Inputs24[[#Headers],[2023-24]:[2029-30]],0)))</f>
        <v>399.67043379422705</v>
      </c>
      <c r="L54" s="77">
        <f>IF($C54&lt;="2023-24",INDEX(Inputs1[[2013-14]:[2029-30]], MATCH(_xlfn.CONCAT('Cost drivers '!L$4,"_",'Cost drivers '!$B54), Inputs1!$X$2:$X$507, 0), MATCH('Cost drivers '!$C54, Inputs1[[#Headers],[2013-14]:[2029-30]], 0)), INDEX(Inputs24[[2023-24]:[2029-30]], MATCH(_xlfn.CONCAT('Cost drivers '!L$5, "_",'Cost drivers '!$B54), Inputs2!$N$2:$N$210, 0), MATCH('Cost drivers '!$C54, Inputs24[[#Headers],[2023-24]:[2029-30]],0)))</f>
        <v>25.781371030039725</v>
      </c>
      <c r="M54" s="77">
        <f>IF($C54&lt;="2023-24",INDEX(Inputs1[[2013-14]:[2029-30]], MATCH(_xlfn.CONCAT('Cost drivers '!M$4,"_",'Cost drivers '!$B54), Inputs1!$X$2:$X$507, 0), MATCH('Cost drivers '!$C54, Inputs1[[#Headers],[2013-14]:[2029-30]], 0)), INDEX(Inputs24[[2023-24]:[2029-30]], MATCH(_xlfn.CONCAT('Cost drivers '!M$5, "_",'Cost drivers '!$B54), Inputs2!$N$2:$N$210, 0), MATCH('Cost drivers '!$C54, Inputs24[[#Headers],[2023-24]:[2029-30]],0)))</f>
        <v>15.677606266651466</v>
      </c>
      <c r="N54" s="77">
        <f>IF($C54&lt;="2023-24",INDEX(Inputs1[[2013-14]:[2029-30]], MATCH(_xlfn.CONCAT('Cost drivers '!N$4,"_",'Cost drivers '!$B54), Inputs1!$X$2:$X$507, 0), MATCH('Cost drivers '!$C54, Inputs1[[#Headers],[2013-14]:[2029-30]], 0)), INDEX(Inputs24[[2023-24]:[2029-30]], MATCH(_xlfn.CONCAT('Cost drivers '!N$5, "_",'Cost drivers '!$B54), Inputs2!$N$2:$N$210, 0), MATCH('Cost drivers '!$C54, Inputs24[[#Headers],[2023-24]:[2029-30]],0)))</f>
        <v>0.56537200795056319</v>
      </c>
      <c r="O54" s="77">
        <f>IF($C54&lt;="2023-24",INDEX(Inputs1[[2013-14]:[2029-30]], MATCH(_xlfn.CONCAT('Cost drivers '!O$4,"_",'Cost drivers '!$B54), Inputs1!$X$2:$X$507, 0), MATCH('Cost drivers '!$C54, Inputs1[[#Headers],[2013-14]:[2029-30]], 0)), INDEX(Inputs24[[2023-24]:[2029-30]], MATCH(_xlfn.CONCAT('Cost drivers '!O$5, "_",'Cost drivers '!$B54), Inputs2!$N$2:$N$210, 0), MATCH('Cost drivers '!$C54, Inputs24[[#Headers],[2023-24]:[2029-30]],0)))</f>
        <v>2030.5479999999998</v>
      </c>
      <c r="P54" s="77">
        <f>IF($C54&lt;="2023-24",INDEX(Inputs1[[2013-14]:[2029-30]], MATCH(_xlfn.CONCAT('Cost drivers '!P$4,"_",'Cost drivers '!$B54), Inputs1!$X$2:$X$507, 0), MATCH('Cost drivers '!$C54, Inputs1[[#Headers],[2013-14]:[2029-30]], 0)), INDEX(Inputs24[[2023-24]:[2029-30]], MATCH(_xlfn.CONCAT('Cost drivers '!P$5, "_",'Cost drivers '!$B54), Inputs2!$N$2:$N$210, 0), MATCH('Cost drivers '!$C54, Inputs24[[#Headers],[2023-24]:[2029-30]],0)))</f>
        <v>0</v>
      </c>
      <c r="Q54" s="77">
        <f>IF($C54&lt;="2023-24",INDEX(Inputs1[[2013-14]:[2029-30]], MATCH(_xlfn.CONCAT('Cost drivers '!Q$4,"_",'Cost drivers '!$B54), Inputs1!$X$2:$X$507, 0), MATCH('Cost drivers '!$C54, Inputs1[[#Headers],[2013-14]:[2029-30]], 0)), INDEX(Inputs24[[2023-24]:[2029-30]], MATCH(_xlfn.CONCAT('Cost drivers '!Q$5, "_",'Cost drivers '!$B54), Inputs2!$N$2:$N$210, 0), MATCH('Cost drivers '!$C54, Inputs24[[#Headers],[2023-24]:[2029-30]],0)))</f>
        <v>0</v>
      </c>
    </row>
    <row r="55" spans="1:17" s="48" customFormat="1" ht="13.15">
      <c r="A55" s="66" t="str">
        <f t="shared" si="3"/>
        <v>NWT14</v>
      </c>
      <c r="B55" s="66" t="str">
        <f>Costs!B54</f>
        <v>NWT</v>
      </c>
      <c r="C55" s="66" t="str">
        <f>Costs!C54</f>
        <v>2013-14</v>
      </c>
      <c r="D55" s="106">
        <f t="shared" si="4"/>
        <v>6.2289051856915574</v>
      </c>
      <c r="E55" s="107">
        <f t="shared" si="0"/>
        <v>29.341781866724752</v>
      </c>
      <c r="F55" s="107">
        <f t="shared" si="1"/>
        <v>17.326142675376964</v>
      </c>
      <c r="G55" s="107">
        <f t="shared" si="5"/>
        <v>96.15252018718212</v>
      </c>
      <c r="H55" s="106">
        <f t="shared" si="2"/>
        <v>14.884434475997217</v>
      </c>
      <c r="I55" s="108">
        <f t="shared" si="6"/>
        <v>0</v>
      </c>
      <c r="J55" s="108">
        <f t="shared" si="7"/>
        <v>0</v>
      </c>
      <c r="K55" s="77">
        <f>IF($C55&lt;="2023-24",INDEX(Inputs1[[2013-14]:[2029-30]], MATCH(_xlfn.CONCAT('Cost drivers '!K$4,"_",'Cost drivers '!$B55), Inputs1!$X$2:$X$507, 0), MATCH('Cost drivers '!$C55, Inputs1[[#Headers],[2013-14]:[2029-30]], 0)), INDEX(Inputs24[[2023-24]:[2029-30]], MATCH(_xlfn.CONCAT('Cost drivers '!K$5, "_",'Cost drivers '!$B55), Inputs2!$N$2:$N$210, 0), MATCH('Cost drivers '!$C55, Inputs24[[#Headers],[2023-24]:[2029-30]],0)))</f>
        <v>507.19988971877621</v>
      </c>
      <c r="L55" s="77">
        <f>IF($C55&lt;="2023-24",INDEX(Inputs1[[2013-14]:[2029-30]], MATCH(_xlfn.CONCAT('Cost drivers '!L$4,"_",'Cost drivers '!$B55), Inputs1!$X$2:$X$507, 0), MATCH('Cost drivers '!$C55, Inputs1[[#Headers],[2013-14]:[2029-30]], 0)), INDEX(Inputs24[[2023-24]:[2029-30]], MATCH(_xlfn.CONCAT('Cost drivers '!L$5, "_",'Cost drivers '!$B55), Inputs2!$N$2:$N$210, 0), MATCH('Cost drivers '!$C55, Inputs24[[#Headers],[2023-24]:[2029-30]],0)))</f>
        <v>29.341781866724752</v>
      </c>
      <c r="M55" s="77">
        <f>IF($C55&lt;="2023-24",INDEX(Inputs1[[2013-14]:[2029-30]], MATCH(_xlfn.CONCAT('Cost drivers '!M$4,"_",'Cost drivers '!$B55), Inputs1!$X$2:$X$507, 0), MATCH('Cost drivers '!$C55, Inputs1[[#Headers],[2013-14]:[2029-30]], 0)), INDEX(Inputs24[[2023-24]:[2029-30]], MATCH(_xlfn.CONCAT('Cost drivers '!M$5, "_",'Cost drivers '!$B55), Inputs2!$N$2:$N$210, 0), MATCH('Cost drivers '!$C55, Inputs24[[#Headers],[2023-24]:[2029-30]],0)))</f>
        <v>17.326142675376964</v>
      </c>
      <c r="N55" s="77">
        <f>IF($C55&lt;="2023-24",INDEX(Inputs1[[2013-14]:[2029-30]], MATCH(_xlfn.CONCAT('Cost drivers '!N$4,"_",'Cost drivers '!$B55), Inputs1!$X$2:$X$507, 0), MATCH('Cost drivers '!$C55, Inputs1[[#Headers],[2013-14]:[2029-30]], 0)), INDEX(Inputs24[[2023-24]:[2029-30]], MATCH(_xlfn.CONCAT('Cost drivers '!N$5, "_",'Cost drivers '!$B55), Inputs2!$N$2:$N$210, 0), MATCH('Cost drivers '!$C55, Inputs24[[#Headers],[2023-24]:[2029-30]],0)))</f>
        <v>0.96152520187182122</v>
      </c>
      <c r="O55" s="77">
        <f>IF($C55&lt;="2023-24",INDEX(Inputs1[[2013-14]:[2029-30]], MATCH(_xlfn.CONCAT('Cost drivers '!O$4,"_",'Cost drivers '!$B55), Inputs1!$X$2:$X$507, 0), MATCH('Cost drivers '!$C55, Inputs1[[#Headers],[2013-14]:[2029-30]], 0)), INDEX(Inputs24[[2023-24]:[2029-30]], MATCH(_xlfn.CONCAT('Cost drivers '!O$5, "_",'Cost drivers '!$B55), Inputs2!$N$2:$N$210, 0), MATCH('Cost drivers '!$C55, Inputs24[[#Headers],[2023-24]:[2029-30]],0)))</f>
        <v>2912.2439999999997</v>
      </c>
      <c r="P55" s="77">
        <f>IF($C55&lt;="2023-24",INDEX(Inputs1[[2013-14]:[2029-30]], MATCH(_xlfn.CONCAT('Cost drivers '!P$4,"_",'Cost drivers '!$B55), Inputs1!$X$2:$X$507, 0), MATCH('Cost drivers '!$C55, Inputs1[[#Headers],[2013-14]:[2029-30]], 0)), INDEX(Inputs24[[2023-24]:[2029-30]], MATCH(_xlfn.CONCAT('Cost drivers '!P$5, "_",'Cost drivers '!$B55), Inputs2!$N$2:$N$210, 0), MATCH('Cost drivers '!$C55, Inputs24[[#Headers],[2023-24]:[2029-30]],0)))</f>
        <v>0</v>
      </c>
      <c r="Q55" s="77">
        <f>IF($C55&lt;="2023-24",INDEX(Inputs1[[2013-14]:[2029-30]], MATCH(_xlfn.CONCAT('Cost drivers '!Q$4,"_",'Cost drivers '!$B55), Inputs1!$X$2:$X$507, 0), MATCH('Cost drivers '!$C55, Inputs1[[#Headers],[2013-14]:[2029-30]], 0)), INDEX(Inputs24[[2023-24]:[2029-30]], MATCH(_xlfn.CONCAT('Cost drivers '!Q$5, "_",'Cost drivers '!$B55), Inputs2!$N$2:$N$210, 0), MATCH('Cost drivers '!$C55, Inputs24[[#Headers],[2023-24]:[2029-30]],0)))</f>
        <v>0</v>
      </c>
    </row>
    <row r="56" spans="1:17" s="48" customFormat="1" ht="13.15">
      <c r="A56" s="66" t="str">
        <f t="shared" si="3"/>
        <v>NWT15</v>
      </c>
      <c r="B56" s="66" t="str">
        <f>Costs!B55</f>
        <v>NWT</v>
      </c>
      <c r="C56" s="66" t="str">
        <f>Costs!C55</f>
        <v>2014-15</v>
      </c>
      <c r="D56" s="106">
        <f t="shared" si="4"/>
        <v>6.2501186877734458</v>
      </c>
      <c r="E56" s="107">
        <f t="shared" si="0"/>
        <v>29.767480764103812</v>
      </c>
      <c r="F56" s="107">
        <f t="shared" si="1"/>
        <v>17.339598574106692</v>
      </c>
      <c r="G56" s="107">
        <f t="shared" si="5"/>
        <v>96.170866262817114</v>
      </c>
      <c r="H56" s="106">
        <f t="shared" si="2"/>
        <v>14.884795644236192</v>
      </c>
      <c r="I56" s="108">
        <f t="shared" si="6"/>
        <v>0</v>
      </c>
      <c r="J56" s="108">
        <f t="shared" si="7"/>
        <v>0</v>
      </c>
      <c r="K56" s="77">
        <f>IF($C56&lt;="2023-24",INDEX(Inputs1[[2013-14]:[2029-30]], MATCH(_xlfn.CONCAT('Cost drivers '!K$4,"_",'Cost drivers '!$B56), Inputs1!$X$2:$X$507, 0), MATCH('Cost drivers '!$C56, Inputs1[[#Headers],[2013-14]:[2029-30]], 0)), INDEX(Inputs24[[2023-24]:[2029-30]], MATCH(_xlfn.CONCAT('Cost drivers '!K$5, "_",'Cost drivers '!$B56), Inputs2!$N$2:$N$210, 0), MATCH('Cost drivers '!$C56, Inputs24[[#Headers],[2023-24]:[2029-30]],0)))</f>
        <v>518.07431010583105</v>
      </c>
      <c r="L56" s="77">
        <f>IF($C56&lt;="2023-24",INDEX(Inputs1[[2013-14]:[2029-30]], MATCH(_xlfn.CONCAT('Cost drivers '!L$4,"_",'Cost drivers '!$B56), Inputs1!$X$2:$X$507, 0), MATCH('Cost drivers '!$C56, Inputs1[[#Headers],[2013-14]:[2029-30]], 0)), INDEX(Inputs24[[2023-24]:[2029-30]], MATCH(_xlfn.CONCAT('Cost drivers '!L$5, "_",'Cost drivers '!$B56), Inputs2!$N$2:$N$210, 0), MATCH('Cost drivers '!$C56, Inputs24[[#Headers],[2023-24]:[2029-30]],0)))</f>
        <v>29.767480764103812</v>
      </c>
      <c r="M56" s="77">
        <f>IF($C56&lt;="2023-24",INDEX(Inputs1[[2013-14]:[2029-30]], MATCH(_xlfn.CONCAT('Cost drivers '!M$4,"_",'Cost drivers '!$B56), Inputs1!$X$2:$X$507, 0), MATCH('Cost drivers '!$C56, Inputs1[[#Headers],[2013-14]:[2029-30]], 0)), INDEX(Inputs24[[2023-24]:[2029-30]], MATCH(_xlfn.CONCAT('Cost drivers '!M$5, "_",'Cost drivers '!$B56), Inputs2!$N$2:$N$210, 0), MATCH('Cost drivers '!$C56, Inputs24[[#Headers],[2023-24]:[2029-30]],0)))</f>
        <v>17.339598574106692</v>
      </c>
      <c r="N56" s="77">
        <f>IF($C56&lt;="2023-24",INDEX(Inputs1[[2013-14]:[2029-30]], MATCH(_xlfn.CONCAT('Cost drivers '!N$4,"_",'Cost drivers '!$B56), Inputs1!$X$2:$X$507, 0), MATCH('Cost drivers '!$C56, Inputs1[[#Headers],[2013-14]:[2029-30]], 0)), INDEX(Inputs24[[2023-24]:[2029-30]], MATCH(_xlfn.CONCAT('Cost drivers '!N$5, "_",'Cost drivers '!$B56), Inputs2!$N$2:$N$210, 0), MATCH('Cost drivers '!$C56, Inputs24[[#Headers],[2023-24]:[2029-30]],0)))</f>
        <v>0.96170866262817112</v>
      </c>
      <c r="O56" s="77">
        <f>IF($C56&lt;="2023-24",INDEX(Inputs1[[2013-14]:[2029-30]], MATCH(_xlfn.CONCAT('Cost drivers '!O$4,"_",'Cost drivers '!$B56), Inputs1!$X$2:$X$507, 0), MATCH('Cost drivers '!$C56, Inputs1[[#Headers],[2013-14]:[2029-30]], 0)), INDEX(Inputs24[[2023-24]:[2029-30]], MATCH(_xlfn.CONCAT('Cost drivers '!O$5, "_",'Cost drivers '!$B56), Inputs2!$N$2:$N$210, 0), MATCH('Cost drivers '!$C56, Inputs24[[#Headers],[2023-24]:[2029-30]],0)))</f>
        <v>2913.2959999999998</v>
      </c>
      <c r="P56" s="77">
        <f>IF($C56&lt;="2023-24",INDEX(Inputs1[[2013-14]:[2029-30]], MATCH(_xlfn.CONCAT('Cost drivers '!P$4,"_",'Cost drivers '!$B56), Inputs1!$X$2:$X$507, 0), MATCH('Cost drivers '!$C56, Inputs1[[#Headers],[2013-14]:[2029-30]], 0)), INDEX(Inputs24[[2023-24]:[2029-30]], MATCH(_xlfn.CONCAT('Cost drivers '!P$5, "_",'Cost drivers '!$B56), Inputs2!$N$2:$N$210, 0), MATCH('Cost drivers '!$C56, Inputs24[[#Headers],[2023-24]:[2029-30]],0)))</f>
        <v>0</v>
      </c>
      <c r="Q56" s="77">
        <f>IF($C56&lt;="2023-24",INDEX(Inputs1[[2013-14]:[2029-30]], MATCH(_xlfn.CONCAT('Cost drivers '!Q$4,"_",'Cost drivers '!$B56), Inputs1!$X$2:$X$507, 0), MATCH('Cost drivers '!$C56, Inputs1[[#Headers],[2013-14]:[2029-30]], 0)), INDEX(Inputs24[[2023-24]:[2029-30]], MATCH(_xlfn.CONCAT('Cost drivers '!Q$5, "_",'Cost drivers '!$B56), Inputs2!$N$2:$N$210, 0), MATCH('Cost drivers '!$C56, Inputs24[[#Headers],[2023-24]:[2029-30]],0)))</f>
        <v>0</v>
      </c>
    </row>
    <row r="57" spans="1:17" s="48" customFormat="1" ht="13.15">
      <c r="A57" s="66" t="str">
        <f t="shared" si="3"/>
        <v>NWT16</v>
      </c>
      <c r="B57" s="66" t="str">
        <f>Costs!B56</f>
        <v>NWT</v>
      </c>
      <c r="C57" s="66" t="str">
        <f>Costs!C56</f>
        <v>2015-16</v>
      </c>
      <c r="D57" s="106">
        <f t="shared" si="4"/>
        <v>6.2006543059234343</v>
      </c>
      <c r="E57" s="107">
        <f t="shared" si="0"/>
        <v>29.798683979464229</v>
      </c>
      <c r="F57" s="107">
        <f t="shared" si="1"/>
        <v>17.354454388349666</v>
      </c>
      <c r="G57" s="107">
        <f t="shared" si="5"/>
        <v>96.173539419627602</v>
      </c>
      <c r="H57" s="106">
        <f t="shared" si="2"/>
        <v>14.888823158142054</v>
      </c>
      <c r="I57" s="108">
        <f t="shared" si="6"/>
        <v>0</v>
      </c>
      <c r="J57" s="108">
        <f t="shared" si="7"/>
        <v>0</v>
      </c>
      <c r="K57" s="77">
        <f>IF($C57&lt;="2023-24",INDEX(Inputs1[[2013-14]:[2029-30]], MATCH(_xlfn.CONCAT('Cost drivers '!K$4,"_",'Cost drivers '!$B57), Inputs1!$X$2:$X$507, 0), MATCH('Cost drivers '!$C57, Inputs1[[#Headers],[2013-14]:[2029-30]], 0)), INDEX(Inputs24[[2023-24]:[2029-30]], MATCH(_xlfn.CONCAT('Cost drivers '!K$5, "_",'Cost drivers '!$B57), Inputs2!$N$2:$N$210, 0), MATCH('Cost drivers '!$C57, Inputs24[[#Headers],[2023-24]:[2029-30]],0)))</f>
        <v>493.07155520955217</v>
      </c>
      <c r="L57" s="77">
        <f>IF($C57&lt;="2023-24",INDEX(Inputs1[[2013-14]:[2029-30]], MATCH(_xlfn.CONCAT('Cost drivers '!L$4,"_",'Cost drivers '!$B57), Inputs1!$X$2:$X$507, 0), MATCH('Cost drivers '!$C57, Inputs1[[#Headers],[2013-14]:[2029-30]], 0)), INDEX(Inputs24[[2023-24]:[2029-30]], MATCH(_xlfn.CONCAT('Cost drivers '!L$5, "_",'Cost drivers '!$B57), Inputs2!$N$2:$N$210, 0), MATCH('Cost drivers '!$C57, Inputs24[[#Headers],[2023-24]:[2029-30]],0)))</f>
        <v>29.798683979464229</v>
      </c>
      <c r="M57" s="77">
        <f>IF($C57&lt;="2023-24",INDEX(Inputs1[[2013-14]:[2029-30]], MATCH(_xlfn.CONCAT('Cost drivers '!M$4,"_",'Cost drivers '!$B57), Inputs1!$X$2:$X$507, 0), MATCH('Cost drivers '!$C57, Inputs1[[#Headers],[2013-14]:[2029-30]], 0)), INDEX(Inputs24[[2023-24]:[2029-30]], MATCH(_xlfn.CONCAT('Cost drivers '!M$5, "_",'Cost drivers '!$B57), Inputs2!$N$2:$N$210, 0), MATCH('Cost drivers '!$C57, Inputs24[[#Headers],[2023-24]:[2029-30]],0)))</f>
        <v>17.354454388349666</v>
      </c>
      <c r="N57" s="77">
        <f>IF($C57&lt;="2023-24",INDEX(Inputs1[[2013-14]:[2029-30]], MATCH(_xlfn.CONCAT('Cost drivers '!N$4,"_",'Cost drivers '!$B57), Inputs1!$X$2:$X$507, 0), MATCH('Cost drivers '!$C57, Inputs1[[#Headers],[2013-14]:[2029-30]], 0)), INDEX(Inputs24[[2023-24]:[2029-30]], MATCH(_xlfn.CONCAT('Cost drivers '!N$5, "_",'Cost drivers '!$B57), Inputs2!$N$2:$N$210, 0), MATCH('Cost drivers '!$C57, Inputs24[[#Headers],[2023-24]:[2029-30]],0)))</f>
        <v>0.96173539419627607</v>
      </c>
      <c r="O57" s="77">
        <f>IF($C57&lt;="2023-24",INDEX(Inputs1[[2013-14]:[2029-30]], MATCH(_xlfn.CONCAT('Cost drivers '!O$4,"_",'Cost drivers '!$B57), Inputs1!$X$2:$X$507, 0), MATCH('Cost drivers '!$C57, Inputs1[[#Headers],[2013-14]:[2029-30]], 0)), INDEX(Inputs24[[2023-24]:[2029-30]], MATCH(_xlfn.CONCAT('Cost drivers '!O$5, "_",'Cost drivers '!$B57), Inputs2!$N$2:$N$210, 0), MATCH('Cost drivers '!$C57, Inputs24[[#Headers],[2023-24]:[2029-30]],0)))</f>
        <v>2925.0529999999999</v>
      </c>
      <c r="P57" s="77">
        <f>IF($C57&lt;="2023-24",INDEX(Inputs1[[2013-14]:[2029-30]], MATCH(_xlfn.CONCAT('Cost drivers '!P$4,"_",'Cost drivers '!$B57), Inputs1!$X$2:$X$507, 0), MATCH('Cost drivers '!$C57, Inputs1[[#Headers],[2013-14]:[2029-30]], 0)), INDEX(Inputs24[[2023-24]:[2029-30]], MATCH(_xlfn.CONCAT('Cost drivers '!P$5, "_",'Cost drivers '!$B57), Inputs2!$N$2:$N$210, 0), MATCH('Cost drivers '!$C57, Inputs24[[#Headers],[2023-24]:[2029-30]],0)))</f>
        <v>0</v>
      </c>
      <c r="Q57" s="77">
        <f>IF($C57&lt;="2023-24",INDEX(Inputs1[[2013-14]:[2029-30]], MATCH(_xlfn.CONCAT('Cost drivers '!Q$4,"_",'Cost drivers '!$B57), Inputs1!$X$2:$X$507, 0), MATCH('Cost drivers '!$C57, Inputs1[[#Headers],[2013-14]:[2029-30]], 0)), INDEX(Inputs24[[2023-24]:[2029-30]], MATCH(_xlfn.CONCAT('Cost drivers '!Q$5, "_",'Cost drivers '!$B57), Inputs2!$N$2:$N$210, 0), MATCH('Cost drivers '!$C57, Inputs24[[#Headers],[2023-24]:[2029-30]],0)))</f>
        <v>0</v>
      </c>
    </row>
    <row r="58" spans="1:17" s="48" customFormat="1" ht="13.15">
      <c r="A58" s="66" t="str">
        <f t="shared" si="3"/>
        <v>NWT17</v>
      </c>
      <c r="B58" s="66" t="str">
        <f>Costs!B57</f>
        <v>NWT</v>
      </c>
      <c r="C58" s="66" t="str">
        <f>Costs!C57</f>
        <v>2016-17</v>
      </c>
      <c r="D58" s="106">
        <f t="shared" si="4"/>
        <v>6.1790848698462737</v>
      </c>
      <c r="E58" s="107">
        <f t="shared" si="0"/>
        <v>29.635745060299016</v>
      </c>
      <c r="F58" s="107">
        <f t="shared" si="1"/>
        <v>17.031652661195317</v>
      </c>
      <c r="G58" s="107">
        <f t="shared" si="5"/>
        <v>95.300597048673723</v>
      </c>
      <c r="H58" s="106">
        <f t="shared" si="2"/>
        <v>14.904729533949119</v>
      </c>
      <c r="I58" s="108">
        <f t="shared" si="6"/>
        <v>0</v>
      </c>
      <c r="J58" s="108">
        <f t="shared" si="7"/>
        <v>0</v>
      </c>
      <c r="K58" s="77">
        <f>IF($C58&lt;="2023-24",INDEX(Inputs1[[2013-14]:[2029-30]], MATCH(_xlfn.CONCAT('Cost drivers '!K$4,"_",'Cost drivers '!$B58), Inputs1!$X$2:$X$507, 0), MATCH('Cost drivers '!$C58, Inputs1[[#Headers],[2013-14]:[2029-30]], 0)), INDEX(Inputs24[[2023-24]:[2029-30]], MATCH(_xlfn.CONCAT('Cost drivers '!K$5, "_",'Cost drivers '!$B58), Inputs2!$N$2:$N$210, 0), MATCH('Cost drivers '!$C58, Inputs24[[#Headers],[2023-24]:[2029-30]],0)))</f>
        <v>482.55015803183494</v>
      </c>
      <c r="L58" s="77">
        <f>IF($C58&lt;="2023-24",INDEX(Inputs1[[2013-14]:[2029-30]], MATCH(_xlfn.CONCAT('Cost drivers '!L$4,"_",'Cost drivers '!$B58), Inputs1!$X$2:$X$507, 0), MATCH('Cost drivers '!$C58, Inputs1[[#Headers],[2013-14]:[2029-30]], 0)), INDEX(Inputs24[[2023-24]:[2029-30]], MATCH(_xlfn.CONCAT('Cost drivers '!L$5, "_",'Cost drivers '!$B58), Inputs2!$N$2:$N$210, 0), MATCH('Cost drivers '!$C58, Inputs24[[#Headers],[2023-24]:[2029-30]],0)))</f>
        <v>29.635745060299016</v>
      </c>
      <c r="M58" s="77">
        <f>IF($C58&lt;="2023-24",INDEX(Inputs1[[2013-14]:[2029-30]], MATCH(_xlfn.CONCAT('Cost drivers '!M$4,"_",'Cost drivers '!$B58), Inputs1!$X$2:$X$507, 0), MATCH('Cost drivers '!$C58, Inputs1[[#Headers],[2013-14]:[2029-30]], 0)), INDEX(Inputs24[[2023-24]:[2029-30]], MATCH(_xlfn.CONCAT('Cost drivers '!M$5, "_",'Cost drivers '!$B58), Inputs2!$N$2:$N$210, 0), MATCH('Cost drivers '!$C58, Inputs24[[#Headers],[2023-24]:[2029-30]],0)))</f>
        <v>17.031652661195317</v>
      </c>
      <c r="N58" s="77">
        <f>IF($C58&lt;="2023-24",INDEX(Inputs1[[2013-14]:[2029-30]], MATCH(_xlfn.CONCAT('Cost drivers '!N$4,"_",'Cost drivers '!$B58), Inputs1!$X$2:$X$507, 0), MATCH('Cost drivers '!$C58, Inputs1[[#Headers],[2013-14]:[2029-30]], 0)), INDEX(Inputs24[[2023-24]:[2029-30]], MATCH(_xlfn.CONCAT('Cost drivers '!N$5, "_",'Cost drivers '!$B58), Inputs2!$N$2:$N$210, 0), MATCH('Cost drivers '!$C58, Inputs24[[#Headers],[2023-24]:[2029-30]],0)))</f>
        <v>0.95300597048673719</v>
      </c>
      <c r="O58" s="77">
        <f>IF($C58&lt;="2023-24",INDEX(Inputs1[[2013-14]:[2029-30]], MATCH(_xlfn.CONCAT('Cost drivers '!O$4,"_",'Cost drivers '!$B58), Inputs1!$X$2:$X$507, 0), MATCH('Cost drivers '!$C58, Inputs1[[#Headers],[2013-14]:[2029-30]], 0)), INDEX(Inputs24[[2023-24]:[2029-30]], MATCH(_xlfn.CONCAT('Cost drivers '!O$5, "_",'Cost drivers '!$B58), Inputs2!$N$2:$N$210, 0), MATCH('Cost drivers '!$C58, Inputs24[[#Headers],[2023-24]:[2029-30]],0)))</f>
        <v>2971.9520000000002</v>
      </c>
      <c r="P58" s="77">
        <f>IF($C58&lt;="2023-24",INDEX(Inputs1[[2013-14]:[2029-30]], MATCH(_xlfn.CONCAT('Cost drivers '!P$4,"_",'Cost drivers '!$B58), Inputs1!$X$2:$X$507, 0), MATCH('Cost drivers '!$C58, Inputs1[[#Headers],[2013-14]:[2029-30]], 0)), INDEX(Inputs24[[2023-24]:[2029-30]], MATCH(_xlfn.CONCAT('Cost drivers '!P$5, "_",'Cost drivers '!$B58), Inputs2!$N$2:$N$210, 0), MATCH('Cost drivers '!$C58, Inputs24[[#Headers],[2023-24]:[2029-30]],0)))</f>
        <v>0</v>
      </c>
      <c r="Q58" s="77">
        <f>IF($C58&lt;="2023-24",INDEX(Inputs1[[2013-14]:[2029-30]], MATCH(_xlfn.CONCAT('Cost drivers '!Q$4,"_",'Cost drivers '!$B58), Inputs1!$X$2:$X$507, 0), MATCH('Cost drivers '!$C58, Inputs1[[#Headers],[2013-14]:[2029-30]], 0)), INDEX(Inputs24[[2023-24]:[2029-30]], MATCH(_xlfn.CONCAT('Cost drivers '!Q$5, "_",'Cost drivers '!$B58), Inputs2!$N$2:$N$210, 0), MATCH('Cost drivers '!$C58, Inputs24[[#Headers],[2023-24]:[2029-30]],0)))</f>
        <v>0</v>
      </c>
    </row>
    <row r="59" spans="1:17" s="48" customFormat="1" ht="13.15">
      <c r="A59" s="66" t="str">
        <f t="shared" si="3"/>
        <v>NWT18</v>
      </c>
      <c r="B59" s="66" t="str">
        <f>Costs!B58</f>
        <v>NWT</v>
      </c>
      <c r="C59" s="66" t="str">
        <f>Costs!C58</f>
        <v>2017-18</v>
      </c>
      <c r="D59" s="106">
        <f t="shared" si="4"/>
        <v>6.1691137271585195</v>
      </c>
      <c r="E59" s="107">
        <f t="shared" si="0"/>
        <v>29.621920355259768</v>
      </c>
      <c r="F59" s="107">
        <f t="shared" si="1"/>
        <v>16.707274053633306</v>
      </c>
      <c r="G59" s="107">
        <f t="shared" si="5"/>
        <v>95.111723253419868</v>
      </c>
      <c r="H59" s="106">
        <f t="shared" si="2"/>
        <v>14.905869884433658</v>
      </c>
      <c r="I59" s="108">
        <f t="shared" si="6"/>
        <v>0</v>
      </c>
      <c r="J59" s="108">
        <f t="shared" si="7"/>
        <v>0</v>
      </c>
      <c r="K59" s="77">
        <f>IF($C59&lt;="2023-24",INDEX(Inputs1[[2013-14]:[2029-30]], MATCH(_xlfn.CONCAT('Cost drivers '!K$4,"_",'Cost drivers '!$B59), Inputs1!$X$2:$X$507, 0), MATCH('Cost drivers '!$C59, Inputs1[[#Headers],[2013-14]:[2029-30]], 0)), INDEX(Inputs24[[2023-24]:[2029-30]], MATCH(_xlfn.CONCAT('Cost drivers '!K$5, "_",'Cost drivers '!$B59), Inputs2!$N$2:$N$210, 0), MATCH('Cost drivers '!$C59, Inputs24[[#Headers],[2023-24]:[2029-30]],0)))</f>
        <v>477.76249047749508</v>
      </c>
      <c r="L59" s="77">
        <f>IF($C59&lt;="2023-24",INDEX(Inputs1[[2013-14]:[2029-30]], MATCH(_xlfn.CONCAT('Cost drivers '!L$4,"_",'Cost drivers '!$B59), Inputs1!$X$2:$X$507, 0), MATCH('Cost drivers '!$C59, Inputs1[[#Headers],[2013-14]:[2029-30]], 0)), INDEX(Inputs24[[2023-24]:[2029-30]], MATCH(_xlfn.CONCAT('Cost drivers '!L$5, "_",'Cost drivers '!$B59), Inputs2!$N$2:$N$210, 0), MATCH('Cost drivers '!$C59, Inputs24[[#Headers],[2023-24]:[2029-30]],0)))</f>
        <v>29.621920355259768</v>
      </c>
      <c r="M59" s="77">
        <f>IF($C59&lt;="2023-24",INDEX(Inputs1[[2013-14]:[2029-30]], MATCH(_xlfn.CONCAT('Cost drivers '!M$4,"_",'Cost drivers '!$B59), Inputs1!$X$2:$X$507, 0), MATCH('Cost drivers '!$C59, Inputs1[[#Headers],[2013-14]:[2029-30]], 0)), INDEX(Inputs24[[2023-24]:[2029-30]], MATCH(_xlfn.CONCAT('Cost drivers '!M$5, "_",'Cost drivers '!$B59), Inputs2!$N$2:$N$210, 0), MATCH('Cost drivers '!$C59, Inputs24[[#Headers],[2023-24]:[2029-30]],0)))</f>
        <v>16.707274053633306</v>
      </c>
      <c r="N59" s="77">
        <f>IF($C59&lt;="2023-24",INDEX(Inputs1[[2013-14]:[2029-30]], MATCH(_xlfn.CONCAT('Cost drivers '!N$4,"_",'Cost drivers '!$B59), Inputs1!$X$2:$X$507, 0), MATCH('Cost drivers '!$C59, Inputs1[[#Headers],[2013-14]:[2029-30]], 0)), INDEX(Inputs24[[2023-24]:[2029-30]], MATCH(_xlfn.CONCAT('Cost drivers '!N$5, "_",'Cost drivers '!$B59), Inputs2!$N$2:$N$210, 0), MATCH('Cost drivers '!$C59, Inputs24[[#Headers],[2023-24]:[2029-30]],0)))</f>
        <v>0.95111723253419866</v>
      </c>
      <c r="O59" s="77">
        <f>IF($C59&lt;="2023-24",INDEX(Inputs1[[2013-14]:[2029-30]], MATCH(_xlfn.CONCAT('Cost drivers '!O$4,"_",'Cost drivers '!$B59), Inputs1!$X$2:$X$507, 0), MATCH('Cost drivers '!$C59, Inputs1[[#Headers],[2013-14]:[2029-30]], 0)), INDEX(Inputs24[[2023-24]:[2029-30]], MATCH(_xlfn.CONCAT('Cost drivers '!O$5, "_",'Cost drivers '!$B59), Inputs2!$N$2:$N$210, 0), MATCH('Cost drivers '!$C59, Inputs24[[#Headers],[2023-24]:[2029-30]],0)))</f>
        <v>2975.3429999999998</v>
      </c>
      <c r="P59" s="77">
        <f>IF($C59&lt;="2023-24",INDEX(Inputs1[[2013-14]:[2029-30]], MATCH(_xlfn.CONCAT('Cost drivers '!P$4,"_",'Cost drivers '!$B59), Inputs1!$X$2:$X$507, 0), MATCH('Cost drivers '!$C59, Inputs1[[#Headers],[2013-14]:[2029-30]], 0)), INDEX(Inputs24[[2023-24]:[2029-30]], MATCH(_xlfn.CONCAT('Cost drivers '!P$5, "_",'Cost drivers '!$B59), Inputs2!$N$2:$N$210, 0), MATCH('Cost drivers '!$C59, Inputs24[[#Headers],[2023-24]:[2029-30]],0)))</f>
        <v>0</v>
      </c>
      <c r="Q59" s="77">
        <f>IF($C59&lt;="2023-24",INDEX(Inputs1[[2013-14]:[2029-30]], MATCH(_xlfn.CONCAT('Cost drivers '!Q$4,"_",'Cost drivers '!$B59), Inputs1!$X$2:$X$507, 0), MATCH('Cost drivers '!$C59, Inputs1[[#Headers],[2013-14]:[2029-30]], 0)), INDEX(Inputs24[[2023-24]:[2029-30]], MATCH(_xlfn.CONCAT('Cost drivers '!Q$5, "_",'Cost drivers '!$B59), Inputs2!$N$2:$N$210, 0), MATCH('Cost drivers '!$C59, Inputs24[[#Headers],[2023-24]:[2029-30]],0)))</f>
        <v>0</v>
      </c>
    </row>
    <row r="60" spans="1:17" s="48" customFormat="1" ht="13.15">
      <c r="A60" s="66" t="str">
        <f t="shared" si="3"/>
        <v>NWT19</v>
      </c>
      <c r="B60" s="66" t="str">
        <f>Costs!B59</f>
        <v>NWT</v>
      </c>
      <c r="C60" s="66" t="str">
        <f>Costs!C59</f>
        <v>2018-19</v>
      </c>
      <c r="D60" s="106">
        <f t="shared" si="4"/>
        <v>6.1965062304186675</v>
      </c>
      <c r="E60" s="107">
        <f t="shared" si="0"/>
        <v>29.092225449533245</v>
      </c>
      <c r="F60" s="107">
        <f t="shared" si="1"/>
        <v>16.381282681626992</v>
      </c>
      <c r="G60" s="107">
        <f t="shared" si="5"/>
        <v>95.121231146139891</v>
      </c>
      <c r="H60" s="106">
        <f t="shared" si="2"/>
        <v>14.913343209460956</v>
      </c>
      <c r="I60" s="108">
        <f t="shared" si="6"/>
        <v>0</v>
      </c>
      <c r="J60" s="108">
        <f t="shared" si="7"/>
        <v>0</v>
      </c>
      <c r="K60" s="77">
        <f>IF($C60&lt;="2023-24",INDEX(Inputs1[[2013-14]:[2029-30]], MATCH(_xlfn.CONCAT('Cost drivers '!K$4,"_",'Cost drivers '!$B60), Inputs1!$X$2:$X$507, 0), MATCH('Cost drivers '!$C60, Inputs1[[#Headers],[2013-14]:[2029-30]], 0)), INDEX(Inputs24[[2023-24]:[2029-30]], MATCH(_xlfn.CONCAT('Cost drivers '!K$5, "_",'Cost drivers '!$B60), Inputs2!$N$2:$N$210, 0), MATCH('Cost drivers '!$C60, Inputs24[[#Headers],[2023-24]:[2029-30]],0)))</f>
        <v>491.03049333530458</v>
      </c>
      <c r="L60" s="77">
        <f>IF($C60&lt;="2023-24",INDEX(Inputs1[[2013-14]:[2029-30]], MATCH(_xlfn.CONCAT('Cost drivers '!L$4,"_",'Cost drivers '!$B60), Inputs1!$X$2:$X$507, 0), MATCH('Cost drivers '!$C60, Inputs1[[#Headers],[2013-14]:[2029-30]], 0)), INDEX(Inputs24[[2023-24]:[2029-30]], MATCH(_xlfn.CONCAT('Cost drivers '!L$5, "_",'Cost drivers '!$B60), Inputs2!$N$2:$N$210, 0), MATCH('Cost drivers '!$C60, Inputs24[[#Headers],[2023-24]:[2029-30]],0)))</f>
        <v>29.092225449533245</v>
      </c>
      <c r="M60" s="77">
        <f>IF($C60&lt;="2023-24",INDEX(Inputs1[[2013-14]:[2029-30]], MATCH(_xlfn.CONCAT('Cost drivers '!M$4,"_",'Cost drivers '!$B60), Inputs1!$X$2:$X$507, 0), MATCH('Cost drivers '!$C60, Inputs1[[#Headers],[2013-14]:[2029-30]], 0)), INDEX(Inputs24[[2023-24]:[2029-30]], MATCH(_xlfn.CONCAT('Cost drivers '!M$5, "_",'Cost drivers '!$B60), Inputs2!$N$2:$N$210, 0), MATCH('Cost drivers '!$C60, Inputs24[[#Headers],[2023-24]:[2029-30]],0)))</f>
        <v>16.381282681626992</v>
      </c>
      <c r="N60" s="77">
        <f>IF($C60&lt;="2023-24",INDEX(Inputs1[[2013-14]:[2029-30]], MATCH(_xlfn.CONCAT('Cost drivers '!N$4,"_",'Cost drivers '!$B60), Inputs1!$X$2:$X$507, 0), MATCH('Cost drivers '!$C60, Inputs1[[#Headers],[2013-14]:[2029-30]], 0)), INDEX(Inputs24[[2023-24]:[2029-30]], MATCH(_xlfn.CONCAT('Cost drivers '!N$5, "_",'Cost drivers '!$B60), Inputs2!$N$2:$N$210, 0), MATCH('Cost drivers '!$C60, Inputs24[[#Headers],[2023-24]:[2029-30]],0)))</f>
        <v>0.95121231146139895</v>
      </c>
      <c r="O60" s="77">
        <f>IF($C60&lt;="2023-24",INDEX(Inputs1[[2013-14]:[2029-30]], MATCH(_xlfn.CONCAT('Cost drivers '!O$4,"_",'Cost drivers '!$B60), Inputs1!$X$2:$X$507, 0), MATCH('Cost drivers '!$C60, Inputs1[[#Headers],[2013-14]:[2029-30]], 0)), INDEX(Inputs24[[2023-24]:[2029-30]], MATCH(_xlfn.CONCAT('Cost drivers '!O$5, "_",'Cost drivers '!$B60), Inputs2!$N$2:$N$210, 0), MATCH('Cost drivers '!$C60, Inputs24[[#Headers],[2023-24]:[2029-30]],0)))</f>
        <v>2997.6619999999998</v>
      </c>
      <c r="P60" s="77">
        <f>IF($C60&lt;="2023-24",INDEX(Inputs1[[2013-14]:[2029-30]], MATCH(_xlfn.CONCAT('Cost drivers '!P$4,"_",'Cost drivers '!$B60), Inputs1!$X$2:$X$507, 0), MATCH('Cost drivers '!$C60, Inputs1[[#Headers],[2013-14]:[2029-30]], 0)), INDEX(Inputs24[[2023-24]:[2029-30]], MATCH(_xlfn.CONCAT('Cost drivers '!P$5, "_",'Cost drivers '!$B60), Inputs2!$N$2:$N$210, 0), MATCH('Cost drivers '!$C60, Inputs24[[#Headers],[2023-24]:[2029-30]],0)))</f>
        <v>0</v>
      </c>
      <c r="Q60" s="77">
        <f>IF($C60&lt;="2023-24",INDEX(Inputs1[[2013-14]:[2029-30]], MATCH(_xlfn.CONCAT('Cost drivers '!Q$4,"_",'Cost drivers '!$B60), Inputs1!$X$2:$X$507, 0), MATCH('Cost drivers '!$C60, Inputs1[[#Headers],[2013-14]:[2029-30]], 0)), INDEX(Inputs24[[2023-24]:[2029-30]], MATCH(_xlfn.CONCAT('Cost drivers '!Q$5, "_",'Cost drivers '!$B60), Inputs2!$N$2:$N$210, 0), MATCH('Cost drivers '!$C60, Inputs24[[#Headers],[2023-24]:[2029-30]],0)))</f>
        <v>0</v>
      </c>
    </row>
    <row r="61" spans="1:17" s="48" customFormat="1" ht="13.15">
      <c r="A61" s="66" t="str">
        <f t="shared" si="3"/>
        <v>NWT20</v>
      </c>
      <c r="B61" s="66" t="str">
        <f>Costs!B60</f>
        <v>NWT</v>
      </c>
      <c r="C61" s="66" t="str">
        <f>Costs!C60</f>
        <v>2019-20</v>
      </c>
      <c r="D61" s="106">
        <f t="shared" si="4"/>
        <v>6.1957926407909323</v>
      </c>
      <c r="E61" s="107">
        <f t="shared" si="0"/>
        <v>28.71952182376468</v>
      </c>
      <c r="F61" s="107">
        <f t="shared" si="1"/>
        <v>16.056939658260902</v>
      </c>
      <c r="G61" s="107">
        <f t="shared" si="5"/>
        <v>95.125042985692133</v>
      </c>
      <c r="H61" s="106">
        <f t="shared" si="2"/>
        <v>14.924098919728475</v>
      </c>
      <c r="I61" s="108">
        <f t="shared" si="6"/>
        <v>1</v>
      </c>
      <c r="J61" s="108">
        <f t="shared" si="7"/>
        <v>0</v>
      </c>
      <c r="K61" s="77">
        <f>IF($C61&lt;="2023-24",INDEX(Inputs1[[2013-14]:[2029-30]], MATCH(_xlfn.CONCAT('Cost drivers '!K$4,"_",'Cost drivers '!$B61), Inputs1!$X$2:$X$507, 0), MATCH('Cost drivers '!$C61, Inputs1[[#Headers],[2013-14]:[2029-30]], 0)), INDEX(Inputs24[[2023-24]:[2029-30]], MATCH(_xlfn.CONCAT('Cost drivers '!K$5, "_",'Cost drivers '!$B61), Inputs2!$N$2:$N$210, 0), MATCH('Cost drivers '!$C61, Inputs24[[#Headers],[2023-24]:[2029-30]],0)))</f>
        <v>490.68022405748366</v>
      </c>
      <c r="L61" s="77">
        <f>IF($C61&lt;="2023-24",INDEX(Inputs1[[2013-14]:[2029-30]], MATCH(_xlfn.CONCAT('Cost drivers '!L$4,"_",'Cost drivers '!$B61), Inputs1!$X$2:$X$507, 0), MATCH('Cost drivers '!$C61, Inputs1[[#Headers],[2013-14]:[2029-30]], 0)), INDEX(Inputs24[[2023-24]:[2029-30]], MATCH(_xlfn.CONCAT('Cost drivers '!L$5, "_",'Cost drivers '!$B61), Inputs2!$N$2:$N$210, 0), MATCH('Cost drivers '!$C61, Inputs24[[#Headers],[2023-24]:[2029-30]],0)))</f>
        <v>28.71952182376468</v>
      </c>
      <c r="M61" s="77">
        <f>IF($C61&lt;="2023-24",INDEX(Inputs1[[2013-14]:[2029-30]], MATCH(_xlfn.CONCAT('Cost drivers '!M$4,"_",'Cost drivers '!$B61), Inputs1!$X$2:$X$507, 0), MATCH('Cost drivers '!$C61, Inputs1[[#Headers],[2013-14]:[2029-30]], 0)), INDEX(Inputs24[[2023-24]:[2029-30]], MATCH(_xlfn.CONCAT('Cost drivers '!M$5, "_",'Cost drivers '!$B61), Inputs2!$N$2:$N$210, 0), MATCH('Cost drivers '!$C61, Inputs24[[#Headers],[2023-24]:[2029-30]],0)))</f>
        <v>16.056939658260902</v>
      </c>
      <c r="N61" s="77">
        <f>IF($C61&lt;="2023-24",INDEX(Inputs1[[2013-14]:[2029-30]], MATCH(_xlfn.CONCAT('Cost drivers '!N$4,"_",'Cost drivers '!$B61), Inputs1!$X$2:$X$507, 0), MATCH('Cost drivers '!$C61, Inputs1[[#Headers],[2013-14]:[2029-30]], 0)), INDEX(Inputs24[[2023-24]:[2029-30]], MATCH(_xlfn.CONCAT('Cost drivers '!N$5, "_",'Cost drivers '!$B61), Inputs2!$N$2:$N$210, 0), MATCH('Cost drivers '!$C61, Inputs24[[#Headers],[2023-24]:[2029-30]],0)))</f>
        <v>0.95125042985692132</v>
      </c>
      <c r="O61" s="77">
        <f>IF($C61&lt;="2023-24",INDEX(Inputs1[[2013-14]:[2029-30]], MATCH(_xlfn.CONCAT('Cost drivers '!O$4,"_",'Cost drivers '!$B61), Inputs1!$X$2:$X$507, 0), MATCH('Cost drivers '!$C61, Inputs1[[#Headers],[2013-14]:[2029-30]], 0)), INDEX(Inputs24[[2023-24]:[2029-30]], MATCH(_xlfn.CONCAT('Cost drivers '!O$5, "_",'Cost drivers '!$B61), Inputs2!$N$2:$N$210, 0), MATCH('Cost drivers '!$C61, Inputs24[[#Headers],[2023-24]:[2029-30]],0)))</f>
        <v>3030.078</v>
      </c>
      <c r="P61" s="77">
        <f>IF($C61&lt;="2023-24",INDEX(Inputs1[[2013-14]:[2029-30]], MATCH(_xlfn.CONCAT('Cost drivers '!P$4,"_",'Cost drivers '!$B61), Inputs1!$X$2:$X$507, 0), MATCH('Cost drivers '!$C61, Inputs1[[#Headers],[2013-14]:[2029-30]], 0)), INDEX(Inputs24[[2023-24]:[2029-30]], MATCH(_xlfn.CONCAT('Cost drivers '!P$5, "_",'Cost drivers '!$B61), Inputs2!$N$2:$N$210, 0), MATCH('Cost drivers '!$C61, Inputs24[[#Headers],[2023-24]:[2029-30]],0)))</f>
        <v>1</v>
      </c>
      <c r="Q61" s="77">
        <f>IF($C61&lt;="2023-24",INDEX(Inputs1[[2013-14]:[2029-30]], MATCH(_xlfn.CONCAT('Cost drivers '!Q$4,"_",'Cost drivers '!$B61), Inputs1!$X$2:$X$507, 0), MATCH('Cost drivers '!$C61, Inputs1[[#Headers],[2013-14]:[2029-30]], 0)), INDEX(Inputs24[[2023-24]:[2029-30]], MATCH(_xlfn.CONCAT('Cost drivers '!Q$5, "_",'Cost drivers '!$B61), Inputs2!$N$2:$N$210, 0), MATCH('Cost drivers '!$C61, Inputs24[[#Headers],[2023-24]:[2029-30]],0)))</f>
        <v>0</v>
      </c>
    </row>
    <row r="62" spans="1:17" s="48" customFormat="1" ht="13.15">
      <c r="A62" s="66" t="str">
        <f t="shared" si="3"/>
        <v>NWT21</v>
      </c>
      <c r="B62" s="66" t="str">
        <f>Costs!B61</f>
        <v>NWT</v>
      </c>
      <c r="C62" s="66" t="str">
        <f>Costs!C61</f>
        <v>2020-21</v>
      </c>
      <c r="D62" s="106">
        <f t="shared" si="4"/>
        <v>6.1732333551121545</v>
      </c>
      <c r="E62" s="107">
        <f t="shared" si="0"/>
        <v>28.514017844723174</v>
      </c>
      <c r="F62" s="107">
        <f t="shared" si="1"/>
        <v>16.056939658260902</v>
      </c>
      <c r="G62" s="107">
        <f t="shared" si="5"/>
        <v>95.082840489771797</v>
      </c>
      <c r="H62" s="106">
        <f t="shared" si="2"/>
        <v>14.942442045932113</v>
      </c>
      <c r="I62" s="108">
        <f t="shared" si="6"/>
        <v>0</v>
      </c>
      <c r="J62" s="108">
        <f t="shared" si="7"/>
        <v>1</v>
      </c>
      <c r="K62" s="77">
        <f>IF($C62&lt;="2023-24",INDEX(Inputs1[[2013-14]:[2029-30]], MATCH(_xlfn.CONCAT('Cost drivers '!K$4,"_",'Cost drivers '!$B62), Inputs1!$X$2:$X$507, 0), MATCH('Cost drivers '!$C62, Inputs1[[#Headers],[2013-14]:[2029-30]], 0)), INDEX(Inputs24[[2023-24]:[2029-30]], MATCH(_xlfn.CONCAT('Cost drivers '!K$5, "_",'Cost drivers '!$B62), Inputs2!$N$2:$N$210, 0), MATCH('Cost drivers '!$C62, Inputs24[[#Headers],[2023-24]:[2029-30]],0)))</f>
        <v>479.73475389488971</v>
      </c>
      <c r="L62" s="77">
        <f>IF($C62&lt;="2023-24",INDEX(Inputs1[[2013-14]:[2029-30]], MATCH(_xlfn.CONCAT('Cost drivers '!L$4,"_",'Cost drivers '!$B62), Inputs1!$X$2:$X$507, 0), MATCH('Cost drivers '!$C62, Inputs1[[#Headers],[2013-14]:[2029-30]], 0)), INDEX(Inputs24[[2023-24]:[2029-30]], MATCH(_xlfn.CONCAT('Cost drivers '!L$5, "_",'Cost drivers '!$B62), Inputs2!$N$2:$N$210, 0), MATCH('Cost drivers '!$C62, Inputs24[[#Headers],[2023-24]:[2029-30]],0)))</f>
        <v>28.514017844723174</v>
      </c>
      <c r="M62" s="77">
        <f>IF($C62&lt;="2023-24",INDEX(Inputs1[[2013-14]:[2029-30]], MATCH(_xlfn.CONCAT('Cost drivers '!M$4,"_",'Cost drivers '!$B62), Inputs1!$X$2:$X$507, 0), MATCH('Cost drivers '!$C62, Inputs1[[#Headers],[2013-14]:[2029-30]], 0)), INDEX(Inputs24[[2023-24]:[2029-30]], MATCH(_xlfn.CONCAT('Cost drivers '!M$5, "_",'Cost drivers '!$B62), Inputs2!$N$2:$N$210, 0), MATCH('Cost drivers '!$C62, Inputs24[[#Headers],[2023-24]:[2029-30]],0)))</f>
        <v>16.056939658260902</v>
      </c>
      <c r="N62" s="77">
        <f>IF($C62&lt;="2023-24",INDEX(Inputs1[[2013-14]:[2029-30]], MATCH(_xlfn.CONCAT('Cost drivers '!N$4,"_",'Cost drivers '!$B62), Inputs1!$X$2:$X$507, 0), MATCH('Cost drivers '!$C62, Inputs1[[#Headers],[2013-14]:[2029-30]], 0)), INDEX(Inputs24[[2023-24]:[2029-30]], MATCH(_xlfn.CONCAT('Cost drivers '!N$5, "_",'Cost drivers '!$B62), Inputs2!$N$2:$N$210, 0), MATCH('Cost drivers '!$C62, Inputs24[[#Headers],[2023-24]:[2029-30]],0)))</f>
        <v>0.95082840489771803</v>
      </c>
      <c r="O62" s="77">
        <f>IF($C62&lt;="2023-24",INDEX(Inputs1[[2013-14]:[2029-30]], MATCH(_xlfn.CONCAT('Cost drivers '!O$4,"_",'Cost drivers '!$B62), Inputs1!$X$2:$X$507, 0), MATCH('Cost drivers '!$C62, Inputs1[[#Headers],[2013-14]:[2029-30]], 0)), INDEX(Inputs24[[2023-24]:[2029-30]], MATCH(_xlfn.CONCAT('Cost drivers '!O$5, "_",'Cost drivers '!$B62), Inputs2!$N$2:$N$210, 0), MATCH('Cost drivers '!$C62, Inputs24[[#Headers],[2023-24]:[2029-30]],0)))</f>
        <v>3086.172</v>
      </c>
      <c r="P62" s="77">
        <f>IF($C62&lt;="2023-24",INDEX(Inputs1[[2013-14]:[2029-30]], MATCH(_xlfn.CONCAT('Cost drivers '!P$4,"_",'Cost drivers '!$B62), Inputs1!$X$2:$X$507, 0), MATCH('Cost drivers '!$C62, Inputs1[[#Headers],[2013-14]:[2029-30]], 0)), INDEX(Inputs24[[2023-24]:[2029-30]], MATCH(_xlfn.CONCAT('Cost drivers '!P$5, "_",'Cost drivers '!$B62), Inputs2!$N$2:$N$210, 0), MATCH('Cost drivers '!$C62, Inputs24[[#Headers],[2023-24]:[2029-30]],0)))</f>
        <v>0</v>
      </c>
      <c r="Q62" s="77">
        <f>IF($C62&lt;="2023-24",INDEX(Inputs1[[2013-14]:[2029-30]], MATCH(_xlfn.CONCAT('Cost drivers '!Q$4,"_",'Cost drivers '!$B62), Inputs1!$X$2:$X$507, 0), MATCH('Cost drivers '!$C62, Inputs1[[#Headers],[2013-14]:[2029-30]], 0)), INDEX(Inputs24[[2023-24]:[2029-30]], MATCH(_xlfn.CONCAT('Cost drivers '!Q$5, "_",'Cost drivers '!$B62), Inputs2!$N$2:$N$210, 0), MATCH('Cost drivers '!$C62, Inputs24[[#Headers],[2023-24]:[2029-30]],0)))</f>
        <v>1</v>
      </c>
    </row>
    <row r="63" spans="1:17" s="48" customFormat="1" ht="13.15">
      <c r="A63" s="66" t="str">
        <f t="shared" si="3"/>
        <v>NWT22</v>
      </c>
      <c r="B63" s="66" t="str">
        <f>Costs!B62</f>
        <v>NWT</v>
      </c>
      <c r="C63" s="66" t="str">
        <f>Costs!C62</f>
        <v>2021-22</v>
      </c>
      <c r="D63" s="106">
        <f t="shared" si="4"/>
        <v>6.1093474734683637</v>
      </c>
      <c r="E63" s="107">
        <f t="shared" si="0"/>
        <v>26.203064515276907</v>
      </c>
      <c r="F63" s="107">
        <f t="shared" si="1"/>
        <v>16.056939658260902</v>
      </c>
      <c r="G63" s="107">
        <f t="shared" si="5"/>
        <v>95.075793605774663</v>
      </c>
      <c r="H63" s="106">
        <f t="shared" si="2"/>
        <v>14.967489506777534</v>
      </c>
      <c r="I63" s="108">
        <f t="shared" si="6"/>
        <v>0</v>
      </c>
      <c r="J63" s="108">
        <f t="shared" si="7"/>
        <v>0</v>
      </c>
      <c r="K63" s="77">
        <f>IF($C63&lt;="2023-24",INDEX(Inputs1[[2013-14]:[2029-30]], MATCH(_xlfn.CONCAT('Cost drivers '!K$4,"_",'Cost drivers '!$B63), Inputs1!$X$2:$X$507, 0), MATCH('Cost drivers '!$C63, Inputs1[[#Headers],[2013-14]:[2029-30]], 0)), INDEX(Inputs24[[2023-24]:[2029-30]], MATCH(_xlfn.CONCAT('Cost drivers '!K$5, "_",'Cost drivers '!$B63), Inputs2!$N$2:$N$210, 0), MATCH('Cost drivers '!$C63, Inputs24[[#Headers],[2023-24]:[2029-30]],0)))</f>
        <v>450.04495306195832</v>
      </c>
      <c r="L63" s="77">
        <f>IF($C63&lt;="2023-24",INDEX(Inputs1[[2013-14]:[2029-30]], MATCH(_xlfn.CONCAT('Cost drivers '!L$4,"_",'Cost drivers '!$B63), Inputs1!$X$2:$X$507, 0), MATCH('Cost drivers '!$C63, Inputs1[[#Headers],[2013-14]:[2029-30]], 0)), INDEX(Inputs24[[2023-24]:[2029-30]], MATCH(_xlfn.CONCAT('Cost drivers '!L$5, "_",'Cost drivers '!$B63), Inputs2!$N$2:$N$210, 0), MATCH('Cost drivers '!$C63, Inputs24[[#Headers],[2023-24]:[2029-30]],0)))</f>
        <v>26.203064515276907</v>
      </c>
      <c r="M63" s="77">
        <f>IF($C63&lt;="2023-24",INDEX(Inputs1[[2013-14]:[2029-30]], MATCH(_xlfn.CONCAT('Cost drivers '!M$4,"_",'Cost drivers '!$B63), Inputs1!$X$2:$X$507, 0), MATCH('Cost drivers '!$C63, Inputs1[[#Headers],[2013-14]:[2029-30]], 0)), INDEX(Inputs24[[2023-24]:[2029-30]], MATCH(_xlfn.CONCAT('Cost drivers '!M$5, "_",'Cost drivers '!$B63), Inputs2!$N$2:$N$210, 0), MATCH('Cost drivers '!$C63, Inputs24[[#Headers],[2023-24]:[2029-30]],0)))</f>
        <v>16.056939658260902</v>
      </c>
      <c r="N63" s="77">
        <f>IF($C63&lt;="2023-24",INDEX(Inputs1[[2013-14]:[2029-30]], MATCH(_xlfn.CONCAT('Cost drivers '!N$4,"_",'Cost drivers '!$B63), Inputs1!$X$2:$X$507, 0), MATCH('Cost drivers '!$C63, Inputs1[[#Headers],[2013-14]:[2029-30]], 0)), INDEX(Inputs24[[2023-24]:[2029-30]], MATCH(_xlfn.CONCAT('Cost drivers '!N$5, "_",'Cost drivers '!$B63), Inputs2!$N$2:$N$210, 0), MATCH('Cost drivers '!$C63, Inputs24[[#Headers],[2023-24]:[2029-30]],0)))</f>
        <v>0.95075793605774661</v>
      </c>
      <c r="O63" s="77">
        <f>IF($C63&lt;="2023-24",INDEX(Inputs1[[2013-14]:[2029-30]], MATCH(_xlfn.CONCAT('Cost drivers '!O$4,"_",'Cost drivers '!$B63), Inputs1!$X$2:$X$507, 0), MATCH('Cost drivers '!$C63, Inputs1[[#Headers],[2013-14]:[2029-30]], 0)), INDEX(Inputs24[[2023-24]:[2029-30]], MATCH(_xlfn.CONCAT('Cost drivers '!O$5, "_",'Cost drivers '!$B63), Inputs2!$N$2:$N$210, 0), MATCH('Cost drivers '!$C63, Inputs24[[#Headers],[2023-24]:[2029-30]],0)))</f>
        <v>3164.4489999999996</v>
      </c>
      <c r="P63" s="77">
        <f>IF($C63&lt;="2023-24",INDEX(Inputs1[[2013-14]:[2029-30]], MATCH(_xlfn.CONCAT('Cost drivers '!P$4,"_",'Cost drivers '!$B63), Inputs1!$X$2:$X$507, 0), MATCH('Cost drivers '!$C63, Inputs1[[#Headers],[2013-14]:[2029-30]], 0)), INDEX(Inputs24[[2023-24]:[2029-30]], MATCH(_xlfn.CONCAT('Cost drivers '!P$5, "_",'Cost drivers '!$B63), Inputs2!$N$2:$N$210, 0), MATCH('Cost drivers '!$C63, Inputs24[[#Headers],[2023-24]:[2029-30]],0)))</f>
        <v>0</v>
      </c>
      <c r="Q63" s="77">
        <f>IF($C63&lt;="2023-24",INDEX(Inputs1[[2013-14]:[2029-30]], MATCH(_xlfn.CONCAT('Cost drivers '!Q$4,"_",'Cost drivers '!$B63), Inputs1!$X$2:$X$507, 0), MATCH('Cost drivers '!$C63, Inputs1[[#Headers],[2013-14]:[2029-30]], 0)), INDEX(Inputs24[[2023-24]:[2029-30]], MATCH(_xlfn.CONCAT('Cost drivers '!Q$5, "_",'Cost drivers '!$B63), Inputs2!$N$2:$N$210, 0), MATCH('Cost drivers '!$C63, Inputs24[[#Headers],[2023-24]:[2029-30]],0)))</f>
        <v>0</v>
      </c>
    </row>
    <row r="64" spans="1:17" s="48" customFormat="1" ht="13.15">
      <c r="A64" s="66" t="str">
        <f t="shared" si="3"/>
        <v>NWT23</v>
      </c>
      <c r="B64" s="66" t="str">
        <f>Costs!B63</f>
        <v>NWT</v>
      </c>
      <c r="C64" s="66" t="str">
        <f>Costs!C63</f>
        <v>2022-23</v>
      </c>
      <c r="D64" s="106">
        <f t="shared" si="4"/>
        <v>6.0049729839221575</v>
      </c>
      <c r="E64" s="107">
        <f t="shared" si="0"/>
        <v>27.862851421425479</v>
      </c>
      <c r="F64" s="107">
        <f t="shared" si="1"/>
        <v>16.056939658260902</v>
      </c>
      <c r="G64" s="107">
        <f t="shared" si="5"/>
        <v>95.043883764919187</v>
      </c>
      <c r="H64" s="106">
        <f t="shared" si="2"/>
        <v>14.975537117378337</v>
      </c>
      <c r="I64" s="108">
        <f t="shared" si="6"/>
        <v>0</v>
      </c>
      <c r="J64" s="108">
        <f t="shared" si="7"/>
        <v>0</v>
      </c>
      <c r="K64" s="77">
        <f>IF($C64&lt;="2023-24",INDEX(Inputs1[[2013-14]:[2029-30]], MATCH(_xlfn.CONCAT('Cost drivers '!K$4,"_",'Cost drivers '!$B64), Inputs1!$X$2:$X$507, 0), MATCH('Cost drivers '!$C64, Inputs1[[#Headers],[2013-14]:[2029-30]], 0)), INDEX(Inputs24[[2023-24]:[2029-30]], MATCH(_xlfn.CONCAT('Cost drivers '!K$5, "_",'Cost drivers '!$B64), Inputs2!$N$2:$N$210, 0), MATCH('Cost drivers '!$C64, Inputs24[[#Headers],[2023-24]:[2029-30]],0)))</f>
        <v>405.44003518788924</v>
      </c>
      <c r="L64" s="77">
        <f>IF($C64&lt;="2023-24",INDEX(Inputs1[[2013-14]:[2029-30]], MATCH(_xlfn.CONCAT('Cost drivers '!L$4,"_",'Cost drivers '!$B64), Inputs1!$X$2:$X$507, 0), MATCH('Cost drivers '!$C64, Inputs1[[#Headers],[2013-14]:[2029-30]], 0)), INDEX(Inputs24[[2023-24]:[2029-30]], MATCH(_xlfn.CONCAT('Cost drivers '!L$5, "_",'Cost drivers '!$B64), Inputs2!$N$2:$N$210, 0), MATCH('Cost drivers '!$C64, Inputs24[[#Headers],[2023-24]:[2029-30]],0)))</f>
        <v>27.862851421425479</v>
      </c>
      <c r="M64" s="77">
        <f>IF($C64&lt;="2023-24",INDEX(Inputs1[[2013-14]:[2029-30]], MATCH(_xlfn.CONCAT('Cost drivers '!M$4,"_",'Cost drivers '!$B64), Inputs1!$X$2:$X$507, 0), MATCH('Cost drivers '!$C64, Inputs1[[#Headers],[2013-14]:[2029-30]], 0)), INDEX(Inputs24[[2023-24]:[2029-30]], MATCH(_xlfn.CONCAT('Cost drivers '!M$5, "_",'Cost drivers '!$B64), Inputs2!$N$2:$N$210, 0), MATCH('Cost drivers '!$C64, Inputs24[[#Headers],[2023-24]:[2029-30]],0)))</f>
        <v>16.056939658260902</v>
      </c>
      <c r="N64" s="77">
        <f>IF($C64&lt;="2023-24",INDEX(Inputs1[[2013-14]:[2029-30]], MATCH(_xlfn.CONCAT('Cost drivers '!N$4,"_",'Cost drivers '!$B64), Inputs1!$X$2:$X$507, 0), MATCH('Cost drivers '!$C64, Inputs1[[#Headers],[2013-14]:[2029-30]], 0)), INDEX(Inputs24[[2023-24]:[2029-30]], MATCH(_xlfn.CONCAT('Cost drivers '!N$5, "_",'Cost drivers '!$B64), Inputs2!$N$2:$N$210, 0), MATCH('Cost drivers '!$C64, Inputs24[[#Headers],[2023-24]:[2029-30]],0)))</f>
        <v>0.9504388376491919</v>
      </c>
      <c r="O64" s="77">
        <f>IF($C64&lt;="2023-24",INDEX(Inputs1[[2013-14]:[2029-30]], MATCH(_xlfn.CONCAT('Cost drivers '!O$4,"_",'Cost drivers '!$B64), Inputs1!$X$2:$X$507, 0), MATCH('Cost drivers '!$C64, Inputs1[[#Headers],[2013-14]:[2029-30]], 0)), INDEX(Inputs24[[2023-24]:[2029-30]], MATCH(_xlfn.CONCAT('Cost drivers '!O$5, "_",'Cost drivers '!$B64), Inputs2!$N$2:$N$210, 0), MATCH('Cost drivers '!$C64, Inputs24[[#Headers],[2023-24]:[2029-30]],0)))</f>
        <v>3190.018</v>
      </c>
      <c r="P64" s="77">
        <f>IF($C64&lt;="2023-24",INDEX(Inputs1[[2013-14]:[2029-30]], MATCH(_xlfn.CONCAT('Cost drivers '!P$4,"_",'Cost drivers '!$B64), Inputs1!$X$2:$X$507, 0), MATCH('Cost drivers '!$C64, Inputs1[[#Headers],[2013-14]:[2029-30]], 0)), INDEX(Inputs24[[2023-24]:[2029-30]], MATCH(_xlfn.CONCAT('Cost drivers '!P$5, "_",'Cost drivers '!$B64), Inputs2!$N$2:$N$210, 0), MATCH('Cost drivers '!$C64, Inputs24[[#Headers],[2023-24]:[2029-30]],0)))</f>
        <v>0</v>
      </c>
      <c r="Q64" s="77">
        <f>IF($C64&lt;="2023-24",INDEX(Inputs1[[2013-14]:[2029-30]], MATCH(_xlfn.CONCAT('Cost drivers '!Q$4,"_",'Cost drivers '!$B64), Inputs1!$X$2:$X$507, 0), MATCH('Cost drivers '!$C64, Inputs1[[#Headers],[2013-14]:[2029-30]], 0)), INDEX(Inputs24[[2023-24]:[2029-30]], MATCH(_xlfn.CONCAT('Cost drivers '!Q$5, "_",'Cost drivers '!$B64), Inputs2!$N$2:$N$210, 0), MATCH('Cost drivers '!$C64, Inputs24[[#Headers],[2023-24]:[2029-30]],0)))</f>
        <v>0</v>
      </c>
    </row>
    <row r="65" spans="1:17" s="48" customFormat="1" ht="13.15">
      <c r="A65" s="66" t="str">
        <f t="shared" si="3"/>
        <v>NWT24</v>
      </c>
      <c r="B65" s="66" t="str">
        <f>Costs!B64</f>
        <v>NWT</v>
      </c>
      <c r="C65" s="66" t="str">
        <f>Costs!C64</f>
        <v>2023-24</v>
      </c>
      <c r="D65" s="106">
        <f t="shared" si="4"/>
        <v>6.0205681666724598</v>
      </c>
      <c r="E65" s="107">
        <f t="shared" si="0"/>
        <v>27.738530424306788</v>
      </c>
      <c r="F65" s="107">
        <f t="shared" si="1"/>
        <v>16.056939658260902</v>
      </c>
      <c r="G65" s="107">
        <f t="shared" si="5"/>
        <v>95.033074493059786</v>
      </c>
      <c r="H65" s="106">
        <f t="shared" si="2"/>
        <v>14.989203107864613</v>
      </c>
      <c r="I65" s="108">
        <f t="shared" si="6"/>
        <v>0</v>
      </c>
      <c r="J65" s="108">
        <f t="shared" si="7"/>
        <v>0</v>
      </c>
      <c r="K65" s="77">
        <f>IF($C65&lt;="2023-24",INDEX(Inputs1[[2013-14]:[2029-30]], MATCH(_xlfn.CONCAT('Cost drivers '!K$4,"_",'Cost drivers '!$B65), Inputs1!$X$2:$X$507, 0), MATCH('Cost drivers '!$C65, Inputs1[[#Headers],[2013-14]:[2029-30]], 0)), INDEX(Inputs24[[2023-24]:[2029-30]], MATCH(_xlfn.CONCAT('Cost drivers '!K$5, "_",'Cost drivers '!$B65), Inputs2!$N$2:$N$210, 0), MATCH('Cost drivers '!$C65, Inputs24[[#Headers],[2023-24]:[2029-30]],0)))</f>
        <v>411.81250741197471</v>
      </c>
      <c r="L65" s="77">
        <f>IF($C65&lt;="2023-24",INDEX(Inputs1[[2013-14]:[2029-30]], MATCH(_xlfn.CONCAT('Cost drivers '!L$4,"_",'Cost drivers '!$B65), Inputs1!$X$2:$X$507, 0), MATCH('Cost drivers '!$C65, Inputs1[[#Headers],[2013-14]:[2029-30]], 0)), INDEX(Inputs24[[2023-24]:[2029-30]], MATCH(_xlfn.CONCAT('Cost drivers '!L$5, "_",'Cost drivers '!$B65), Inputs2!$N$2:$N$210, 0), MATCH('Cost drivers '!$C65, Inputs24[[#Headers],[2023-24]:[2029-30]],0)))</f>
        <v>27.738530424306788</v>
      </c>
      <c r="M65" s="77">
        <f>IF($C65&lt;="2023-24",INDEX(Inputs1[[2013-14]:[2029-30]], MATCH(_xlfn.CONCAT('Cost drivers '!M$4,"_",'Cost drivers '!$B65), Inputs1!$X$2:$X$507, 0), MATCH('Cost drivers '!$C65, Inputs1[[#Headers],[2013-14]:[2029-30]], 0)), INDEX(Inputs24[[2023-24]:[2029-30]], MATCH(_xlfn.CONCAT('Cost drivers '!M$5, "_",'Cost drivers '!$B65), Inputs2!$N$2:$N$210, 0), MATCH('Cost drivers '!$C65, Inputs24[[#Headers],[2023-24]:[2029-30]],0)))</f>
        <v>16.056939658260902</v>
      </c>
      <c r="N65" s="77">
        <f>IF($C65&lt;="2023-24",INDEX(Inputs1[[2013-14]:[2029-30]], MATCH(_xlfn.CONCAT('Cost drivers '!N$4,"_",'Cost drivers '!$B65), Inputs1!$X$2:$X$507, 0), MATCH('Cost drivers '!$C65, Inputs1[[#Headers],[2013-14]:[2029-30]], 0)), INDEX(Inputs24[[2023-24]:[2029-30]], MATCH(_xlfn.CONCAT('Cost drivers '!N$5, "_",'Cost drivers '!$B65), Inputs2!$N$2:$N$210, 0), MATCH('Cost drivers '!$C65, Inputs24[[#Headers],[2023-24]:[2029-30]],0)))</f>
        <v>0.95033074493059788</v>
      </c>
      <c r="O65" s="77">
        <f>IF($C65&lt;="2023-24",INDEX(Inputs1[[2013-14]:[2029-30]], MATCH(_xlfn.CONCAT('Cost drivers '!O$4,"_",'Cost drivers '!$B65), Inputs1!$X$2:$X$507, 0), MATCH('Cost drivers '!$C65, Inputs1[[#Headers],[2013-14]:[2029-30]], 0)), INDEX(Inputs24[[2023-24]:[2029-30]], MATCH(_xlfn.CONCAT('Cost drivers '!O$5, "_",'Cost drivers '!$B65), Inputs2!$N$2:$N$210, 0), MATCH('Cost drivers '!$C65, Inputs24[[#Headers],[2023-24]:[2029-30]],0)))</f>
        <v>3233.9120000000003</v>
      </c>
      <c r="P65" s="77">
        <f>IF($C65&lt;="2023-24",INDEX(Inputs1[[2013-14]:[2029-30]], MATCH(_xlfn.CONCAT('Cost drivers '!P$4,"_",'Cost drivers '!$B65), Inputs1!$X$2:$X$507, 0), MATCH('Cost drivers '!$C65, Inputs1[[#Headers],[2013-14]:[2029-30]], 0)), INDEX(Inputs24[[2023-24]:[2029-30]], MATCH(_xlfn.CONCAT('Cost drivers '!P$5, "_",'Cost drivers '!$B65), Inputs2!$N$2:$N$210, 0), MATCH('Cost drivers '!$C65, Inputs24[[#Headers],[2023-24]:[2029-30]],0)))</f>
        <v>0</v>
      </c>
      <c r="Q65" s="77">
        <f>IF($C65&lt;="2023-24",INDEX(Inputs1[[2013-14]:[2029-30]], MATCH(_xlfn.CONCAT('Cost drivers '!Q$4,"_",'Cost drivers '!$B65), Inputs1!$X$2:$X$507, 0), MATCH('Cost drivers '!$C65, Inputs1[[#Headers],[2013-14]:[2029-30]], 0)), INDEX(Inputs24[[2023-24]:[2029-30]], MATCH(_xlfn.CONCAT('Cost drivers '!Q$5, "_",'Cost drivers '!$B65), Inputs2!$N$2:$N$210, 0), MATCH('Cost drivers '!$C65, Inputs24[[#Headers],[2023-24]:[2029-30]],0)))</f>
        <v>0</v>
      </c>
    </row>
    <row r="66" spans="1:17" s="48" customFormat="1" ht="13.15">
      <c r="A66" s="66" t="str">
        <f t="shared" si="3"/>
        <v>NWT25</v>
      </c>
      <c r="B66" s="66" t="str">
        <f>Costs!B65</f>
        <v>NWT</v>
      </c>
      <c r="C66" s="66" t="str">
        <f>Costs!C65</f>
        <v>2024-25</v>
      </c>
      <c r="D66" s="106">
        <f t="shared" si="4"/>
        <v>6.0768498168255158</v>
      </c>
      <c r="E66" s="107">
        <f t="shared" si="0"/>
        <v>27.738530424306788</v>
      </c>
      <c r="F66" s="107">
        <f t="shared" si="1"/>
        <v>16.056939658260902</v>
      </c>
      <c r="G66" s="107">
        <f t="shared" si="5"/>
        <v>95.034465410971123</v>
      </c>
      <c r="H66" s="106">
        <f t="shared" si="2"/>
        <v>14.994767219423004</v>
      </c>
      <c r="I66" s="108">
        <f t="shared" si="6"/>
        <v>0</v>
      </c>
      <c r="J66" s="108">
        <f t="shared" si="7"/>
        <v>0</v>
      </c>
      <c r="K66" s="77">
        <f>IF($C66&lt;="2023-24",INDEX(Inputs1[[2013-14]:[2029-30]], MATCH(_xlfn.CONCAT('Cost drivers '!K$4,"_",'Cost drivers '!$B66), Inputs1!$X$2:$X$507, 0), MATCH('Cost drivers '!$C66, Inputs1[[#Headers],[2013-14]:[2029-30]], 0)), INDEX(Inputs24[[2023-24]:[2029-30]], MATCH(_xlfn.CONCAT('Cost drivers '!K$5, "_",'Cost drivers '!$B66), Inputs2!$N$2:$N$210, 0), MATCH('Cost drivers '!$C66, Inputs24[[#Headers],[2023-24]:[2029-30]],0)))</f>
        <v>435.6546388904697</v>
      </c>
      <c r="L66" s="77">
        <f>IF($C66&lt;="2023-24",INDEX(Inputs1[[2013-14]:[2029-30]], MATCH(_xlfn.CONCAT('Cost drivers '!L$4,"_",'Cost drivers '!$B66), Inputs1!$X$2:$X$507, 0), MATCH('Cost drivers '!$C66, Inputs1[[#Headers],[2013-14]:[2029-30]], 0)), INDEX(Inputs24[[2023-24]:[2029-30]], MATCH(_xlfn.CONCAT('Cost drivers '!L$5, "_",'Cost drivers '!$B66), Inputs2!$N$2:$N$210, 0), MATCH('Cost drivers '!$C66, Inputs24[[#Headers],[2023-24]:[2029-30]],0)))</f>
        <v>27.738530424306788</v>
      </c>
      <c r="M66" s="77">
        <f>IF($C66&lt;="2023-24",INDEX(Inputs1[[2013-14]:[2029-30]], MATCH(_xlfn.CONCAT('Cost drivers '!M$4,"_",'Cost drivers '!$B66), Inputs1!$X$2:$X$507, 0), MATCH('Cost drivers '!$C66, Inputs1[[#Headers],[2013-14]:[2029-30]], 0)), INDEX(Inputs24[[2023-24]:[2029-30]], MATCH(_xlfn.CONCAT('Cost drivers '!M$5, "_",'Cost drivers '!$B66), Inputs2!$N$2:$N$210, 0), MATCH('Cost drivers '!$C66, Inputs24[[#Headers],[2023-24]:[2029-30]],0)))</f>
        <v>16.056939658260902</v>
      </c>
      <c r="N66" s="77">
        <f>IF($C66&lt;="2023-24",INDEX(Inputs1[[2013-14]:[2029-30]], MATCH(_xlfn.CONCAT('Cost drivers '!N$4,"_",'Cost drivers '!$B66), Inputs1!$X$2:$X$507, 0), MATCH('Cost drivers '!$C66, Inputs1[[#Headers],[2013-14]:[2029-30]], 0)), INDEX(Inputs24[[2023-24]:[2029-30]], MATCH(_xlfn.CONCAT('Cost drivers '!N$5, "_",'Cost drivers '!$B66), Inputs2!$N$2:$N$210, 0), MATCH('Cost drivers '!$C66, Inputs24[[#Headers],[2023-24]:[2029-30]],0)))</f>
        <v>0.95034465410971125</v>
      </c>
      <c r="O66" s="77">
        <f>IF($C66&lt;="2023-24",INDEX(Inputs1[[2013-14]:[2029-30]], MATCH(_xlfn.CONCAT('Cost drivers '!O$4,"_",'Cost drivers '!$B66), Inputs1!$X$2:$X$507, 0), MATCH('Cost drivers '!$C66, Inputs1[[#Headers],[2013-14]:[2029-30]], 0)), INDEX(Inputs24[[2023-24]:[2029-30]], MATCH(_xlfn.CONCAT('Cost drivers '!O$5, "_",'Cost drivers '!$B66), Inputs2!$N$2:$N$210, 0), MATCH('Cost drivers '!$C66, Inputs24[[#Headers],[2023-24]:[2029-30]],0)))</f>
        <v>3251.9560000000001</v>
      </c>
      <c r="P66" s="77">
        <f>IF($C66&lt;="2023-24",INDEX(Inputs1[[2013-14]:[2029-30]], MATCH(_xlfn.CONCAT('Cost drivers '!P$4,"_",'Cost drivers '!$B66), Inputs1!$X$2:$X$507, 0), MATCH('Cost drivers '!$C66, Inputs1[[#Headers],[2013-14]:[2029-30]], 0)), INDEX(Inputs24[[2023-24]:[2029-30]], MATCH(_xlfn.CONCAT('Cost drivers '!P$5, "_",'Cost drivers '!$B66), Inputs2!$N$2:$N$210, 0), MATCH('Cost drivers '!$C66, Inputs24[[#Headers],[2023-24]:[2029-30]],0)))</f>
        <v>0</v>
      </c>
      <c r="Q66" s="77">
        <f>IF($C66&lt;="2023-24",INDEX(Inputs1[[2013-14]:[2029-30]], MATCH(_xlfn.CONCAT('Cost drivers '!Q$4,"_",'Cost drivers '!$B66), Inputs1!$X$2:$X$507, 0), MATCH('Cost drivers '!$C66, Inputs1[[#Headers],[2013-14]:[2029-30]], 0)), INDEX(Inputs24[[2023-24]:[2029-30]], MATCH(_xlfn.CONCAT('Cost drivers '!Q$5, "_",'Cost drivers '!$B66), Inputs2!$N$2:$N$210, 0), MATCH('Cost drivers '!$C66, Inputs24[[#Headers],[2023-24]:[2029-30]],0)))</f>
        <v>0</v>
      </c>
    </row>
    <row r="67" spans="1:17" s="48" customFormat="1" ht="13.15">
      <c r="A67" s="66" t="str">
        <f t="shared" si="3"/>
        <v>NWT26</v>
      </c>
      <c r="B67" s="66" t="str">
        <f>Costs!B66</f>
        <v>NWT</v>
      </c>
      <c r="C67" s="66" t="str">
        <f>Costs!C66</f>
        <v>2025-26</v>
      </c>
      <c r="D67" s="106">
        <f t="shared" si="4"/>
        <v>6.1438111114980805</v>
      </c>
      <c r="E67" s="107">
        <f t="shared" si="0"/>
        <v>27.738530424306788</v>
      </c>
      <c r="F67" s="107">
        <f t="shared" si="1"/>
        <v>16.056939658260902</v>
      </c>
      <c r="G67" s="107">
        <f t="shared" si="5"/>
        <v>95.053757795513732</v>
      </c>
      <c r="H67" s="106">
        <f t="shared" si="2"/>
        <v>15.002159059409488</v>
      </c>
      <c r="I67" s="108">
        <f t="shared" si="6"/>
        <v>0</v>
      </c>
      <c r="J67" s="108">
        <f t="shared" si="7"/>
        <v>0</v>
      </c>
      <c r="K67" s="77">
        <f>IF($C67&lt;="2023-24",INDEX(Inputs1[[2013-14]:[2029-30]], MATCH(_xlfn.CONCAT('Cost drivers '!K$4,"_",'Cost drivers '!$B67), Inputs1!$X$2:$X$507, 0), MATCH('Cost drivers '!$C67, Inputs1[[#Headers],[2013-14]:[2029-30]], 0)), INDEX(Inputs24[[2023-24]:[2029-30]], MATCH(_xlfn.CONCAT('Cost drivers '!K$5, "_",'Cost drivers '!$B67), Inputs2!$N$2:$N$210, 0), MATCH('Cost drivers '!$C67, Inputs24[[#Headers],[2023-24]:[2029-30]],0)))</f>
        <v>465.82550513373224</v>
      </c>
      <c r="L67" s="77">
        <f>IF($C67&lt;="2023-24",INDEX(Inputs1[[2013-14]:[2029-30]], MATCH(_xlfn.CONCAT('Cost drivers '!L$4,"_",'Cost drivers '!$B67), Inputs1!$X$2:$X$507, 0), MATCH('Cost drivers '!$C67, Inputs1[[#Headers],[2013-14]:[2029-30]], 0)), INDEX(Inputs24[[2023-24]:[2029-30]], MATCH(_xlfn.CONCAT('Cost drivers '!L$5, "_",'Cost drivers '!$B67), Inputs2!$N$2:$N$210, 0), MATCH('Cost drivers '!$C67, Inputs24[[#Headers],[2023-24]:[2029-30]],0)))</f>
        <v>27.738530424306788</v>
      </c>
      <c r="M67" s="77">
        <f>IF($C67&lt;="2023-24",INDEX(Inputs1[[2013-14]:[2029-30]], MATCH(_xlfn.CONCAT('Cost drivers '!M$4,"_",'Cost drivers '!$B67), Inputs1!$X$2:$X$507, 0), MATCH('Cost drivers '!$C67, Inputs1[[#Headers],[2013-14]:[2029-30]], 0)), INDEX(Inputs24[[2023-24]:[2029-30]], MATCH(_xlfn.CONCAT('Cost drivers '!M$5, "_",'Cost drivers '!$B67), Inputs2!$N$2:$N$210, 0), MATCH('Cost drivers '!$C67, Inputs24[[#Headers],[2023-24]:[2029-30]],0)))</f>
        <v>16.056939658260902</v>
      </c>
      <c r="N67" s="77">
        <f>IF($C67&lt;="2023-24",INDEX(Inputs1[[2013-14]:[2029-30]], MATCH(_xlfn.CONCAT('Cost drivers '!N$4,"_",'Cost drivers '!$B67), Inputs1!$X$2:$X$507, 0), MATCH('Cost drivers '!$C67, Inputs1[[#Headers],[2013-14]:[2029-30]], 0)), INDEX(Inputs24[[2023-24]:[2029-30]], MATCH(_xlfn.CONCAT('Cost drivers '!N$5, "_",'Cost drivers '!$B67), Inputs2!$N$2:$N$210, 0), MATCH('Cost drivers '!$C67, Inputs24[[#Headers],[2023-24]:[2029-30]],0)))</f>
        <v>0.95053757795513727</v>
      </c>
      <c r="O67" s="77">
        <f>IF($C67&lt;="2023-24",INDEX(Inputs1[[2013-14]:[2029-30]], MATCH(_xlfn.CONCAT('Cost drivers '!O$4,"_",'Cost drivers '!$B67), Inputs1!$X$2:$X$507, 0), MATCH('Cost drivers '!$C67, Inputs1[[#Headers],[2013-14]:[2029-30]], 0)), INDEX(Inputs24[[2023-24]:[2029-30]], MATCH(_xlfn.CONCAT('Cost drivers '!O$5, "_",'Cost drivers '!$B67), Inputs2!$N$2:$N$210, 0), MATCH('Cost drivers '!$C67, Inputs24[[#Headers],[2023-24]:[2029-30]],0)))</f>
        <v>3276.0829999999996</v>
      </c>
      <c r="P67" s="77">
        <f>IF($C67&lt;="2023-24",INDEX(Inputs1[[2013-14]:[2029-30]], MATCH(_xlfn.CONCAT('Cost drivers '!P$4,"_",'Cost drivers '!$B67), Inputs1!$X$2:$X$507, 0), MATCH('Cost drivers '!$C67, Inputs1[[#Headers],[2013-14]:[2029-30]], 0)), INDEX(Inputs24[[2023-24]:[2029-30]], MATCH(_xlfn.CONCAT('Cost drivers '!P$5, "_",'Cost drivers '!$B67), Inputs2!$N$2:$N$210, 0), MATCH('Cost drivers '!$C67, Inputs24[[#Headers],[2023-24]:[2029-30]],0)))</f>
        <v>0</v>
      </c>
      <c r="Q67" s="77">
        <f>IF($C67&lt;="2023-24",INDEX(Inputs1[[2013-14]:[2029-30]], MATCH(_xlfn.CONCAT('Cost drivers '!Q$4,"_",'Cost drivers '!$B67), Inputs1!$X$2:$X$507, 0), MATCH('Cost drivers '!$C67, Inputs1[[#Headers],[2013-14]:[2029-30]], 0)), INDEX(Inputs24[[2023-24]:[2029-30]], MATCH(_xlfn.CONCAT('Cost drivers '!Q$5, "_",'Cost drivers '!$B67), Inputs2!$N$2:$N$210, 0), MATCH('Cost drivers '!$C67, Inputs24[[#Headers],[2023-24]:[2029-30]],0)))</f>
        <v>0</v>
      </c>
    </row>
    <row r="68" spans="1:17" s="48" customFormat="1" ht="13.15">
      <c r="A68" s="66" t="str">
        <f t="shared" si="3"/>
        <v>NWT27</v>
      </c>
      <c r="B68" s="66" t="str">
        <f>Costs!B67</f>
        <v>NWT</v>
      </c>
      <c r="C68" s="66" t="str">
        <f>Costs!C67</f>
        <v>2026-27</v>
      </c>
      <c r="D68" s="106">
        <f t="shared" si="4"/>
        <v>6.1958328454282947</v>
      </c>
      <c r="E68" s="107">
        <f t="shared" si="0"/>
        <v>27.738530424306788</v>
      </c>
      <c r="F68" s="107">
        <f t="shared" si="1"/>
        <v>16.056939658260902</v>
      </c>
      <c r="G68" s="107">
        <f t="shared" si="5"/>
        <v>95.075059831617395</v>
      </c>
      <c r="H68" s="106">
        <f t="shared" si="2"/>
        <v>15.009968034809354</v>
      </c>
      <c r="I68" s="108">
        <f t="shared" si="6"/>
        <v>0</v>
      </c>
      <c r="J68" s="108">
        <f t="shared" si="7"/>
        <v>0</v>
      </c>
      <c r="K68" s="77">
        <f>IF($C68&lt;="2023-24",INDEX(Inputs1[[2013-14]:[2029-30]], MATCH(_xlfn.CONCAT('Cost drivers '!K$4,"_",'Cost drivers '!$B68), Inputs1!$X$2:$X$507, 0), MATCH('Cost drivers '!$C68, Inputs1[[#Headers],[2013-14]:[2029-30]], 0)), INDEX(Inputs24[[2023-24]:[2029-30]], MATCH(_xlfn.CONCAT('Cost drivers '!K$5, "_",'Cost drivers '!$B68), Inputs2!$N$2:$N$210, 0), MATCH('Cost drivers '!$C68, Inputs24[[#Headers],[2023-24]:[2029-30]],0)))</f>
        <v>490.69995207452916</v>
      </c>
      <c r="L68" s="77">
        <f>IF($C68&lt;="2023-24",INDEX(Inputs1[[2013-14]:[2029-30]], MATCH(_xlfn.CONCAT('Cost drivers '!L$4,"_",'Cost drivers '!$B68), Inputs1!$X$2:$X$507, 0), MATCH('Cost drivers '!$C68, Inputs1[[#Headers],[2013-14]:[2029-30]], 0)), INDEX(Inputs24[[2023-24]:[2029-30]], MATCH(_xlfn.CONCAT('Cost drivers '!L$5, "_",'Cost drivers '!$B68), Inputs2!$N$2:$N$210, 0), MATCH('Cost drivers '!$C68, Inputs24[[#Headers],[2023-24]:[2029-30]],0)))</f>
        <v>27.738530424306788</v>
      </c>
      <c r="M68" s="77">
        <f>IF($C68&lt;="2023-24",INDEX(Inputs1[[2013-14]:[2029-30]], MATCH(_xlfn.CONCAT('Cost drivers '!M$4,"_",'Cost drivers '!$B68), Inputs1!$X$2:$X$507, 0), MATCH('Cost drivers '!$C68, Inputs1[[#Headers],[2013-14]:[2029-30]], 0)), INDEX(Inputs24[[2023-24]:[2029-30]], MATCH(_xlfn.CONCAT('Cost drivers '!M$5, "_",'Cost drivers '!$B68), Inputs2!$N$2:$N$210, 0), MATCH('Cost drivers '!$C68, Inputs24[[#Headers],[2023-24]:[2029-30]],0)))</f>
        <v>16.056939658260902</v>
      </c>
      <c r="N68" s="77">
        <f>IF($C68&lt;="2023-24",INDEX(Inputs1[[2013-14]:[2029-30]], MATCH(_xlfn.CONCAT('Cost drivers '!N$4,"_",'Cost drivers '!$B68), Inputs1!$X$2:$X$507, 0), MATCH('Cost drivers '!$C68, Inputs1[[#Headers],[2013-14]:[2029-30]], 0)), INDEX(Inputs24[[2023-24]:[2029-30]], MATCH(_xlfn.CONCAT('Cost drivers '!N$5, "_",'Cost drivers '!$B68), Inputs2!$N$2:$N$210, 0), MATCH('Cost drivers '!$C68, Inputs24[[#Headers],[2023-24]:[2029-30]],0)))</f>
        <v>0.95075059831617392</v>
      </c>
      <c r="O68" s="77">
        <f>IF($C68&lt;="2023-24",INDEX(Inputs1[[2013-14]:[2029-30]], MATCH(_xlfn.CONCAT('Cost drivers '!O$4,"_",'Cost drivers '!$B68), Inputs1!$X$2:$X$507, 0), MATCH('Cost drivers '!$C68, Inputs1[[#Headers],[2013-14]:[2029-30]], 0)), INDEX(Inputs24[[2023-24]:[2029-30]], MATCH(_xlfn.CONCAT('Cost drivers '!O$5, "_",'Cost drivers '!$B68), Inputs2!$N$2:$N$210, 0), MATCH('Cost drivers '!$C68, Inputs24[[#Headers],[2023-24]:[2029-30]],0)))</f>
        <v>3301.7659999999996</v>
      </c>
      <c r="P68" s="77">
        <f>IF($C68&lt;="2023-24",INDEX(Inputs1[[2013-14]:[2029-30]], MATCH(_xlfn.CONCAT('Cost drivers '!P$4,"_",'Cost drivers '!$B68), Inputs1!$X$2:$X$507, 0), MATCH('Cost drivers '!$C68, Inputs1[[#Headers],[2013-14]:[2029-30]], 0)), INDEX(Inputs24[[2023-24]:[2029-30]], MATCH(_xlfn.CONCAT('Cost drivers '!P$5, "_",'Cost drivers '!$B68), Inputs2!$N$2:$N$210, 0), MATCH('Cost drivers '!$C68, Inputs24[[#Headers],[2023-24]:[2029-30]],0)))</f>
        <v>0</v>
      </c>
      <c r="Q68" s="77">
        <f>IF($C68&lt;="2023-24",INDEX(Inputs1[[2013-14]:[2029-30]], MATCH(_xlfn.CONCAT('Cost drivers '!Q$4,"_",'Cost drivers '!$B68), Inputs1!$X$2:$X$507, 0), MATCH('Cost drivers '!$C68, Inputs1[[#Headers],[2013-14]:[2029-30]], 0)), INDEX(Inputs24[[2023-24]:[2029-30]], MATCH(_xlfn.CONCAT('Cost drivers '!Q$5, "_",'Cost drivers '!$B68), Inputs2!$N$2:$N$210, 0), MATCH('Cost drivers '!$C68, Inputs24[[#Headers],[2023-24]:[2029-30]],0)))</f>
        <v>0</v>
      </c>
    </row>
    <row r="69" spans="1:17" s="48" customFormat="1" ht="13.15">
      <c r="A69" s="66" t="str">
        <f t="shared" si="3"/>
        <v>NWT28</v>
      </c>
      <c r="B69" s="66" t="str">
        <f>Costs!B68</f>
        <v>NWT</v>
      </c>
      <c r="C69" s="66" t="str">
        <f>Costs!C68</f>
        <v>2027-28</v>
      </c>
      <c r="D69" s="106">
        <f t="shared" si="4"/>
        <v>6.215145699688108</v>
      </c>
      <c r="E69" s="107">
        <f t="shared" si="0"/>
        <v>27.738530424306788</v>
      </c>
      <c r="F69" s="107">
        <f t="shared" si="1"/>
        <v>16.056939658260902</v>
      </c>
      <c r="G69" s="107">
        <f t="shared" si="5"/>
        <v>95.105553060353188</v>
      </c>
      <c r="H69" s="106">
        <f t="shared" si="2"/>
        <v>15.019402259001428</v>
      </c>
      <c r="I69" s="108">
        <f t="shared" si="6"/>
        <v>0</v>
      </c>
      <c r="J69" s="108">
        <f t="shared" si="7"/>
        <v>0</v>
      </c>
      <c r="K69" s="77">
        <f>IF($C69&lt;="2023-24",INDEX(Inputs1[[2013-14]:[2029-30]], MATCH(_xlfn.CONCAT('Cost drivers '!K$4,"_",'Cost drivers '!$B69), Inputs1!$X$2:$X$507, 0), MATCH('Cost drivers '!$C69, Inputs1[[#Headers],[2013-14]:[2029-30]], 0)), INDEX(Inputs24[[2023-24]:[2029-30]], MATCH(_xlfn.CONCAT('Cost drivers '!K$5, "_",'Cost drivers '!$B69), Inputs2!$N$2:$N$210, 0), MATCH('Cost drivers '!$C69, Inputs24[[#Headers],[2023-24]:[2029-30]],0)))</f>
        <v>500.26887289968801</v>
      </c>
      <c r="L69" s="77">
        <f>IF($C69&lt;="2023-24",INDEX(Inputs1[[2013-14]:[2029-30]], MATCH(_xlfn.CONCAT('Cost drivers '!L$4,"_",'Cost drivers '!$B69), Inputs1!$X$2:$X$507, 0), MATCH('Cost drivers '!$C69, Inputs1[[#Headers],[2013-14]:[2029-30]], 0)), INDEX(Inputs24[[2023-24]:[2029-30]], MATCH(_xlfn.CONCAT('Cost drivers '!L$5, "_",'Cost drivers '!$B69), Inputs2!$N$2:$N$210, 0), MATCH('Cost drivers '!$C69, Inputs24[[#Headers],[2023-24]:[2029-30]],0)))</f>
        <v>27.738530424306788</v>
      </c>
      <c r="M69" s="77">
        <f>IF($C69&lt;="2023-24",INDEX(Inputs1[[2013-14]:[2029-30]], MATCH(_xlfn.CONCAT('Cost drivers '!M$4,"_",'Cost drivers '!$B69), Inputs1!$X$2:$X$507, 0), MATCH('Cost drivers '!$C69, Inputs1[[#Headers],[2013-14]:[2029-30]], 0)), INDEX(Inputs24[[2023-24]:[2029-30]], MATCH(_xlfn.CONCAT('Cost drivers '!M$5, "_",'Cost drivers '!$B69), Inputs2!$N$2:$N$210, 0), MATCH('Cost drivers '!$C69, Inputs24[[#Headers],[2023-24]:[2029-30]],0)))</f>
        <v>16.056939658260902</v>
      </c>
      <c r="N69" s="77">
        <f>IF($C69&lt;="2023-24",INDEX(Inputs1[[2013-14]:[2029-30]], MATCH(_xlfn.CONCAT('Cost drivers '!N$4,"_",'Cost drivers '!$B69), Inputs1!$X$2:$X$507, 0), MATCH('Cost drivers '!$C69, Inputs1[[#Headers],[2013-14]:[2029-30]], 0)), INDEX(Inputs24[[2023-24]:[2029-30]], MATCH(_xlfn.CONCAT('Cost drivers '!N$5, "_",'Cost drivers '!$B69), Inputs2!$N$2:$N$210, 0), MATCH('Cost drivers '!$C69, Inputs24[[#Headers],[2023-24]:[2029-30]],0)))</f>
        <v>0.95105553060353187</v>
      </c>
      <c r="O69" s="77">
        <f>IF($C69&lt;="2023-24",INDEX(Inputs1[[2013-14]:[2029-30]], MATCH(_xlfn.CONCAT('Cost drivers '!O$4,"_",'Cost drivers '!$B69), Inputs1!$X$2:$X$507, 0), MATCH('Cost drivers '!$C69, Inputs1[[#Headers],[2013-14]:[2029-30]], 0)), INDEX(Inputs24[[2023-24]:[2029-30]], MATCH(_xlfn.CONCAT('Cost drivers '!O$5, "_",'Cost drivers '!$B69), Inputs2!$N$2:$N$210, 0), MATCH('Cost drivers '!$C69, Inputs24[[#Headers],[2023-24]:[2029-30]],0)))</f>
        <v>3333.0630000000001</v>
      </c>
      <c r="P69" s="77">
        <f>IF($C69&lt;="2023-24",INDEX(Inputs1[[2013-14]:[2029-30]], MATCH(_xlfn.CONCAT('Cost drivers '!P$4,"_",'Cost drivers '!$B69), Inputs1!$X$2:$X$507, 0), MATCH('Cost drivers '!$C69, Inputs1[[#Headers],[2013-14]:[2029-30]], 0)), INDEX(Inputs24[[2023-24]:[2029-30]], MATCH(_xlfn.CONCAT('Cost drivers '!P$5, "_",'Cost drivers '!$B69), Inputs2!$N$2:$N$210, 0), MATCH('Cost drivers '!$C69, Inputs24[[#Headers],[2023-24]:[2029-30]],0)))</f>
        <v>0</v>
      </c>
      <c r="Q69" s="77">
        <f>IF($C69&lt;="2023-24",INDEX(Inputs1[[2013-14]:[2029-30]], MATCH(_xlfn.CONCAT('Cost drivers '!Q$4,"_",'Cost drivers '!$B69), Inputs1!$X$2:$X$507, 0), MATCH('Cost drivers '!$C69, Inputs1[[#Headers],[2013-14]:[2029-30]], 0)), INDEX(Inputs24[[2023-24]:[2029-30]], MATCH(_xlfn.CONCAT('Cost drivers '!Q$5, "_",'Cost drivers '!$B69), Inputs2!$N$2:$N$210, 0), MATCH('Cost drivers '!$C69, Inputs24[[#Headers],[2023-24]:[2029-30]],0)))</f>
        <v>0</v>
      </c>
    </row>
    <row r="70" spans="1:17" s="48" customFormat="1" ht="13.15">
      <c r="A70" s="66" t="str">
        <f t="shared" si="3"/>
        <v>NWT29</v>
      </c>
      <c r="B70" s="66" t="str">
        <f>Costs!B69</f>
        <v>NWT</v>
      </c>
      <c r="C70" s="66" t="str">
        <f>Costs!C69</f>
        <v>2028-29</v>
      </c>
      <c r="D70" s="106">
        <f t="shared" si="4"/>
        <v>6.2447169187375824</v>
      </c>
      <c r="E70" s="107">
        <f t="shared" si="0"/>
        <v>27.738530424306788</v>
      </c>
      <c r="F70" s="107">
        <f t="shared" si="1"/>
        <v>16.056939658260902</v>
      </c>
      <c r="G70" s="107">
        <f t="shared" si="5"/>
        <v>95.137792498087762</v>
      </c>
      <c r="H70" s="106">
        <f t="shared" si="2"/>
        <v>15.029376760829695</v>
      </c>
      <c r="I70" s="108">
        <f t="shared" si="6"/>
        <v>0</v>
      </c>
      <c r="J70" s="108">
        <f t="shared" si="7"/>
        <v>0</v>
      </c>
      <c r="K70" s="77">
        <f>IF($C70&lt;="2023-24",INDEX(Inputs1[[2013-14]:[2029-30]], MATCH(_xlfn.CONCAT('Cost drivers '!K$4,"_",'Cost drivers '!$B70), Inputs1!$X$2:$X$507, 0), MATCH('Cost drivers '!$C70, Inputs1[[#Headers],[2013-14]:[2029-30]], 0)), INDEX(Inputs24[[2023-24]:[2029-30]], MATCH(_xlfn.CONCAT('Cost drivers '!K$5, "_",'Cost drivers '!$B70), Inputs2!$N$2:$N$210, 0), MATCH('Cost drivers '!$C70, Inputs24[[#Headers],[2023-24]:[2029-30]],0)))</f>
        <v>515.28333722118418</v>
      </c>
      <c r="L70" s="77">
        <f>IF($C70&lt;="2023-24",INDEX(Inputs1[[2013-14]:[2029-30]], MATCH(_xlfn.CONCAT('Cost drivers '!L$4,"_",'Cost drivers '!$B70), Inputs1!$X$2:$X$507, 0), MATCH('Cost drivers '!$C70, Inputs1[[#Headers],[2013-14]:[2029-30]], 0)), INDEX(Inputs24[[2023-24]:[2029-30]], MATCH(_xlfn.CONCAT('Cost drivers '!L$5, "_",'Cost drivers '!$B70), Inputs2!$N$2:$N$210, 0), MATCH('Cost drivers '!$C70, Inputs24[[#Headers],[2023-24]:[2029-30]],0)))</f>
        <v>27.738530424306788</v>
      </c>
      <c r="M70" s="77">
        <f>IF($C70&lt;="2023-24",INDEX(Inputs1[[2013-14]:[2029-30]], MATCH(_xlfn.CONCAT('Cost drivers '!M$4,"_",'Cost drivers '!$B70), Inputs1!$X$2:$X$507, 0), MATCH('Cost drivers '!$C70, Inputs1[[#Headers],[2013-14]:[2029-30]], 0)), INDEX(Inputs24[[2023-24]:[2029-30]], MATCH(_xlfn.CONCAT('Cost drivers '!M$5, "_",'Cost drivers '!$B70), Inputs2!$N$2:$N$210, 0), MATCH('Cost drivers '!$C70, Inputs24[[#Headers],[2023-24]:[2029-30]],0)))</f>
        <v>16.056939658260902</v>
      </c>
      <c r="N70" s="77">
        <f>IF($C70&lt;="2023-24",INDEX(Inputs1[[2013-14]:[2029-30]], MATCH(_xlfn.CONCAT('Cost drivers '!N$4,"_",'Cost drivers '!$B70), Inputs1!$X$2:$X$507, 0), MATCH('Cost drivers '!$C70, Inputs1[[#Headers],[2013-14]:[2029-30]], 0)), INDEX(Inputs24[[2023-24]:[2029-30]], MATCH(_xlfn.CONCAT('Cost drivers '!N$5, "_",'Cost drivers '!$B70), Inputs2!$N$2:$N$210, 0), MATCH('Cost drivers '!$C70, Inputs24[[#Headers],[2023-24]:[2029-30]],0)))</f>
        <v>0.95137792498087759</v>
      </c>
      <c r="O70" s="77">
        <f>IF($C70&lt;="2023-24",INDEX(Inputs1[[2013-14]:[2029-30]], MATCH(_xlfn.CONCAT('Cost drivers '!O$4,"_",'Cost drivers '!$B70), Inputs1!$X$2:$X$507, 0), MATCH('Cost drivers '!$C70, Inputs1[[#Headers],[2013-14]:[2029-30]], 0)), INDEX(Inputs24[[2023-24]:[2029-30]], MATCH(_xlfn.CONCAT('Cost drivers '!O$5, "_",'Cost drivers '!$B70), Inputs2!$N$2:$N$210, 0), MATCH('Cost drivers '!$C70, Inputs24[[#Headers],[2023-24]:[2029-30]],0)))</f>
        <v>3366.4749999999999</v>
      </c>
      <c r="P70" s="77">
        <f>IF($C70&lt;="2023-24",INDEX(Inputs1[[2013-14]:[2029-30]], MATCH(_xlfn.CONCAT('Cost drivers '!P$4,"_",'Cost drivers '!$B70), Inputs1!$X$2:$X$507, 0), MATCH('Cost drivers '!$C70, Inputs1[[#Headers],[2013-14]:[2029-30]], 0)), INDEX(Inputs24[[2023-24]:[2029-30]], MATCH(_xlfn.CONCAT('Cost drivers '!P$5, "_",'Cost drivers '!$B70), Inputs2!$N$2:$N$210, 0), MATCH('Cost drivers '!$C70, Inputs24[[#Headers],[2023-24]:[2029-30]],0)))</f>
        <v>0</v>
      </c>
      <c r="Q70" s="77">
        <f>IF($C70&lt;="2023-24",INDEX(Inputs1[[2013-14]:[2029-30]], MATCH(_xlfn.CONCAT('Cost drivers '!Q$4,"_",'Cost drivers '!$B70), Inputs1!$X$2:$X$507, 0), MATCH('Cost drivers '!$C70, Inputs1[[#Headers],[2013-14]:[2029-30]], 0)), INDEX(Inputs24[[2023-24]:[2029-30]], MATCH(_xlfn.CONCAT('Cost drivers '!Q$5, "_",'Cost drivers '!$B70), Inputs2!$N$2:$N$210, 0), MATCH('Cost drivers '!$C70, Inputs24[[#Headers],[2023-24]:[2029-30]],0)))</f>
        <v>0</v>
      </c>
    </row>
    <row r="71" spans="1:17" s="48" customFormat="1" ht="13.15">
      <c r="A71" s="66" t="str">
        <f t="shared" si="3"/>
        <v>NWT30</v>
      </c>
      <c r="B71" s="66" t="str">
        <f>Costs!B70</f>
        <v>NWT</v>
      </c>
      <c r="C71" s="66" t="str">
        <f>Costs!C70</f>
        <v>2029-30</v>
      </c>
      <c r="D71" s="106">
        <f t="shared" si="4"/>
        <v>6.2912954355321711</v>
      </c>
      <c r="E71" s="107">
        <f t="shared" si="0"/>
        <v>27.738530424306788</v>
      </c>
      <c r="F71" s="107">
        <f t="shared" si="1"/>
        <v>16.056939658260902</v>
      </c>
      <c r="G71" s="107">
        <f t="shared" si="5"/>
        <v>95.163157126305791</v>
      </c>
      <c r="H71" s="106">
        <f t="shared" si="2"/>
        <v>15.03846683063788</v>
      </c>
      <c r="I71" s="108">
        <f t="shared" si="6"/>
        <v>0</v>
      </c>
      <c r="J71" s="108">
        <f t="shared" si="7"/>
        <v>0</v>
      </c>
      <c r="K71" s="77">
        <f>IF($C71&lt;="2023-24",INDEX(Inputs1[[2013-14]:[2029-30]], MATCH(_xlfn.CONCAT('Cost drivers '!K$4,"_",'Cost drivers '!$B71), Inputs1!$X$2:$X$507, 0), MATCH('Cost drivers '!$C71, Inputs1[[#Headers],[2013-14]:[2029-30]], 0)), INDEX(Inputs24[[2023-24]:[2029-30]], MATCH(_xlfn.CONCAT('Cost drivers '!K$5, "_",'Cost drivers '!$B71), Inputs2!$N$2:$N$210, 0), MATCH('Cost drivers '!$C71, Inputs24[[#Headers],[2023-24]:[2029-30]],0)))</f>
        <v>539.85222005078572</v>
      </c>
      <c r="L71" s="77">
        <f>IF($C71&lt;="2023-24",INDEX(Inputs1[[2013-14]:[2029-30]], MATCH(_xlfn.CONCAT('Cost drivers '!L$4,"_",'Cost drivers '!$B71), Inputs1!$X$2:$X$507, 0), MATCH('Cost drivers '!$C71, Inputs1[[#Headers],[2013-14]:[2029-30]], 0)), INDEX(Inputs24[[2023-24]:[2029-30]], MATCH(_xlfn.CONCAT('Cost drivers '!L$5, "_",'Cost drivers '!$B71), Inputs2!$N$2:$N$210, 0), MATCH('Cost drivers '!$C71, Inputs24[[#Headers],[2023-24]:[2029-30]],0)))</f>
        <v>27.738530424306788</v>
      </c>
      <c r="M71" s="77">
        <f>IF($C71&lt;="2023-24",INDEX(Inputs1[[2013-14]:[2029-30]], MATCH(_xlfn.CONCAT('Cost drivers '!M$4,"_",'Cost drivers '!$B71), Inputs1!$X$2:$X$507, 0), MATCH('Cost drivers '!$C71, Inputs1[[#Headers],[2013-14]:[2029-30]], 0)), INDEX(Inputs24[[2023-24]:[2029-30]], MATCH(_xlfn.CONCAT('Cost drivers '!M$5, "_",'Cost drivers '!$B71), Inputs2!$N$2:$N$210, 0), MATCH('Cost drivers '!$C71, Inputs24[[#Headers],[2023-24]:[2029-30]],0)))</f>
        <v>16.056939658260902</v>
      </c>
      <c r="N71" s="77">
        <f>IF($C71&lt;="2023-24",INDEX(Inputs1[[2013-14]:[2029-30]], MATCH(_xlfn.CONCAT('Cost drivers '!N$4,"_",'Cost drivers '!$B71), Inputs1!$X$2:$X$507, 0), MATCH('Cost drivers '!$C71, Inputs1[[#Headers],[2013-14]:[2029-30]], 0)), INDEX(Inputs24[[2023-24]:[2029-30]], MATCH(_xlfn.CONCAT('Cost drivers '!N$5, "_",'Cost drivers '!$B71), Inputs2!$N$2:$N$210, 0), MATCH('Cost drivers '!$C71, Inputs24[[#Headers],[2023-24]:[2029-30]],0)))</f>
        <v>0.95163157126305786</v>
      </c>
      <c r="O71" s="77">
        <f>IF($C71&lt;="2023-24",INDEX(Inputs1[[2013-14]:[2029-30]], MATCH(_xlfn.CONCAT('Cost drivers '!O$4,"_",'Cost drivers '!$B71), Inputs1!$X$2:$X$507, 0), MATCH('Cost drivers '!$C71, Inputs1[[#Headers],[2013-14]:[2029-30]], 0)), INDEX(Inputs24[[2023-24]:[2029-30]], MATCH(_xlfn.CONCAT('Cost drivers '!O$5, "_",'Cost drivers '!$B71), Inputs2!$N$2:$N$210, 0), MATCH('Cost drivers '!$C71, Inputs24[[#Headers],[2023-24]:[2029-30]],0)))</f>
        <v>3397.2159999999994</v>
      </c>
      <c r="P71" s="77">
        <f>IF($C71&lt;="2023-24",INDEX(Inputs1[[2013-14]:[2029-30]], MATCH(_xlfn.CONCAT('Cost drivers '!P$4,"_",'Cost drivers '!$B71), Inputs1!$X$2:$X$507, 0), MATCH('Cost drivers '!$C71, Inputs1[[#Headers],[2013-14]:[2029-30]], 0)), INDEX(Inputs24[[2023-24]:[2029-30]], MATCH(_xlfn.CONCAT('Cost drivers '!P$5, "_",'Cost drivers '!$B71), Inputs2!$N$2:$N$210, 0), MATCH('Cost drivers '!$C71, Inputs24[[#Headers],[2023-24]:[2029-30]],0)))</f>
        <v>0</v>
      </c>
      <c r="Q71" s="77">
        <f>IF($C71&lt;="2023-24",INDEX(Inputs1[[2013-14]:[2029-30]], MATCH(_xlfn.CONCAT('Cost drivers '!Q$4,"_",'Cost drivers '!$B71), Inputs1!$X$2:$X$507, 0), MATCH('Cost drivers '!$C71, Inputs1[[#Headers],[2013-14]:[2029-30]], 0)), INDEX(Inputs24[[2023-24]:[2029-30]], MATCH(_xlfn.CONCAT('Cost drivers '!Q$5, "_",'Cost drivers '!$B71), Inputs2!$N$2:$N$210, 0), MATCH('Cost drivers '!$C71, Inputs24[[#Headers],[2023-24]:[2029-30]],0)))</f>
        <v>0</v>
      </c>
    </row>
    <row r="72" spans="1:17" s="48" customFormat="1" ht="13.15">
      <c r="A72" s="66" t="str">
        <f t="shared" si="3"/>
        <v>SBB14</v>
      </c>
      <c r="B72" s="66" t="str">
        <f>Costs!B71</f>
        <v>SBB</v>
      </c>
      <c r="C72" s="66" t="str">
        <f>Costs!C71</f>
        <v>2013-14</v>
      </c>
      <c r="D72" s="106">
        <f t="shared" si="4"/>
        <v>6.1542069555590704</v>
      </c>
      <c r="E72" s="107">
        <f t="shared" si="0"/>
        <v>21.876836956657815</v>
      </c>
      <c r="F72" s="107">
        <f t="shared" si="1"/>
        <v>12.905810919676833</v>
      </c>
      <c r="G72" s="107">
        <f t="shared" si="5"/>
        <v>47.394803938328138</v>
      </c>
      <c r="H72" s="106">
        <f t="shared" si="2"/>
        <v>14.133742446295699</v>
      </c>
      <c r="I72" s="108">
        <f t="shared" si="6"/>
        <v>0</v>
      </c>
      <c r="J72" s="108">
        <f t="shared" si="7"/>
        <v>0</v>
      </c>
      <c r="K72" s="77">
        <f>IF($C72&lt;="2023-24",INDEX(Inputs1[[2013-14]:[2029-30]], MATCH(_xlfn.CONCAT('Cost drivers '!K$4,"_",'Cost drivers '!$B72), Inputs1!$X$2:$X$507, 0), MATCH('Cost drivers '!$C72, Inputs1[[#Headers],[2013-14]:[2029-30]], 0)), INDEX(Inputs24[[2023-24]:[2029-30]], MATCH(_xlfn.CONCAT('Cost drivers '!K$5, "_",'Cost drivers '!$B72), Inputs2!$N$2:$N$210, 0), MATCH('Cost drivers '!$C72, Inputs24[[#Headers],[2023-24]:[2029-30]],0)))</f>
        <v>470.69341361251543</v>
      </c>
      <c r="L72" s="77">
        <f>IF($C72&lt;="2023-24",INDEX(Inputs1[[2013-14]:[2029-30]], MATCH(_xlfn.CONCAT('Cost drivers '!L$4,"_",'Cost drivers '!$B72), Inputs1!$X$2:$X$507, 0), MATCH('Cost drivers '!$C72, Inputs1[[#Headers],[2013-14]:[2029-30]], 0)), INDEX(Inputs24[[2023-24]:[2029-30]], MATCH(_xlfn.CONCAT('Cost drivers '!L$5, "_",'Cost drivers '!$B72), Inputs2!$N$2:$N$210, 0), MATCH('Cost drivers '!$C72, Inputs24[[#Headers],[2023-24]:[2029-30]],0)))</f>
        <v>21.876836956657815</v>
      </c>
      <c r="M72" s="77">
        <f>IF($C72&lt;="2023-24",INDEX(Inputs1[[2013-14]:[2029-30]], MATCH(_xlfn.CONCAT('Cost drivers '!M$4,"_",'Cost drivers '!$B72), Inputs1!$X$2:$X$507, 0), MATCH('Cost drivers '!$C72, Inputs1[[#Headers],[2013-14]:[2029-30]], 0)), INDEX(Inputs24[[2023-24]:[2029-30]], MATCH(_xlfn.CONCAT('Cost drivers '!M$5, "_",'Cost drivers '!$B72), Inputs2!$N$2:$N$210, 0), MATCH('Cost drivers '!$C72, Inputs24[[#Headers],[2023-24]:[2029-30]],0)))</f>
        <v>12.905810919676833</v>
      </c>
      <c r="N72" s="77">
        <f>IF($C72&lt;="2023-24",INDEX(Inputs1[[2013-14]:[2029-30]], MATCH(_xlfn.CONCAT('Cost drivers '!N$4,"_",'Cost drivers '!$B72), Inputs1!$X$2:$X$507, 0), MATCH('Cost drivers '!$C72, Inputs1[[#Headers],[2013-14]:[2029-30]], 0)), INDEX(Inputs24[[2023-24]:[2029-30]], MATCH(_xlfn.CONCAT('Cost drivers '!N$5, "_",'Cost drivers '!$B72), Inputs2!$N$2:$N$210, 0), MATCH('Cost drivers '!$C72, Inputs24[[#Headers],[2023-24]:[2029-30]],0)))</f>
        <v>0.47394803938328139</v>
      </c>
      <c r="O72" s="77">
        <f>IF($C72&lt;="2023-24",INDEX(Inputs1[[2013-14]:[2029-30]], MATCH(_xlfn.CONCAT('Cost drivers '!O$4,"_",'Cost drivers '!$B72), Inputs1!$X$2:$X$507, 0), MATCH('Cost drivers '!$C72, Inputs1[[#Headers],[2013-14]:[2029-30]], 0)), INDEX(Inputs24[[2023-24]:[2029-30]], MATCH(_xlfn.CONCAT('Cost drivers '!O$5, "_",'Cost drivers '!$B72), Inputs2!$N$2:$N$210, 0), MATCH('Cost drivers '!$C72, Inputs24[[#Headers],[2023-24]:[2029-30]],0)))</f>
        <v>1374.6950000000002</v>
      </c>
      <c r="P72" s="77">
        <f>IF($C72&lt;="2023-24",INDEX(Inputs1[[2013-14]:[2029-30]], MATCH(_xlfn.CONCAT('Cost drivers '!P$4,"_",'Cost drivers '!$B72), Inputs1!$X$2:$X$507, 0), MATCH('Cost drivers '!$C72, Inputs1[[#Headers],[2013-14]:[2029-30]], 0)), INDEX(Inputs24[[2023-24]:[2029-30]], MATCH(_xlfn.CONCAT('Cost drivers '!P$5, "_",'Cost drivers '!$B72), Inputs2!$N$2:$N$210, 0), MATCH('Cost drivers '!$C72, Inputs24[[#Headers],[2023-24]:[2029-30]],0)))</f>
        <v>0</v>
      </c>
      <c r="Q72" s="77">
        <f>IF($C72&lt;="2023-24",INDEX(Inputs1[[2013-14]:[2029-30]], MATCH(_xlfn.CONCAT('Cost drivers '!Q$4,"_",'Cost drivers '!$B72), Inputs1!$X$2:$X$507, 0), MATCH('Cost drivers '!$C72, Inputs1[[#Headers],[2013-14]:[2029-30]], 0)), INDEX(Inputs24[[2023-24]:[2029-30]], MATCH(_xlfn.CONCAT('Cost drivers '!Q$5, "_",'Cost drivers '!$B72), Inputs2!$N$2:$N$210, 0), MATCH('Cost drivers '!$C72, Inputs24[[#Headers],[2023-24]:[2029-30]],0)))</f>
        <v>0</v>
      </c>
    </row>
    <row r="73" spans="1:17" s="48" customFormat="1" ht="13.15">
      <c r="A73" s="66" t="str">
        <f t="shared" si="3"/>
        <v>SBB15</v>
      </c>
      <c r="B73" s="66" t="str">
        <f>Costs!B72</f>
        <v>SBB</v>
      </c>
      <c r="C73" s="66" t="str">
        <f>Costs!C72</f>
        <v>2014-15</v>
      </c>
      <c r="D73" s="106">
        <f t="shared" si="4"/>
        <v>6.1672590762299588</v>
      </c>
      <c r="E73" s="107">
        <f t="shared" ref="E73:E136" si="8" xml:space="preserve"> $L73</f>
        <v>21.790562932517986</v>
      </c>
      <c r="F73" s="107">
        <f t="shared" ref="F73:F136" si="9" xml:space="preserve"> $M73</f>
        <v>12.903920448498793</v>
      </c>
      <c r="G73" s="107">
        <f t="shared" si="5"/>
        <v>47.471377115137045</v>
      </c>
      <c r="H73" s="106">
        <f t="shared" ref="H73:H136" si="10" xml:space="preserve"> LN(O73*1000)</f>
        <v>14.140069975024732</v>
      </c>
      <c r="I73" s="108">
        <f t="shared" si="6"/>
        <v>0</v>
      </c>
      <c r="J73" s="108">
        <f t="shared" si="7"/>
        <v>0</v>
      </c>
      <c r="K73" s="77">
        <f>IF($C73&lt;="2023-24",INDEX(Inputs1[[2013-14]:[2029-30]], MATCH(_xlfn.CONCAT('Cost drivers '!K$4,"_",'Cost drivers '!$B73), Inputs1!$X$2:$X$507, 0), MATCH('Cost drivers '!$C73, Inputs1[[#Headers],[2013-14]:[2029-30]], 0)), INDEX(Inputs24[[2023-24]:[2029-30]], MATCH(_xlfn.CONCAT('Cost drivers '!K$5, "_",'Cost drivers '!$B73), Inputs2!$N$2:$N$210, 0), MATCH('Cost drivers '!$C73, Inputs24[[#Headers],[2023-24]:[2029-30]],0)))</f>
        <v>476.87722901015582</v>
      </c>
      <c r="L73" s="77">
        <f>IF($C73&lt;="2023-24",INDEX(Inputs1[[2013-14]:[2029-30]], MATCH(_xlfn.CONCAT('Cost drivers '!L$4,"_",'Cost drivers '!$B73), Inputs1!$X$2:$X$507, 0), MATCH('Cost drivers '!$C73, Inputs1[[#Headers],[2013-14]:[2029-30]], 0)), INDEX(Inputs24[[2023-24]:[2029-30]], MATCH(_xlfn.CONCAT('Cost drivers '!L$5, "_",'Cost drivers '!$B73), Inputs2!$N$2:$N$210, 0), MATCH('Cost drivers '!$C73, Inputs24[[#Headers],[2023-24]:[2029-30]],0)))</f>
        <v>21.790562932517986</v>
      </c>
      <c r="M73" s="77">
        <f>IF($C73&lt;="2023-24",INDEX(Inputs1[[2013-14]:[2029-30]], MATCH(_xlfn.CONCAT('Cost drivers '!M$4,"_",'Cost drivers '!$B73), Inputs1!$X$2:$X$507, 0), MATCH('Cost drivers '!$C73, Inputs1[[#Headers],[2013-14]:[2029-30]], 0)), INDEX(Inputs24[[2023-24]:[2029-30]], MATCH(_xlfn.CONCAT('Cost drivers '!M$5, "_",'Cost drivers '!$B73), Inputs2!$N$2:$N$210, 0), MATCH('Cost drivers '!$C73, Inputs24[[#Headers],[2023-24]:[2029-30]],0)))</f>
        <v>12.903920448498793</v>
      </c>
      <c r="N73" s="77">
        <f>IF($C73&lt;="2023-24",INDEX(Inputs1[[2013-14]:[2029-30]], MATCH(_xlfn.CONCAT('Cost drivers '!N$4,"_",'Cost drivers '!$B73), Inputs1!$X$2:$X$507, 0), MATCH('Cost drivers '!$C73, Inputs1[[#Headers],[2013-14]:[2029-30]], 0)), INDEX(Inputs24[[2023-24]:[2029-30]], MATCH(_xlfn.CONCAT('Cost drivers '!N$5, "_",'Cost drivers '!$B73), Inputs2!$N$2:$N$210, 0), MATCH('Cost drivers '!$C73, Inputs24[[#Headers],[2023-24]:[2029-30]],0)))</f>
        <v>0.47471377115137048</v>
      </c>
      <c r="O73" s="77">
        <f>IF($C73&lt;="2023-24",INDEX(Inputs1[[2013-14]:[2029-30]], MATCH(_xlfn.CONCAT('Cost drivers '!O$4,"_",'Cost drivers '!$B73), Inputs1!$X$2:$X$507, 0), MATCH('Cost drivers '!$C73, Inputs1[[#Headers],[2013-14]:[2029-30]], 0)), INDEX(Inputs24[[2023-24]:[2029-30]], MATCH(_xlfn.CONCAT('Cost drivers '!O$5, "_",'Cost drivers '!$B73), Inputs2!$N$2:$N$210, 0), MATCH('Cost drivers '!$C73, Inputs24[[#Headers],[2023-24]:[2029-30]],0)))</f>
        <v>1383.4209999999998</v>
      </c>
      <c r="P73" s="77">
        <f>IF($C73&lt;="2023-24",INDEX(Inputs1[[2013-14]:[2029-30]], MATCH(_xlfn.CONCAT('Cost drivers '!P$4,"_",'Cost drivers '!$B73), Inputs1!$X$2:$X$507, 0), MATCH('Cost drivers '!$C73, Inputs1[[#Headers],[2013-14]:[2029-30]], 0)), INDEX(Inputs24[[2023-24]:[2029-30]], MATCH(_xlfn.CONCAT('Cost drivers '!P$5, "_",'Cost drivers '!$B73), Inputs2!$N$2:$N$210, 0), MATCH('Cost drivers '!$C73, Inputs24[[#Headers],[2023-24]:[2029-30]],0)))</f>
        <v>0</v>
      </c>
      <c r="Q73" s="77">
        <f>IF($C73&lt;="2023-24",INDEX(Inputs1[[2013-14]:[2029-30]], MATCH(_xlfn.CONCAT('Cost drivers '!Q$4,"_",'Cost drivers '!$B73), Inputs1!$X$2:$X$507, 0), MATCH('Cost drivers '!$C73, Inputs1[[#Headers],[2013-14]:[2029-30]], 0)), INDEX(Inputs24[[2023-24]:[2029-30]], MATCH(_xlfn.CONCAT('Cost drivers '!Q$5, "_",'Cost drivers '!$B73), Inputs2!$N$2:$N$210, 0), MATCH('Cost drivers '!$C73, Inputs24[[#Headers],[2023-24]:[2029-30]],0)))</f>
        <v>0</v>
      </c>
    </row>
    <row r="74" spans="1:17" s="48" customFormat="1" ht="13.15">
      <c r="A74" s="66" t="str">
        <f t="shared" ref="A74:A137" si="11">B74&amp;RIGHT(C74,2)</f>
        <v>SBB16</v>
      </c>
      <c r="B74" s="66" t="str">
        <f>Costs!B73</f>
        <v>SBB</v>
      </c>
      <c r="C74" s="66" t="str">
        <f>Costs!C73</f>
        <v>2015-16</v>
      </c>
      <c r="D74" s="106">
        <f t="shared" ref="D74:D137" si="12" xml:space="preserve"> IFERROR(LN(K74),"")</f>
        <v>6.0540384567410923</v>
      </c>
      <c r="E74" s="107">
        <f t="shared" si="8"/>
        <v>21.513428821848287</v>
      </c>
      <c r="F74" s="107">
        <f t="shared" si="9"/>
        <v>12.903120553429344</v>
      </c>
      <c r="G74" s="107">
        <f t="shared" ref="G74:G137" si="13">$N74*100</f>
        <v>47.193298313535259</v>
      </c>
      <c r="H74" s="106">
        <f t="shared" si="10"/>
        <v>14.154541660750329</v>
      </c>
      <c r="I74" s="108">
        <f t="shared" ref="I74:I154" si="14">$P74</f>
        <v>0</v>
      </c>
      <c r="J74" s="108">
        <f t="shared" ref="J74:J154" si="15">$Q74</f>
        <v>0</v>
      </c>
      <c r="K74" s="77">
        <f>IF($C74&lt;="2023-24",INDEX(Inputs1[[2013-14]:[2029-30]], MATCH(_xlfn.CONCAT('Cost drivers '!K$4,"_",'Cost drivers '!$B74), Inputs1!$X$2:$X$507, 0), MATCH('Cost drivers '!$C74, Inputs1[[#Headers],[2013-14]:[2029-30]], 0)), INDEX(Inputs24[[2023-24]:[2029-30]], MATCH(_xlfn.CONCAT('Cost drivers '!K$5, "_",'Cost drivers '!$B74), Inputs2!$N$2:$N$210, 0), MATCH('Cost drivers '!$C74, Inputs24[[#Headers],[2023-24]:[2029-30]],0)))</f>
        <v>425.82925528812387</v>
      </c>
      <c r="L74" s="77">
        <f>IF($C74&lt;="2023-24",INDEX(Inputs1[[2013-14]:[2029-30]], MATCH(_xlfn.CONCAT('Cost drivers '!L$4,"_",'Cost drivers '!$B74), Inputs1!$X$2:$X$507, 0), MATCH('Cost drivers '!$C74, Inputs1[[#Headers],[2013-14]:[2029-30]], 0)), INDEX(Inputs24[[2023-24]:[2029-30]], MATCH(_xlfn.CONCAT('Cost drivers '!L$5, "_",'Cost drivers '!$B74), Inputs2!$N$2:$N$210, 0), MATCH('Cost drivers '!$C74, Inputs24[[#Headers],[2023-24]:[2029-30]],0)))</f>
        <v>21.513428821848287</v>
      </c>
      <c r="M74" s="77">
        <f>IF($C74&lt;="2023-24",INDEX(Inputs1[[2013-14]:[2029-30]], MATCH(_xlfn.CONCAT('Cost drivers '!M$4,"_",'Cost drivers '!$B74), Inputs1!$X$2:$X$507, 0), MATCH('Cost drivers '!$C74, Inputs1[[#Headers],[2013-14]:[2029-30]], 0)), INDEX(Inputs24[[2023-24]:[2029-30]], MATCH(_xlfn.CONCAT('Cost drivers '!M$5, "_",'Cost drivers '!$B74), Inputs2!$N$2:$N$210, 0), MATCH('Cost drivers '!$C74, Inputs24[[#Headers],[2023-24]:[2029-30]],0)))</f>
        <v>12.903120553429344</v>
      </c>
      <c r="N74" s="77">
        <f>IF($C74&lt;="2023-24",INDEX(Inputs1[[2013-14]:[2029-30]], MATCH(_xlfn.CONCAT('Cost drivers '!N$4,"_",'Cost drivers '!$B74), Inputs1!$X$2:$X$507, 0), MATCH('Cost drivers '!$C74, Inputs1[[#Headers],[2013-14]:[2029-30]], 0)), INDEX(Inputs24[[2023-24]:[2029-30]], MATCH(_xlfn.CONCAT('Cost drivers '!N$5, "_",'Cost drivers '!$B74), Inputs2!$N$2:$N$210, 0), MATCH('Cost drivers '!$C74, Inputs24[[#Headers],[2023-24]:[2029-30]],0)))</f>
        <v>0.47193298313535259</v>
      </c>
      <c r="O74" s="77">
        <f>IF($C74&lt;="2023-24",INDEX(Inputs1[[2013-14]:[2029-30]], MATCH(_xlfn.CONCAT('Cost drivers '!O$4,"_",'Cost drivers '!$B74), Inputs1!$X$2:$X$507, 0), MATCH('Cost drivers '!$C74, Inputs1[[#Headers],[2013-14]:[2029-30]], 0)), INDEX(Inputs24[[2023-24]:[2029-30]], MATCH(_xlfn.CONCAT('Cost drivers '!O$5, "_",'Cost drivers '!$B74), Inputs2!$N$2:$N$210, 0), MATCH('Cost drivers '!$C74, Inputs24[[#Headers],[2023-24]:[2029-30]],0)))</f>
        <v>1403.587</v>
      </c>
      <c r="P74" s="77">
        <f>IF($C74&lt;="2023-24",INDEX(Inputs1[[2013-14]:[2029-30]], MATCH(_xlfn.CONCAT('Cost drivers '!P$4,"_",'Cost drivers '!$B74), Inputs1!$X$2:$X$507, 0), MATCH('Cost drivers '!$C74, Inputs1[[#Headers],[2013-14]:[2029-30]], 0)), INDEX(Inputs24[[2023-24]:[2029-30]], MATCH(_xlfn.CONCAT('Cost drivers '!P$5, "_",'Cost drivers '!$B74), Inputs2!$N$2:$N$210, 0), MATCH('Cost drivers '!$C74, Inputs24[[#Headers],[2023-24]:[2029-30]],0)))</f>
        <v>0</v>
      </c>
      <c r="Q74" s="77">
        <f>IF($C74&lt;="2023-24",INDEX(Inputs1[[2013-14]:[2029-30]], MATCH(_xlfn.CONCAT('Cost drivers '!Q$4,"_",'Cost drivers '!$B74), Inputs1!$X$2:$X$507, 0), MATCH('Cost drivers '!$C74, Inputs1[[#Headers],[2013-14]:[2029-30]], 0)), INDEX(Inputs24[[2023-24]:[2029-30]], MATCH(_xlfn.CONCAT('Cost drivers '!Q$5, "_",'Cost drivers '!$B74), Inputs2!$N$2:$N$210, 0), MATCH('Cost drivers '!$C74, Inputs24[[#Headers],[2023-24]:[2029-30]],0)))</f>
        <v>0</v>
      </c>
    </row>
    <row r="75" spans="1:17" s="48" customFormat="1" ht="13.15">
      <c r="A75" s="66" t="str">
        <f t="shared" si="11"/>
        <v>SBB17</v>
      </c>
      <c r="B75" s="66" t="str">
        <f>Costs!B74</f>
        <v>SBB</v>
      </c>
      <c r="C75" s="66" t="str">
        <f>Costs!C74</f>
        <v>2016-17</v>
      </c>
      <c r="D75" s="106">
        <f t="shared" si="12"/>
        <v>6.0460079832006786</v>
      </c>
      <c r="E75" s="107">
        <f t="shared" si="8"/>
        <v>20.897452784653616</v>
      </c>
      <c r="F75" s="107">
        <f t="shared" si="9"/>
        <v>12.558788234746384</v>
      </c>
      <c r="G75" s="107">
        <f t="shared" si="13"/>
        <v>47.393798600952678</v>
      </c>
      <c r="H75" s="106">
        <f t="shared" si="10"/>
        <v>14.168958601054173</v>
      </c>
      <c r="I75" s="108">
        <f t="shared" si="14"/>
        <v>0</v>
      </c>
      <c r="J75" s="108">
        <f t="shared" si="15"/>
        <v>0</v>
      </c>
      <c r="K75" s="77">
        <f>IF($C75&lt;="2023-24",INDEX(Inputs1[[2013-14]:[2029-30]], MATCH(_xlfn.CONCAT('Cost drivers '!K$4,"_",'Cost drivers '!$B75), Inputs1!$X$2:$X$507, 0), MATCH('Cost drivers '!$C75, Inputs1[[#Headers],[2013-14]:[2029-30]], 0)), INDEX(Inputs24[[2023-24]:[2029-30]], MATCH(_xlfn.CONCAT('Cost drivers '!K$5, "_",'Cost drivers '!$B75), Inputs2!$N$2:$N$210, 0), MATCH('Cost drivers '!$C75, Inputs24[[#Headers],[2023-24]:[2029-30]],0)))</f>
        <v>422.42333858629604</v>
      </c>
      <c r="L75" s="77">
        <f>IF($C75&lt;="2023-24",INDEX(Inputs1[[2013-14]:[2029-30]], MATCH(_xlfn.CONCAT('Cost drivers '!L$4,"_",'Cost drivers '!$B75), Inputs1!$X$2:$X$507, 0), MATCH('Cost drivers '!$C75, Inputs1[[#Headers],[2013-14]:[2029-30]], 0)), INDEX(Inputs24[[2023-24]:[2029-30]], MATCH(_xlfn.CONCAT('Cost drivers '!L$5, "_",'Cost drivers '!$B75), Inputs2!$N$2:$N$210, 0), MATCH('Cost drivers '!$C75, Inputs24[[#Headers],[2023-24]:[2029-30]],0)))</f>
        <v>20.897452784653616</v>
      </c>
      <c r="M75" s="77">
        <f>IF($C75&lt;="2023-24",INDEX(Inputs1[[2013-14]:[2029-30]], MATCH(_xlfn.CONCAT('Cost drivers '!M$4,"_",'Cost drivers '!$B75), Inputs1!$X$2:$X$507, 0), MATCH('Cost drivers '!$C75, Inputs1[[#Headers],[2013-14]:[2029-30]], 0)), INDEX(Inputs24[[2023-24]:[2029-30]], MATCH(_xlfn.CONCAT('Cost drivers '!M$5, "_",'Cost drivers '!$B75), Inputs2!$N$2:$N$210, 0), MATCH('Cost drivers '!$C75, Inputs24[[#Headers],[2023-24]:[2029-30]],0)))</f>
        <v>12.558788234746384</v>
      </c>
      <c r="N75" s="77">
        <f>IF($C75&lt;="2023-24",INDEX(Inputs1[[2013-14]:[2029-30]], MATCH(_xlfn.CONCAT('Cost drivers '!N$4,"_",'Cost drivers '!$B75), Inputs1!$X$2:$X$507, 0), MATCH('Cost drivers '!$C75, Inputs1[[#Headers],[2013-14]:[2029-30]], 0)), INDEX(Inputs24[[2023-24]:[2029-30]], MATCH(_xlfn.CONCAT('Cost drivers '!N$5, "_",'Cost drivers '!$B75), Inputs2!$N$2:$N$210, 0), MATCH('Cost drivers '!$C75, Inputs24[[#Headers],[2023-24]:[2029-30]],0)))</f>
        <v>0.4739379860095268</v>
      </c>
      <c r="O75" s="77">
        <f>IF($C75&lt;="2023-24",INDEX(Inputs1[[2013-14]:[2029-30]], MATCH(_xlfn.CONCAT('Cost drivers '!O$4,"_",'Cost drivers '!$B75), Inputs1!$X$2:$X$507, 0), MATCH('Cost drivers '!$C75, Inputs1[[#Headers],[2013-14]:[2029-30]], 0)), INDEX(Inputs24[[2023-24]:[2029-30]], MATCH(_xlfn.CONCAT('Cost drivers '!O$5, "_",'Cost drivers '!$B75), Inputs2!$N$2:$N$210, 0), MATCH('Cost drivers '!$C75, Inputs24[[#Headers],[2023-24]:[2029-30]],0)))</f>
        <v>1423.9690000000001</v>
      </c>
      <c r="P75" s="77">
        <f>IF($C75&lt;="2023-24",INDEX(Inputs1[[2013-14]:[2029-30]], MATCH(_xlfn.CONCAT('Cost drivers '!P$4,"_",'Cost drivers '!$B75), Inputs1!$X$2:$X$507, 0), MATCH('Cost drivers '!$C75, Inputs1[[#Headers],[2013-14]:[2029-30]], 0)), INDEX(Inputs24[[2023-24]:[2029-30]], MATCH(_xlfn.CONCAT('Cost drivers '!P$5, "_",'Cost drivers '!$B75), Inputs2!$N$2:$N$210, 0), MATCH('Cost drivers '!$C75, Inputs24[[#Headers],[2023-24]:[2029-30]],0)))</f>
        <v>0</v>
      </c>
      <c r="Q75" s="77">
        <f>IF($C75&lt;="2023-24",INDEX(Inputs1[[2013-14]:[2029-30]], MATCH(_xlfn.CONCAT('Cost drivers '!Q$4,"_",'Cost drivers '!$B75), Inputs1!$X$2:$X$507, 0), MATCH('Cost drivers '!$C75, Inputs1[[#Headers],[2013-14]:[2029-30]], 0)), INDEX(Inputs24[[2023-24]:[2029-30]], MATCH(_xlfn.CONCAT('Cost drivers '!Q$5, "_",'Cost drivers '!$B75), Inputs2!$N$2:$N$210, 0), MATCH('Cost drivers '!$C75, Inputs24[[#Headers],[2023-24]:[2029-30]],0)))</f>
        <v>0</v>
      </c>
    </row>
    <row r="76" spans="1:17" s="48" customFormat="1" ht="13.15">
      <c r="A76" s="66" t="str">
        <f t="shared" si="11"/>
        <v>SBB18</v>
      </c>
      <c r="B76" s="66" t="str">
        <f>Costs!B75</f>
        <v>SBB</v>
      </c>
      <c r="C76" s="66" t="str">
        <f>Costs!C75</f>
        <v>2017-18</v>
      </c>
      <c r="D76" s="106">
        <f t="shared" si="12"/>
        <v>6.0280783294652904</v>
      </c>
      <c r="E76" s="107">
        <f t="shared" si="8"/>
        <v>20.854833520278863</v>
      </c>
      <c r="F76" s="107">
        <f t="shared" si="9"/>
        <v>12.209259208396524</v>
      </c>
      <c r="G76" s="107">
        <f t="shared" si="13"/>
        <v>47.666882022160358</v>
      </c>
      <c r="H76" s="106">
        <f t="shared" si="10"/>
        <v>14.18194096228501</v>
      </c>
      <c r="I76" s="108">
        <f t="shared" si="14"/>
        <v>0</v>
      </c>
      <c r="J76" s="108">
        <f t="shared" si="15"/>
        <v>0</v>
      </c>
      <c r="K76" s="77">
        <f>IF($C76&lt;="2023-24",INDEX(Inputs1[[2013-14]:[2029-30]], MATCH(_xlfn.CONCAT('Cost drivers '!K$4,"_",'Cost drivers '!$B76), Inputs1!$X$2:$X$507, 0), MATCH('Cost drivers '!$C76, Inputs1[[#Headers],[2013-14]:[2029-30]], 0)), INDEX(Inputs24[[2023-24]:[2029-30]], MATCH(_xlfn.CONCAT('Cost drivers '!K$5, "_",'Cost drivers '!$B76), Inputs2!$N$2:$N$210, 0), MATCH('Cost drivers '!$C76, Inputs24[[#Headers],[2023-24]:[2029-30]],0)))</f>
        <v>414.91692914764184</v>
      </c>
      <c r="L76" s="77">
        <f>IF($C76&lt;="2023-24",INDEX(Inputs1[[2013-14]:[2029-30]], MATCH(_xlfn.CONCAT('Cost drivers '!L$4,"_",'Cost drivers '!$B76), Inputs1!$X$2:$X$507, 0), MATCH('Cost drivers '!$C76, Inputs1[[#Headers],[2013-14]:[2029-30]], 0)), INDEX(Inputs24[[2023-24]:[2029-30]], MATCH(_xlfn.CONCAT('Cost drivers '!L$5, "_",'Cost drivers '!$B76), Inputs2!$N$2:$N$210, 0), MATCH('Cost drivers '!$C76, Inputs24[[#Headers],[2023-24]:[2029-30]],0)))</f>
        <v>20.854833520278863</v>
      </c>
      <c r="M76" s="77">
        <f>IF($C76&lt;="2023-24",INDEX(Inputs1[[2013-14]:[2029-30]], MATCH(_xlfn.CONCAT('Cost drivers '!M$4,"_",'Cost drivers '!$B76), Inputs1!$X$2:$X$507, 0), MATCH('Cost drivers '!$C76, Inputs1[[#Headers],[2013-14]:[2029-30]], 0)), INDEX(Inputs24[[2023-24]:[2029-30]], MATCH(_xlfn.CONCAT('Cost drivers '!M$5, "_",'Cost drivers '!$B76), Inputs2!$N$2:$N$210, 0), MATCH('Cost drivers '!$C76, Inputs24[[#Headers],[2023-24]:[2029-30]],0)))</f>
        <v>12.209259208396524</v>
      </c>
      <c r="N76" s="77">
        <f>IF($C76&lt;="2023-24",INDEX(Inputs1[[2013-14]:[2029-30]], MATCH(_xlfn.CONCAT('Cost drivers '!N$4,"_",'Cost drivers '!$B76), Inputs1!$X$2:$X$507, 0), MATCH('Cost drivers '!$C76, Inputs1[[#Headers],[2013-14]:[2029-30]], 0)), INDEX(Inputs24[[2023-24]:[2029-30]], MATCH(_xlfn.CONCAT('Cost drivers '!N$5, "_",'Cost drivers '!$B76), Inputs2!$N$2:$N$210, 0), MATCH('Cost drivers '!$C76, Inputs24[[#Headers],[2023-24]:[2029-30]],0)))</f>
        <v>0.47666882022160356</v>
      </c>
      <c r="O76" s="77">
        <f>IF($C76&lt;="2023-24",INDEX(Inputs1[[2013-14]:[2029-30]], MATCH(_xlfn.CONCAT('Cost drivers '!O$4,"_",'Cost drivers '!$B76), Inputs1!$X$2:$X$507, 0), MATCH('Cost drivers '!$C76, Inputs1[[#Headers],[2013-14]:[2029-30]], 0)), INDEX(Inputs24[[2023-24]:[2029-30]], MATCH(_xlfn.CONCAT('Cost drivers '!O$5, "_",'Cost drivers '!$B76), Inputs2!$N$2:$N$210, 0), MATCH('Cost drivers '!$C76, Inputs24[[#Headers],[2023-24]:[2029-30]],0)))</f>
        <v>1442.576</v>
      </c>
      <c r="P76" s="77">
        <f>IF($C76&lt;="2023-24",INDEX(Inputs1[[2013-14]:[2029-30]], MATCH(_xlfn.CONCAT('Cost drivers '!P$4,"_",'Cost drivers '!$B76), Inputs1!$X$2:$X$507, 0), MATCH('Cost drivers '!$C76, Inputs1[[#Headers],[2013-14]:[2029-30]], 0)), INDEX(Inputs24[[2023-24]:[2029-30]], MATCH(_xlfn.CONCAT('Cost drivers '!P$5, "_",'Cost drivers '!$B76), Inputs2!$N$2:$N$210, 0), MATCH('Cost drivers '!$C76, Inputs24[[#Headers],[2023-24]:[2029-30]],0)))</f>
        <v>0</v>
      </c>
      <c r="Q76" s="77">
        <f>IF($C76&lt;="2023-24",INDEX(Inputs1[[2013-14]:[2029-30]], MATCH(_xlfn.CONCAT('Cost drivers '!Q$4,"_",'Cost drivers '!$B76), Inputs1!$X$2:$X$507, 0), MATCH('Cost drivers '!$C76, Inputs1[[#Headers],[2013-14]:[2029-30]], 0)), INDEX(Inputs24[[2023-24]:[2029-30]], MATCH(_xlfn.CONCAT('Cost drivers '!Q$5, "_",'Cost drivers '!$B76), Inputs2!$N$2:$N$210, 0), MATCH('Cost drivers '!$C76, Inputs24[[#Headers],[2023-24]:[2029-30]],0)))</f>
        <v>0</v>
      </c>
    </row>
    <row r="77" spans="1:17" s="48" customFormat="1" ht="13.15">
      <c r="A77" s="66" t="str">
        <f t="shared" si="11"/>
        <v>SBB19</v>
      </c>
      <c r="B77" s="66" t="str">
        <f>Costs!B76</f>
        <v>SBB</v>
      </c>
      <c r="C77" s="66" t="str">
        <f>Costs!C76</f>
        <v>2018-19</v>
      </c>
      <c r="D77" s="106">
        <f t="shared" si="12"/>
        <v>6.0209834782637319</v>
      </c>
      <c r="E77" s="107">
        <f t="shared" si="8"/>
        <v>20.105660661908569</v>
      </c>
      <c r="F77" s="107">
        <f t="shared" si="9"/>
        <v>11.866394153920817</v>
      </c>
      <c r="G77" s="107">
        <f t="shared" si="13"/>
        <v>48.0136027755714</v>
      </c>
      <c r="H77" s="106">
        <f t="shared" si="10"/>
        <v>14.189908026107542</v>
      </c>
      <c r="I77" s="108">
        <f t="shared" si="14"/>
        <v>0</v>
      </c>
      <c r="J77" s="108">
        <f t="shared" si="15"/>
        <v>0</v>
      </c>
      <c r="K77" s="77">
        <f>IF($C77&lt;="2023-24",INDEX(Inputs1[[2013-14]:[2029-30]], MATCH(_xlfn.CONCAT('Cost drivers '!K$4,"_",'Cost drivers '!$B77), Inputs1!$X$2:$X$507, 0), MATCH('Cost drivers '!$C77, Inputs1[[#Headers],[2013-14]:[2029-30]], 0)), INDEX(Inputs24[[2023-24]:[2029-30]], MATCH(_xlfn.CONCAT('Cost drivers '!K$5, "_",'Cost drivers '!$B77), Inputs2!$N$2:$N$210, 0), MATCH('Cost drivers '!$C77, Inputs24[[#Headers],[2023-24]:[2029-30]],0)))</f>
        <v>411.9835734401272</v>
      </c>
      <c r="L77" s="77">
        <f>IF($C77&lt;="2023-24",INDEX(Inputs1[[2013-14]:[2029-30]], MATCH(_xlfn.CONCAT('Cost drivers '!L$4,"_",'Cost drivers '!$B77), Inputs1!$X$2:$X$507, 0), MATCH('Cost drivers '!$C77, Inputs1[[#Headers],[2013-14]:[2029-30]], 0)), INDEX(Inputs24[[2023-24]:[2029-30]], MATCH(_xlfn.CONCAT('Cost drivers '!L$5, "_",'Cost drivers '!$B77), Inputs2!$N$2:$N$210, 0), MATCH('Cost drivers '!$C77, Inputs24[[#Headers],[2023-24]:[2029-30]],0)))</f>
        <v>20.105660661908569</v>
      </c>
      <c r="M77" s="77">
        <f>IF($C77&lt;="2023-24",INDEX(Inputs1[[2013-14]:[2029-30]], MATCH(_xlfn.CONCAT('Cost drivers '!M$4,"_",'Cost drivers '!$B77), Inputs1!$X$2:$X$507, 0), MATCH('Cost drivers '!$C77, Inputs1[[#Headers],[2013-14]:[2029-30]], 0)), INDEX(Inputs24[[2023-24]:[2029-30]], MATCH(_xlfn.CONCAT('Cost drivers '!M$5, "_",'Cost drivers '!$B77), Inputs2!$N$2:$N$210, 0), MATCH('Cost drivers '!$C77, Inputs24[[#Headers],[2023-24]:[2029-30]],0)))</f>
        <v>11.866394153920817</v>
      </c>
      <c r="N77" s="77">
        <f>IF($C77&lt;="2023-24",INDEX(Inputs1[[2013-14]:[2029-30]], MATCH(_xlfn.CONCAT('Cost drivers '!N$4,"_",'Cost drivers '!$B77), Inputs1!$X$2:$X$507, 0), MATCH('Cost drivers '!$C77, Inputs1[[#Headers],[2013-14]:[2029-30]], 0)), INDEX(Inputs24[[2023-24]:[2029-30]], MATCH(_xlfn.CONCAT('Cost drivers '!N$5, "_",'Cost drivers '!$B77), Inputs2!$N$2:$N$210, 0), MATCH('Cost drivers '!$C77, Inputs24[[#Headers],[2023-24]:[2029-30]],0)))</f>
        <v>0.48013602775571401</v>
      </c>
      <c r="O77" s="77">
        <f>IF($C77&lt;="2023-24",INDEX(Inputs1[[2013-14]:[2029-30]], MATCH(_xlfn.CONCAT('Cost drivers '!O$4,"_",'Cost drivers '!$B77), Inputs1!$X$2:$X$507, 0), MATCH('Cost drivers '!$C77, Inputs1[[#Headers],[2013-14]:[2029-30]], 0)), INDEX(Inputs24[[2023-24]:[2029-30]], MATCH(_xlfn.CONCAT('Cost drivers '!O$5, "_",'Cost drivers '!$B77), Inputs2!$N$2:$N$210, 0), MATCH('Cost drivers '!$C77, Inputs24[[#Headers],[2023-24]:[2029-30]],0)))</f>
        <v>1454.1149999999998</v>
      </c>
      <c r="P77" s="77">
        <f>IF($C77&lt;="2023-24",INDEX(Inputs1[[2013-14]:[2029-30]], MATCH(_xlfn.CONCAT('Cost drivers '!P$4,"_",'Cost drivers '!$B77), Inputs1!$X$2:$X$507, 0), MATCH('Cost drivers '!$C77, Inputs1[[#Headers],[2013-14]:[2029-30]], 0)), INDEX(Inputs24[[2023-24]:[2029-30]], MATCH(_xlfn.CONCAT('Cost drivers '!P$5, "_",'Cost drivers '!$B77), Inputs2!$N$2:$N$210, 0), MATCH('Cost drivers '!$C77, Inputs24[[#Headers],[2023-24]:[2029-30]],0)))</f>
        <v>0</v>
      </c>
      <c r="Q77" s="77">
        <f>IF($C77&lt;="2023-24",INDEX(Inputs1[[2013-14]:[2029-30]], MATCH(_xlfn.CONCAT('Cost drivers '!Q$4,"_",'Cost drivers '!$B77), Inputs1!$X$2:$X$507, 0), MATCH('Cost drivers '!$C77, Inputs1[[#Headers],[2013-14]:[2029-30]], 0)), INDEX(Inputs24[[2023-24]:[2029-30]], MATCH(_xlfn.CONCAT('Cost drivers '!Q$5, "_",'Cost drivers '!$B77), Inputs2!$N$2:$N$210, 0), MATCH('Cost drivers '!$C77, Inputs24[[#Headers],[2023-24]:[2029-30]],0)))</f>
        <v>0</v>
      </c>
    </row>
    <row r="78" spans="1:17" s="48" customFormat="1" ht="13.15">
      <c r="A78" s="66" t="str">
        <f t="shared" si="11"/>
        <v>SBB20</v>
      </c>
      <c r="B78" s="66" t="str">
        <f>Costs!B77</f>
        <v>SBB</v>
      </c>
      <c r="C78" s="66" t="str">
        <f>Costs!C77</f>
        <v>2019-20</v>
      </c>
      <c r="D78" s="106">
        <f t="shared" si="12"/>
        <v>6.0009595488062093</v>
      </c>
      <c r="E78" s="107">
        <f t="shared" si="8"/>
        <v>19.377865736929806</v>
      </c>
      <c r="F78" s="107">
        <f t="shared" si="9"/>
        <v>11.516321557620319</v>
      </c>
      <c r="G78" s="107">
        <f t="shared" si="13"/>
        <v>48.154380591173215</v>
      </c>
      <c r="H78" s="106">
        <f t="shared" si="10"/>
        <v>14.199293633800602</v>
      </c>
      <c r="I78" s="108">
        <f t="shared" si="14"/>
        <v>1</v>
      </c>
      <c r="J78" s="108">
        <f t="shared" si="15"/>
        <v>0</v>
      </c>
      <c r="K78" s="77">
        <f>IF($C78&lt;="2023-24",INDEX(Inputs1[[2013-14]:[2029-30]], MATCH(_xlfn.CONCAT('Cost drivers '!K$4,"_",'Cost drivers '!$B78), Inputs1!$X$2:$X$507, 0), MATCH('Cost drivers '!$C78, Inputs1[[#Headers],[2013-14]:[2029-30]], 0)), INDEX(Inputs24[[2023-24]:[2029-30]], MATCH(_xlfn.CONCAT('Cost drivers '!K$5, "_",'Cost drivers '!$B78), Inputs2!$N$2:$N$210, 0), MATCH('Cost drivers '!$C78, Inputs24[[#Headers],[2023-24]:[2029-30]],0)))</f>
        <v>403.81608889462558</v>
      </c>
      <c r="L78" s="77">
        <f>IF($C78&lt;="2023-24",INDEX(Inputs1[[2013-14]:[2029-30]], MATCH(_xlfn.CONCAT('Cost drivers '!L$4,"_",'Cost drivers '!$B78), Inputs1!$X$2:$X$507, 0), MATCH('Cost drivers '!$C78, Inputs1[[#Headers],[2013-14]:[2029-30]], 0)), INDEX(Inputs24[[2023-24]:[2029-30]], MATCH(_xlfn.CONCAT('Cost drivers '!L$5, "_",'Cost drivers '!$B78), Inputs2!$N$2:$N$210, 0), MATCH('Cost drivers '!$C78, Inputs24[[#Headers],[2023-24]:[2029-30]],0)))</f>
        <v>19.377865736929806</v>
      </c>
      <c r="M78" s="77">
        <f>IF($C78&lt;="2023-24",INDEX(Inputs1[[2013-14]:[2029-30]], MATCH(_xlfn.CONCAT('Cost drivers '!M$4,"_",'Cost drivers '!$B78), Inputs1!$X$2:$X$507, 0), MATCH('Cost drivers '!$C78, Inputs1[[#Headers],[2013-14]:[2029-30]], 0)), INDEX(Inputs24[[2023-24]:[2029-30]], MATCH(_xlfn.CONCAT('Cost drivers '!M$5, "_",'Cost drivers '!$B78), Inputs2!$N$2:$N$210, 0), MATCH('Cost drivers '!$C78, Inputs24[[#Headers],[2023-24]:[2029-30]],0)))</f>
        <v>11.516321557620319</v>
      </c>
      <c r="N78" s="77">
        <f>IF($C78&lt;="2023-24",INDEX(Inputs1[[2013-14]:[2029-30]], MATCH(_xlfn.CONCAT('Cost drivers '!N$4,"_",'Cost drivers '!$B78), Inputs1!$X$2:$X$507, 0), MATCH('Cost drivers '!$C78, Inputs1[[#Headers],[2013-14]:[2029-30]], 0)), INDEX(Inputs24[[2023-24]:[2029-30]], MATCH(_xlfn.CONCAT('Cost drivers '!N$5, "_",'Cost drivers '!$B78), Inputs2!$N$2:$N$210, 0), MATCH('Cost drivers '!$C78, Inputs24[[#Headers],[2023-24]:[2029-30]],0)))</f>
        <v>0.48154380591173213</v>
      </c>
      <c r="O78" s="77">
        <f>IF($C78&lt;="2023-24",INDEX(Inputs1[[2013-14]:[2029-30]], MATCH(_xlfn.CONCAT('Cost drivers '!O$4,"_",'Cost drivers '!$B78), Inputs1!$X$2:$X$507, 0), MATCH('Cost drivers '!$C78, Inputs1[[#Headers],[2013-14]:[2029-30]], 0)), INDEX(Inputs24[[2023-24]:[2029-30]], MATCH(_xlfn.CONCAT('Cost drivers '!O$5, "_",'Cost drivers '!$B78), Inputs2!$N$2:$N$210, 0), MATCH('Cost drivers '!$C78, Inputs24[[#Headers],[2023-24]:[2029-30]],0)))</f>
        <v>1467.827</v>
      </c>
      <c r="P78" s="77">
        <f>IF($C78&lt;="2023-24",INDEX(Inputs1[[2013-14]:[2029-30]], MATCH(_xlfn.CONCAT('Cost drivers '!P$4,"_",'Cost drivers '!$B78), Inputs1!$X$2:$X$507, 0), MATCH('Cost drivers '!$C78, Inputs1[[#Headers],[2013-14]:[2029-30]], 0)), INDEX(Inputs24[[2023-24]:[2029-30]], MATCH(_xlfn.CONCAT('Cost drivers '!P$5, "_",'Cost drivers '!$B78), Inputs2!$N$2:$N$210, 0), MATCH('Cost drivers '!$C78, Inputs24[[#Headers],[2023-24]:[2029-30]],0)))</f>
        <v>1</v>
      </c>
      <c r="Q78" s="77">
        <f>IF($C78&lt;="2023-24",INDEX(Inputs1[[2013-14]:[2029-30]], MATCH(_xlfn.CONCAT('Cost drivers '!Q$4,"_",'Cost drivers '!$B78), Inputs1!$X$2:$X$507, 0), MATCH('Cost drivers '!$C78, Inputs1[[#Headers],[2013-14]:[2029-30]], 0)), INDEX(Inputs24[[2023-24]:[2029-30]], MATCH(_xlfn.CONCAT('Cost drivers '!Q$5, "_",'Cost drivers '!$B78), Inputs2!$N$2:$N$210, 0), MATCH('Cost drivers '!$C78, Inputs24[[#Headers],[2023-24]:[2029-30]],0)))</f>
        <v>0</v>
      </c>
    </row>
    <row r="79" spans="1:17" s="48" customFormat="1" ht="13.15">
      <c r="A79" s="66" t="str">
        <f t="shared" si="11"/>
        <v>SBB21</v>
      </c>
      <c r="B79" s="66" t="str">
        <f>Costs!B78</f>
        <v>SBB</v>
      </c>
      <c r="C79" s="66" t="str">
        <f>Costs!C78</f>
        <v>2020-21</v>
      </c>
      <c r="D79" s="106">
        <f t="shared" si="12"/>
        <v>6.0217393250574824</v>
      </c>
      <c r="E79" s="107">
        <f t="shared" si="8"/>
        <v>19.132560659574573</v>
      </c>
      <c r="F79" s="107">
        <f t="shared" si="9"/>
        <v>11.516321557620319</v>
      </c>
      <c r="G79" s="107">
        <f t="shared" si="13"/>
        <v>47.961433117319572</v>
      </c>
      <c r="H79" s="106">
        <f t="shared" si="10"/>
        <v>14.213787895832414</v>
      </c>
      <c r="I79" s="108">
        <f t="shared" si="14"/>
        <v>0</v>
      </c>
      <c r="J79" s="108">
        <f t="shared" si="15"/>
        <v>1</v>
      </c>
      <c r="K79" s="77">
        <f>IF($C79&lt;="2023-24",INDEX(Inputs1[[2013-14]:[2029-30]], MATCH(_xlfn.CONCAT('Cost drivers '!K$4,"_",'Cost drivers '!$B79), Inputs1!$X$2:$X$507, 0), MATCH('Cost drivers '!$C79, Inputs1[[#Headers],[2013-14]:[2029-30]], 0)), INDEX(Inputs24[[2023-24]:[2029-30]], MATCH(_xlfn.CONCAT('Cost drivers '!K$5, "_",'Cost drivers '!$B79), Inputs2!$N$2:$N$210, 0), MATCH('Cost drivers '!$C79, Inputs24[[#Headers],[2023-24]:[2029-30]],0)))</f>
        <v>412.29508761685497</v>
      </c>
      <c r="L79" s="77">
        <f>IF($C79&lt;="2023-24",INDEX(Inputs1[[2013-14]:[2029-30]], MATCH(_xlfn.CONCAT('Cost drivers '!L$4,"_",'Cost drivers '!$B79), Inputs1!$X$2:$X$507, 0), MATCH('Cost drivers '!$C79, Inputs1[[#Headers],[2013-14]:[2029-30]], 0)), INDEX(Inputs24[[2023-24]:[2029-30]], MATCH(_xlfn.CONCAT('Cost drivers '!L$5, "_",'Cost drivers '!$B79), Inputs2!$N$2:$N$210, 0), MATCH('Cost drivers '!$C79, Inputs24[[#Headers],[2023-24]:[2029-30]],0)))</f>
        <v>19.132560659574573</v>
      </c>
      <c r="M79" s="77">
        <f>IF($C79&lt;="2023-24",INDEX(Inputs1[[2013-14]:[2029-30]], MATCH(_xlfn.CONCAT('Cost drivers '!M$4,"_",'Cost drivers '!$B79), Inputs1!$X$2:$X$507, 0), MATCH('Cost drivers '!$C79, Inputs1[[#Headers],[2013-14]:[2029-30]], 0)), INDEX(Inputs24[[2023-24]:[2029-30]], MATCH(_xlfn.CONCAT('Cost drivers '!M$5, "_",'Cost drivers '!$B79), Inputs2!$N$2:$N$210, 0), MATCH('Cost drivers '!$C79, Inputs24[[#Headers],[2023-24]:[2029-30]],0)))</f>
        <v>11.516321557620319</v>
      </c>
      <c r="N79" s="77">
        <f>IF($C79&lt;="2023-24",INDEX(Inputs1[[2013-14]:[2029-30]], MATCH(_xlfn.CONCAT('Cost drivers '!N$4,"_",'Cost drivers '!$B79), Inputs1!$X$2:$X$507, 0), MATCH('Cost drivers '!$C79, Inputs1[[#Headers],[2013-14]:[2029-30]], 0)), INDEX(Inputs24[[2023-24]:[2029-30]], MATCH(_xlfn.CONCAT('Cost drivers '!N$5, "_",'Cost drivers '!$B79), Inputs2!$N$2:$N$210, 0), MATCH('Cost drivers '!$C79, Inputs24[[#Headers],[2023-24]:[2029-30]],0)))</f>
        <v>0.47961433117319574</v>
      </c>
      <c r="O79" s="77">
        <f>IF($C79&lt;="2023-24",INDEX(Inputs1[[2013-14]:[2029-30]], MATCH(_xlfn.CONCAT('Cost drivers '!O$4,"_",'Cost drivers '!$B79), Inputs1!$X$2:$X$507, 0), MATCH('Cost drivers '!$C79, Inputs1[[#Headers],[2013-14]:[2029-30]], 0)), INDEX(Inputs24[[2023-24]:[2029-30]], MATCH(_xlfn.CONCAT('Cost drivers '!O$5, "_",'Cost drivers '!$B79), Inputs2!$N$2:$N$210, 0), MATCH('Cost drivers '!$C79, Inputs24[[#Headers],[2023-24]:[2029-30]],0)))</f>
        <v>1489.2570000000001</v>
      </c>
      <c r="P79" s="77">
        <f>IF($C79&lt;="2023-24",INDEX(Inputs1[[2013-14]:[2029-30]], MATCH(_xlfn.CONCAT('Cost drivers '!P$4,"_",'Cost drivers '!$B79), Inputs1!$X$2:$X$507, 0), MATCH('Cost drivers '!$C79, Inputs1[[#Headers],[2013-14]:[2029-30]], 0)), INDEX(Inputs24[[2023-24]:[2029-30]], MATCH(_xlfn.CONCAT('Cost drivers '!P$5, "_",'Cost drivers '!$B79), Inputs2!$N$2:$N$210, 0), MATCH('Cost drivers '!$C79, Inputs24[[#Headers],[2023-24]:[2029-30]],0)))</f>
        <v>0</v>
      </c>
      <c r="Q79" s="77">
        <f>IF($C79&lt;="2023-24",INDEX(Inputs1[[2013-14]:[2029-30]], MATCH(_xlfn.CONCAT('Cost drivers '!Q$4,"_",'Cost drivers '!$B79), Inputs1!$X$2:$X$507, 0), MATCH('Cost drivers '!$C79, Inputs1[[#Headers],[2013-14]:[2029-30]], 0)), INDEX(Inputs24[[2023-24]:[2029-30]], MATCH(_xlfn.CONCAT('Cost drivers '!Q$5, "_",'Cost drivers '!$B79), Inputs2!$N$2:$N$210, 0), MATCH('Cost drivers '!$C79, Inputs24[[#Headers],[2023-24]:[2029-30]],0)))</f>
        <v>1</v>
      </c>
    </row>
    <row r="80" spans="1:17" s="48" customFormat="1" ht="13.15">
      <c r="A80" s="66" t="str">
        <f t="shared" si="11"/>
        <v>SBB22</v>
      </c>
      <c r="B80" s="66" t="str">
        <f>Costs!B79</f>
        <v>SBB</v>
      </c>
      <c r="C80" s="66" t="str">
        <f>Costs!C79</f>
        <v>2021-22</v>
      </c>
      <c r="D80" s="106">
        <f t="shared" si="12"/>
        <v>5.9674076244304048</v>
      </c>
      <c r="E80" s="107">
        <f t="shared" si="8"/>
        <v>17.337680691346218</v>
      </c>
      <c r="F80" s="107">
        <f t="shared" si="9"/>
        <v>11.516321557620319</v>
      </c>
      <c r="G80" s="107">
        <f t="shared" si="13"/>
        <v>47.955357815433146</v>
      </c>
      <c r="H80" s="106">
        <f t="shared" si="10"/>
        <v>14.222513483025589</v>
      </c>
      <c r="I80" s="108">
        <f t="shared" si="14"/>
        <v>0</v>
      </c>
      <c r="J80" s="108">
        <f t="shared" si="15"/>
        <v>0</v>
      </c>
      <c r="K80" s="77">
        <f>IF($C80&lt;="2023-24",INDEX(Inputs1[[2013-14]:[2029-30]], MATCH(_xlfn.CONCAT('Cost drivers '!K$4,"_",'Cost drivers '!$B80), Inputs1!$X$2:$X$507, 0), MATCH('Cost drivers '!$C80, Inputs1[[#Headers],[2013-14]:[2029-30]], 0)), INDEX(Inputs24[[2023-24]:[2029-30]], MATCH(_xlfn.CONCAT('Cost drivers '!K$5, "_",'Cost drivers '!$B80), Inputs2!$N$2:$N$210, 0), MATCH('Cost drivers '!$C80, Inputs24[[#Headers],[2023-24]:[2029-30]],0)))</f>
        <v>390.49205541715043</v>
      </c>
      <c r="L80" s="77">
        <f>IF($C80&lt;="2023-24",INDEX(Inputs1[[2013-14]:[2029-30]], MATCH(_xlfn.CONCAT('Cost drivers '!L$4,"_",'Cost drivers '!$B80), Inputs1!$X$2:$X$507, 0), MATCH('Cost drivers '!$C80, Inputs1[[#Headers],[2013-14]:[2029-30]], 0)), INDEX(Inputs24[[2023-24]:[2029-30]], MATCH(_xlfn.CONCAT('Cost drivers '!L$5, "_",'Cost drivers '!$B80), Inputs2!$N$2:$N$210, 0), MATCH('Cost drivers '!$C80, Inputs24[[#Headers],[2023-24]:[2029-30]],0)))</f>
        <v>17.337680691346218</v>
      </c>
      <c r="M80" s="77">
        <f>IF($C80&lt;="2023-24",INDEX(Inputs1[[2013-14]:[2029-30]], MATCH(_xlfn.CONCAT('Cost drivers '!M$4,"_",'Cost drivers '!$B80), Inputs1!$X$2:$X$507, 0), MATCH('Cost drivers '!$C80, Inputs1[[#Headers],[2013-14]:[2029-30]], 0)), INDEX(Inputs24[[2023-24]:[2029-30]], MATCH(_xlfn.CONCAT('Cost drivers '!M$5, "_",'Cost drivers '!$B80), Inputs2!$N$2:$N$210, 0), MATCH('Cost drivers '!$C80, Inputs24[[#Headers],[2023-24]:[2029-30]],0)))</f>
        <v>11.516321557620319</v>
      </c>
      <c r="N80" s="77">
        <f>IF($C80&lt;="2023-24",INDEX(Inputs1[[2013-14]:[2029-30]], MATCH(_xlfn.CONCAT('Cost drivers '!N$4,"_",'Cost drivers '!$B80), Inputs1!$X$2:$X$507, 0), MATCH('Cost drivers '!$C80, Inputs1[[#Headers],[2013-14]:[2029-30]], 0)), INDEX(Inputs24[[2023-24]:[2029-30]], MATCH(_xlfn.CONCAT('Cost drivers '!N$5, "_",'Cost drivers '!$B80), Inputs2!$N$2:$N$210, 0), MATCH('Cost drivers '!$C80, Inputs24[[#Headers],[2023-24]:[2029-30]],0)))</f>
        <v>0.47955357815433147</v>
      </c>
      <c r="O80" s="77">
        <f>IF($C80&lt;="2023-24",INDEX(Inputs1[[2013-14]:[2029-30]], MATCH(_xlfn.CONCAT('Cost drivers '!O$4,"_",'Cost drivers '!$B80), Inputs1!$X$2:$X$507, 0), MATCH('Cost drivers '!$C80, Inputs1[[#Headers],[2013-14]:[2029-30]], 0)), INDEX(Inputs24[[2023-24]:[2029-30]], MATCH(_xlfn.CONCAT('Cost drivers '!O$5, "_",'Cost drivers '!$B80), Inputs2!$N$2:$N$210, 0), MATCH('Cost drivers '!$C80, Inputs24[[#Headers],[2023-24]:[2029-30]],0)))</f>
        <v>1502.3085000000003</v>
      </c>
      <c r="P80" s="77">
        <f>IF($C80&lt;="2023-24",INDEX(Inputs1[[2013-14]:[2029-30]], MATCH(_xlfn.CONCAT('Cost drivers '!P$4,"_",'Cost drivers '!$B80), Inputs1!$X$2:$X$507, 0), MATCH('Cost drivers '!$C80, Inputs1[[#Headers],[2013-14]:[2029-30]], 0)), INDEX(Inputs24[[2023-24]:[2029-30]], MATCH(_xlfn.CONCAT('Cost drivers '!P$5, "_",'Cost drivers '!$B80), Inputs2!$N$2:$N$210, 0), MATCH('Cost drivers '!$C80, Inputs24[[#Headers],[2023-24]:[2029-30]],0)))</f>
        <v>0</v>
      </c>
      <c r="Q80" s="77">
        <f>IF($C80&lt;="2023-24",INDEX(Inputs1[[2013-14]:[2029-30]], MATCH(_xlfn.CONCAT('Cost drivers '!Q$4,"_",'Cost drivers '!$B80), Inputs1!$X$2:$X$507, 0), MATCH('Cost drivers '!$C80, Inputs1[[#Headers],[2013-14]:[2029-30]], 0)), INDEX(Inputs24[[2023-24]:[2029-30]], MATCH(_xlfn.CONCAT('Cost drivers '!Q$5, "_",'Cost drivers '!$B80), Inputs2!$N$2:$N$210, 0), MATCH('Cost drivers '!$C80, Inputs24[[#Headers],[2023-24]:[2029-30]],0)))</f>
        <v>0</v>
      </c>
    </row>
    <row r="81" spans="1:17" s="48" customFormat="1" ht="13.15">
      <c r="A81" s="66" t="str">
        <f t="shared" si="11"/>
        <v>SBB23</v>
      </c>
      <c r="B81" s="66" t="str">
        <f>Costs!B80</f>
        <v>SBB</v>
      </c>
      <c r="C81" s="66" t="str">
        <f>Costs!C80</f>
        <v>2022-23</v>
      </c>
      <c r="D81" s="106">
        <f t="shared" si="12"/>
        <v>5.8392033336794071</v>
      </c>
      <c r="E81" s="107">
        <f t="shared" si="8"/>
        <v>18.265992028587906</v>
      </c>
      <c r="F81" s="107">
        <f t="shared" si="9"/>
        <v>11.516321557620319</v>
      </c>
      <c r="G81" s="107">
        <f t="shared" si="13"/>
        <v>47.990537963616688</v>
      </c>
      <c r="H81" s="106">
        <f t="shared" si="10"/>
        <v>14.231275770731115</v>
      </c>
      <c r="I81" s="108">
        <f t="shared" si="14"/>
        <v>0</v>
      </c>
      <c r="J81" s="108">
        <f t="shared" si="15"/>
        <v>0</v>
      </c>
      <c r="K81" s="77">
        <f>IF($C81&lt;="2023-24",INDEX(Inputs1[[2013-14]:[2029-30]], MATCH(_xlfn.CONCAT('Cost drivers '!K$4,"_",'Cost drivers '!$B81), Inputs1!$X$2:$X$507, 0), MATCH('Cost drivers '!$C81, Inputs1[[#Headers],[2013-14]:[2029-30]], 0)), INDEX(Inputs24[[2023-24]:[2029-30]], MATCH(_xlfn.CONCAT('Cost drivers '!K$5, "_",'Cost drivers '!$B81), Inputs2!$N$2:$N$210, 0), MATCH('Cost drivers '!$C81, Inputs24[[#Headers],[2023-24]:[2029-30]],0)))</f>
        <v>343.50557230803742</v>
      </c>
      <c r="L81" s="77">
        <f>IF($C81&lt;="2023-24",INDEX(Inputs1[[2013-14]:[2029-30]], MATCH(_xlfn.CONCAT('Cost drivers '!L$4,"_",'Cost drivers '!$B81), Inputs1!$X$2:$X$507, 0), MATCH('Cost drivers '!$C81, Inputs1[[#Headers],[2013-14]:[2029-30]], 0)), INDEX(Inputs24[[2023-24]:[2029-30]], MATCH(_xlfn.CONCAT('Cost drivers '!L$5, "_",'Cost drivers '!$B81), Inputs2!$N$2:$N$210, 0), MATCH('Cost drivers '!$C81, Inputs24[[#Headers],[2023-24]:[2029-30]],0)))</f>
        <v>18.265992028587906</v>
      </c>
      <c r="M81" s="77">
        <f>IF($C81&lt;="2023-24",INDEX(Inputs1[[2013-14]:[2029-30]], MATCH(_xlfn.CONCAT('Cost drivers '!M$4,"_",'Cost drivers '!$B81), Inputs1!$X$2:$X$507, 0), MATCH('Cost drivers '!$C81, Inputs1[[#Headers],[2013-14]:[2029-30]], 0)), INDEX(Inputs24[[2023-24]:[2029-30]], MATCH(_xlfn.CONCAT('Cost drivers '!M$5, "_",'Cost drivers '!$B81), Inputs2!$N$2:$N$210, 0), MATCH('Cost drivers '!$C81, Inputs24[[#Headers],[2023-24]:[2029-30]],0)))</f>
        <v>11.516321557620319</v>
      </c>
      <c r="N81" s="77">
        <f>IF($C81&lt;="2023-24",INDEX(Inputs1[[2013-14]:[2029-30]], MATCH(_xlfn.CONCAT('Cost drivers '!N$4,"_",'Cost drivers '!$B81), Inputs1!$X$2:$X$507, 0), MATCH('Cost drivers '!$C81, Inputs1[[#Headers],[2013-14]:[2029-30]], 0)), INDEX(Inputs24[[2023-24]:[2029-30]], MATCH(_xlfn.CONCAT('Cost drivers '!N$5, "_",'Cost drivers '!$B81), Inputs2!$N$2:$N$210, 0), MATCH('Cost drivers '!$C81, Inputs24[[#Headers],[2023-24]:[2029-30]],0)))</f>
        <v>0.47990537963616686</v>
      </c>
      <c r="O81" s="77">
        <f>IF($C81&lt;="2023-24",INDEX(Inputs1[[2013-14]:[2029-30]], MATCH(_xlfn.CONCAT('Cost drivers '!O$4,"_",'Cost drivers '!$B81), Inputs1!$X$2:$X$507, 0), MATCH('Cost drivers '!$C81, Inputs1[[#Headers],[2013-14]:[2029-30]], 0)), INDEX(Inputs24[[2023-24]:[2029-30]], MATCH(_xlfn.CONCAT('Cost drivers '!O$5, "_",'Cost drivers '!$B81), Inputs2!$N$2:$N$210, 0), MATCH('Cost drivers '!$C81, Inputs24[[#Headers],[2023-24]:[2029-30]],0)))</f>
        <v>1515.53</v>
      </c>
      <c r="P81" s="77">
        <f>IF($C81&lt;="2023-24",INDEX(Inputs1[[2013-14]:[2029-30]], MATCH(_xlfn.CONCAT('Cost drivers '!P$4,"_",'Cost drivers '!$B81), Inputs1!$X$2:$X$507, 0), MATCH('Cost drivers '!$C81, Inputs1[[#Headers],[2013-14]:[2029-30]], 0)), INDEX(Inputs24[[2023-24]:[2029-30]], MATCH(_xlfn.CONCAT('Cost drivers '!P$5, "_",'Cost drivers '!$B81), Inputs2!$N$2:$N$210, 0), MATCH('Cost drivers '!$C81, Inputs24[[#Headers],[2023-24]:[2029-30]],0)))</f>
        <v>0</v>
      </c>
      <c r="Q81" s="77">
        <f>IF($C81&lt;="2023-24",INDEX(Inputs1[[2013-14]:[2029-30]], MATCH(_xlfn.CONCAT('Cost drivers '!Q$4,"_",'Cost drivers '!$B81), Inputs1!$X$2:$X$507, 0), MATCH('Cost drivers '!$C81, Inputs1[[#Headers],[2013-14]:[2029-30]], 0)), INDEX(Inputs24[[2023-24]:[2029-30]], MATCH(_xlfn.CONCAT('Cost drivers '!Q$5, "_",'Cost drivers '!$B81), Inputs2!$N$2:$N$210, 0), MATCH('Cost drivers '!$C81, Inputs24[[#Headers],[2023-24]:[2029-30]],0)))</f>
        <v>0</v>
      </c>
    </row>
    <row r="82" spans="1:17" s="48" customFormat="1" ht="13.15">
      <c r="A82" s="66" t="str">
        <f t="shared" si="11"/>
        <v>SBB24</v>
      </c>
      <c r="B82" s="66" t="str">
        <f>Costs!B81</f>
        <v>SBB</v>
      </c>
      <c r="C82" s="66" t="str">
        <f>Costs!C81</f>
        <v>2023-24</v>
      </c>
      <c r="D82" s="106">
        <f t="shared" si="12"/>
        <v>5.8285083474798238</v>
      </c>
      <c r="E82" s="107">
        <f t="shared" si="8"/>
        <v>18.061427096065064</v>
      </c>
      <c r="F82" s="107">
        <f t="shared" si="9"/>
        <v>11.516321557620319</v>
      </c>
      <c r="G82" s="107">
        <f t="shared" si="13"/>
        <v>48.019656836503231</v>
      </c>
      <c r="H82" s="106">
        <f t="shared" si="10"/>
        <v>14.239482028743931</v>
      </c>
      <c r="I82" s="108">
        <f t="shared" si="14"/>
        <v>0</v>
      </c>
      <c r="J82" s="108">
        <f t="shared" si="15"/>
        <v>0</v>
      </c>
      <c r="K82" s="77">
        <f>IF($C82&lt;="2023-24",INDEX(Inputs1[[2013-14]:[2029-30]], MATCH(_xlfn.CONCAT('Cost drivers '!K$4,"_",'Cost drivers '!$B82), Inputs1!$X$2:$X$507, 0), MATCH('Cost drivers '!$C82, Inputs1[[#Headers],[2013-14]:[2029-30]], 0)), INDEX(Inputs24[[2023-24]:[2029-30]], MATCH(_xlfn.CONCAT('Cost drivers '!K$5, "_",'Cost drivers '!$B82), Inputs2!$N$2:$N$210, 0), MATCH('Cost drivers '!$C82, Inputs24[[#Headers],[2023-24]:[2029-30]],0)))</f>
        <v>339.85136065581088</v>
      </c>
      <c r="L82" s="77">
        <f>IF($C82&lt;="2023-24",INDEX(Inputs1[[2013-14]:[2029-30]], MATCH(_xlfn.CONCAT('Cost drivers '!L$4,"_",'Cost drivers '!$B82), Inputs1!$X$2:$X$507, 0), MATCH('Cost drivers '!$C82, Inputs1[[#Headers],[2013-14]:[2029-30]], 0)), INDEX(Inputs24[[2023-24]:[2029-30]], MATCH(_xlfn.CONCAT('Cost drivers '!L$5, "_",'Cost drivers '!$B82), Inputs2!$N$2:$N$210, 0), MATCH('Cost drivers '!$C82, Inputs24[[#Headers],[2023-24]:[2029-30]],0)))</f>
        <v>18.061427096065064</v>
      </c>
      <c r="M82" s="77">
        <f>IF($C82&lt;="2023-24",INDEX(Inputs1[[2013-14]:[2029-30]], MATCH(_xlfn.CONCAT('Cost drivers '!M$4,"_",'Cost drivers '!$B82), Inputs1!$X$2:$X$507, 0), MATCH('Cost drivers '!$C82, Inputs1[[#Headers],[2013-14]:[2029-30]], 0)), INDEX(Inputs24[[2023-24]:[2029-30]], MATCH(_xlfn.CONCAT('Cost drivers '!M$5, "_",'Cost drivers '!$B82), Inputs2!$N$2:$N$210, 0), MATCH('Cost drivers '!$C82, Inputs24[[#Headers],[2023-24]:[2029-30]],0)))</f>
        <v>11.516321557620319</v>
      </c>
      <c r="N82" s="77">
        <f>IF($C82&lt;="2023-24",INDEX(Inputs1[[2013-14]:[2029-30]], MATCH(_xlfn.CONCAT('Cost drivers '!N$4,"_",'Cost drivers '!$B82), Inputs1!$X$2:$X$507, 0), MATCH('Cost drivers '!$C82, Inputs1[[#Headers],[2013-14]:[2029-30]], 0)), INDEX(Inputs24[[2023-24]:[2029-30]], MATCH(_xlfn.CONCAT('Cost drivers '!N$5, "_",'Cost drivers '!$B82), Inputs2!$N$2:$N$210, 0), MATCH('Cost drivers '!$C82, Inputs24[[#Headers],[2023-24]:[2029-30]],0)))</f>
        <v>0.48019656836503233</v>
      </c>
      <c r="O82" s="77">
        <f>IF($C82&lt;="2023-24",INDEX(Inputs1[[2013-14]:[2029-30]], MATCH(_xlfn.CONCAT('Cost drivers '!O$4,"_",'Cost drivers '!$B82), Inputs1!$X$2:$X$507, 0), MATCH('Cost drivers '!$C82, Inputs1[[#Headers],[2013-14]:[2029-30]], 0)), INDEX(Inputs24[[2023-24]:[2029-30]], MATCH(_xlfn.CONCAT('Cost drivers '!O$5, "_",'Cost drivers '!$B82), Inputs2!$N$2:$N$210, 0), MATCH('Cost drivers '!$C82, Inputs24[[#Headers],[2023-24]:[2029-30]],0)))</f>
        <v>1528.018</v>
      </c>
      <c r="P82" s="77">
        <f>IF($C82&lt;="2023-24",INDEX(Inputs1[[2013-14]:[2029-30]], MATCH(_xlfn.CONCAT('Cost drivers '!P$4,"_",'Cost drivers '!$B82), Inputs1!$X$2:$X$507, 0), MATCH('Cost drivers '!$C82, Inputs1[[#Headers],[2013-14]:[2029-30]], 0)), INDEX(Inputs24[[2023-24]:[2029-30]], MATCH(_xlfn.CONCAT('Cost drivers '!P$5, "_",'Cost drivers '!$B82), Inputs2!$N$2:$N$210, 0), MATCH('Cost drivers '!$C82, Inputs24[[#Headers],[2023-24]:[2029-30]],0)))</f>
        <v>0</v>
      </c>
      <c r="Q82" s="77">
        <f>IF($C82&lt;="2023-24",INDEX(Inputs1[[2013-14]:[2029-30]], MATCH(_xlfn.CONCAT('Cost drivers '!Q$4,"_",'Cost drivers '!$B82), Inputs1!$X$2:$X$507, 0), MATCH('Cost drivers '!$C82, Inputs1[[#Headers],[2013-14]:[2029-30]], 0)), INDEX(Inputs24[[2023-24]:[2029-30]], MATCH(_xlfn.CONCAT('Cost drivers '!Q$5, "_",'Cost drivers '!$B82), Inputs2!$N$2:$N$210, 0), MATCH('Cost drivers '!$C82, Inputs24[[#Headers],[2023-24]:[2029-30]],0)))</f>
        <v>0</v>
      </c>
    </row>
    <row r="83" spans="1:17" s="48" customFormat="1" ht="13.15">
      <c r="A83" s="66" t="str">
        <f t="shared" si="11"/>
        <v>SBB25</v>
      </c>
      <c r="B83" s="66" t="str">
        <f>Costs!B82</f>
        <v>SBB</v>
      </c>
      <c r="C83" s="66" t="str">
        <f>Costs!C82</f>
        <v>2024-25</v>
      </c>
      <c r="D83" s="106">
        <f t="shared" si="12"/>
        <v>5.8170226571711927</v>
      </c>
      <c r="E83" s="107">
        <f t="shared" si="8"/>
        <v>18.061427096065064</v>
      </c>
      <c r="F83" s="107">
        <f t="shared" si="9"/>
        <v>11.516321557620319</v>
      </c>
      <c r="G83" s="107">
        <f t="shared" si="13"/>
        <v>48.484748130147864</v>
      </c>
      <c r="H83" s="106">
        <f t="shared" si="10"/>
        <v>14.255398727633608</v>
      </c>
      <c r="I83" s="108">
        <f t="shared" si="14"/>
        <v>0</v>
      </c>
      <c r="J83" s="108">
        <f t="shared" si="15"/>
        <v>0</v>
      </c>
      <c r="K83" s="77">
        <f>IF($C83&lt;="2023-24",INDEX(Inputs1[[2013-14]:[2029-30]], MATCH(_xlfn.CONCAT('Cost drivers '!K$4,"_",'Cost drivers '!$B83), Inputs1!$X$2:$X$507, 0), MATCH('Cost drivers '!$C83, Inputs1[[#Headers],[2013-14]:[2029-30]], 0)), INDEX(Inputs24[[2023-24]:[2029-30]], MATCH(_xlfn.CONCAT('Cost drivers '!K$5, "_",'Cost drivers '!$B83), Inputs2!$N$2:$N$210, 0), MATCH('Cost drivers '!$C83, Inputs24[[#Headers],[2023-24]:[2029-30]],0)))</f>
        <v>335.97026437774622</v>
      </c>
      <c r="L83" s="77">
        <f>IF($C83&lt;="2023-24",INDEX(Inputs1[[2013-14]:[2029-30]], MATCH(_xlfn.CONCAT('Cost drivers '!L$4,"_",'Cost drivers '!$B83), Inputs1!$X$2:$X$507, 0), MATCH('Cost drivers '!$C83, Inputs1[[#Headers],[2013-14]:[2029-30]], 0)), INDEX(Inputs24[[2023-24]:[2029-30]], MATCH(_xlfn.CONCAT('Cost drivers '!L$5, "_",'Cost drivers '!$B83), Inputs2!$N$2:$N$210, 0), MATCH('Cost drivers '!$C83, Inputs24[[#Headers],[2023-24]:[2029-30]],0)))</f>
        <v>18.061427096065064</v>
      </c>
      <c r="M83" s="77">
        <f>IF($C83&lt;="2023-24",INDEX(Inputs1[[2013-14]:[2029-30]], MATCH(_xlfn.CONCAT('Cost drivers '!M$4,"_",'Cost drivers '!$B83), Inputs1!$X$2:$X$507, 0), MATCH('Cost drivers '!$C83, Inputs1[[#Headers],[2013-14]:[2029-30]], 0)), INDEX(Inputs24[[2023-24]:[2029-30]], MATCH(_xlfn.CONCAT('Cost drivers '!M$5, "_",'Cost drivers '!$B83), Inputs2!$N$2:$N$210, 0), MATCH('Cost drivers '!$C83, Inputs24[[#Headers],[2023-24]:[2029-30]],0)))</f>
        <v>11.516321557620319</v>
      </c>
      <c r="N83" s="77">
        <f>IF($C83&lt;="2023-24",INDEX(Inputs1[[2013-14]:[2029-30]], MATCH(_xlfn.CONCAT('Cost drivers '!N$4,"_",'Cost drivers '!$B83), Inputs1!$X$2:$X$507, 0), MATCH('Cost drivers '!$C83, Inputs1[[#Headers],[2013-14]:[2029-30]], 0)), INDEX(Inputs24[[2023-24]:[2029-30]], MATCH(_xlfn.CONCAT('Cost drivers '!N$5, "_",'Cost drivers '!$B83), Inputs2!$N$2:$N$210, 0), MATCH('Cost drivers '!$C83, Inputs24[[#Headers],[2023-24]:[2029-30]],0)))</f>
        <v>0.48484748130147864</v>
      </c>
      <c r="O83" s="77">
        <f>IF($C83&lt;="2023-24",INDEX(Inputs1[[2013-14]:[2029-30]], MATCH(_xlfn.CONCAT('Cost drivers '!O$4,"_",'Cost drivers '!$B83), Inputs1!$X$2:$X$507, 0), MATCH('Cost drivers '!$C83, Inputs1[[#Headers],[2013-14]:[2029-30]], 0)), INDEX(Inputs24[[2023-24]:[2029-30]], MATCH(_xlfn.CONCAT('Cost drivers '!O$5, "_",'Cost drivers '!$B83), Inputs2!$N$2:$N$210, 0), MATCH('Cost drivers '!$C83, Inputs24[[#Headers],[2023-24]:[2029-30]],0)))</f>
        <v>1552.5335884583965</v>
      </c>
      <c r="P83" s="77">
        <f>IF($C83&lt;="2023-24",INDEX(Inputs1[[2013-14]:[2029-30]], MATCH(_xlfn.CONCAT('Cost drivers '!P$4,"_",'Cost drivers '!$B83), Inputs1!$X$2:$X$507, 0), MATCH('Cost drivers '!$C83, Inputs1[[#Headers],[2013-14]:[2029-30]], 0)), INDEX(Inputs24[[2023-24]:[2029-30]], MATCH(_xlfn.CONCAT('Cost drivers '!P$5, "_",'Cost drivers '!$B83), Inputs2!$N$2:$N$210, 0), MATCH('Cost drivers '!$C83, Inputs24[[#Headers],[2023-24]:[2029-30]],0)))</f>
        <v>0</v>
      </c>
      <c r="Q83" s="77">
        <f>IF($C83&lt;="2023-24",INDEX(Inputs1[[2013-14]:[2029-30]], MATCH(_xlfn.CONCAT('Cost drivers '!Q$4,"_",'Cost drivers '!$B83), Inputs1!$X$2:$X$507, 0), MATCH('Cost drivers '!$C83, Inputs1[[#Headers],[2013-14]:[2029-30]], 0)), INDEX(Inputs24[[2023-24]:[2029-30]], MATCH(_xlfn.CONCAT('Cost drivers '!Q$5, "_",'Cost drivers '!$B83), Inputs2!$N$2:$N$210, 0), MATCH('Cost drivers '!$C83, Inputs24[[#Headers],[2023-24]:[2029-30]],0)))</f>
        <v>0</v>
      </c>
    </row>
    <row r="84" spans="1:17" s="48" customFormat="1" ht="13.15">
      <c r="A84" s="66" t="str">
        <f t="shared" si="11"/>
        <v>SBB26</v>
      </c>
      <c r="B84" s="66" t="str">
        <f>Costs!B83</f>
        <v>SBB</v>
      </c>
      <c r="C84" s="66" t="str">
        <f>Costs!C83</f>
        <v>2025-26</v>
      </c>
      <c r="D84" s="106">
        <f t="shared" si="12"/>
        <v>5.9319252220943195</v>
      </c>
      <c r="E84" s="107">
        <f t="shared" si="8"/>
        <v>18.061427096065064</v>
      </c>
      <c r="F84" s="107">
        <f t="shared" si="9"/>
        <v>11.516321557620319</v>
      </c>
      <c r="G84" s="107">
        <f t="shared" si="13"/>
        <v>48.766045016475488</v>
      </c>
      <c r="H84" s="106">
        <f t="shared" si="10"/>
        <v>14.264854672570506</v>
      </c>
      <c r="I84" s="108">
        <f t="shared" si="14"/>
        <v>0</v>
      </c>
      <c r="J84" s="108">
        <f t="shared" si="15"/>
        <v>0</v>
      </c>
      <c r="K84" s="77">
        <f>IF($C84&lt;="2023-24",INDEX(Inputs1[[2013-14]:[2029-30]], MATCH(_xlfn.CONCAT('Cost drivers '!K$4,"_",'Cost drivers '!$B84), Inputs1!$X$2:$X$507, 0), MATCH('Cost drivers '!$C84, Inputs1[[#Headers],[2013-14]:[2029-30]], 0)), INDEX(Inputs24[[2023-24]:[2029-30]], MATCH(_xlfn.CONCAT('Cost drivers '!K$5, "_",'Cost drivers '!$B84), Inputs2!$N$2:$N$210, 0), MATCH('Cost drivers '!$C84, Inputs24[[#Headers],[2023-24]:[2029-30]],0)))</f>
        <v>376.87939235782068</v>
      </c>
      <c r="L84" s="77">
        <f>IF($C84&lt;="2023-24",INDEX(Inputs1[[2013-14]:[2029-30]], MATCH(_xlfn.CONCAT('Cost drivers '!L$4,"_",'Cost drivers '!$B84), Inputs1!$X$2:$X$507, 0), MATCH('Cost drivers '!$C84, Inputs1[[#Headers],[2013-14]:[2029-30]], 0)), INDEX(Inputs24[[2023-24]:[2029-30]], MATCH(_xlfn.CONCAT('Cost drivers '!L$5, "_",'Cost drivers '!$B84), Inputs2!$N$2:$N$210, 0), MATCH('Cost drivers '!$C84, Inputs24[[#Headers],[2023-24]:[2029-30]],0)))</f>
        <v>18.061427096065064</v>
      </c>
      <c r="M84" s="77">
        <f>IF($C84&lt;="2023-24",INDEX(Inputs1[[2013-14]:[2029-30]], MATCH(_xlfn.CONCAT('Cost drivers '!M$4,"_",'Cost drivers '!$B84), Inputs1!$X$2:$X$507, 0), MATCH('Cost drivers '!$C84, Inputs1[[#Headers],[2013-14]:[2029-30]], 0)), INDEX(Inputs24[[2023-24]:[2029-30]], MATCH(_xlfn.CONCAT('Cost drivers '!M$5, "_",'Cost drivers '!$B84), Inputs2!$N$2:$N$210, 0), MATCH('Cost drivers '!$C84, Inputs24[[#Headers],[2023-24]:[2029-30]],0)))</f>
        <v>11.516321557620319</v>
      </c>
      <c r="N84" s="77">
        <f>IF($C84&lt;="2023-24",INDEX(Inputs1[[2013-14]:[2029-30]], MATCH(_xlfn.CONCAT('Cost drivers '!N$4,"_",'Cost drivers '!$B84), Inputs1!$X$2:$X$507, 0), MATCH('Cost drivers '!$C84, Inputs1[[#Headers],[2013-14]:[2029-30]], 0)), INDEX(Inputs24[[2023-24]:[2029-30]], MATCH(_xlfn.CONCAT('Cost drivers '!N$5, "_",'Cost drivers '!$B84), Inputs2!$N$2:$N$210, 0), MATCH('Cost drivers '!$C84, Inputs24[[#Headers],[2023-24]:[2029-30]],0)))</f>
        <v>0.4876604501647549</v>
      </c>
      <c r="O84" s="77">
        <f>IF($C84&lt;="2023-24",INDEX(Inputs1[[2013-14]:[2029-30]], MATCH(_xlfn.CONCAT('Cost drivers '!O$4,"_",'Cost drivers '!$B84), Inputs1!$X$2:$X$507, 0), MATCH('Cost drivers '!$C84, Inputs1[[#Headers],[2013-14]:[2029-30]], 0)), INDEX(Inputs24[[2023-24]:[2029-30]], MATCH(_xlfn.CONCAT('Cost drivers '!O$5, "_",'Cost drivers '!$B84), Inputs2!$N$2:$N$210, 0), MATCH('Cost drivers '!$C84, Inputs24[[#Headers],[2023-24]:[2029-30]],0)))</f>
        <v>1567.2838896937972</v>
      </c>
      <c r="P84" s="77">
        <f>IF($C84&lt;="2023-24",INDEX(Inputs1[[2013-14]:[2029-30]], MATCH(_xlfn.CONCAT('Cost drivers '!P$4,"_",'Cost drivers '!$B84), Inputs1!$X$2:$X$507, 0), MATCH('Cost drivers '!$C84, Inputs1[[#Headers],[2013-14]:[2029-30]], 0)), INDEX(Inputs24[[2023-24]:[2029-30]], MATCH(_xlfn.CONCAT('Cost drivers '!P$5, "_",'Cost drivers '!$B84), Inputs2!$N$2:$N$210, 0), MATCH('Cost drivers '!$C84, Inputs24[[#Headers],[2023-24]:[2029-30]],0)))</f>
        <v>0</v>
      </c>
      <c r="Q84" s="77">
        <f>IF($C84&lt;="2023-24",INDEX(Inputs1[[2013-14]:[2029-30]], MATCH(_xlfn.CONCAT('Cost drivers '!Q$4,"_",'Cost drivers '!$B84), Inputs1!$X$2:$X$507, 0), MATCH('Cost drivers '!$C84, Inputs1[[#Headers],[2013-14]:[2029-30]], 0)), INDEX(Inputs24[[2023-24]:[2029-30]], MATCH(_xlfn.CONCAT('Cost drivers '!Q$5, "_",'Cost drivers '!$B84), Inputs2!$N$2:$N$210, 0), MATCH('Cost drivers '!$C84, Inputs24[[#Headers],[2023-24]:[2029-30]],0)))</f>
        <v>0</v>
      </c>
    </row>
    <row r="85" spans="1:17" s="48" customFormat="1" ht="13.15">
      <c r="A85" s="66" t="str">
        <f t="shared" si="11"/>
        <v>SBB27</v>
      </c>
      <c r="B85" s="66" t="str">
        <f>Costs!B84</f>
        <v>SBB</v>
      </c>
      <c r="C85" s="66" t="str">
        <f>Costs!C84</f>
        <v>2026-27</v>
      </c>
      <c r="D85" s="106">
        <f t="shared" si="12"/>
        <v>5.9877879372819152</v>
      </c>
      <c r="E85" s="107">
        <f t="shared" si="8"/>
        <v>18.061427096065064</v>
      </c>
      <c r="F85" s="107">
        <f t="shared" si="9"/>
        <v>11.516321557620319</v>
      </c>
      <c r="G85" s="107">
        <f t="shared" si="13"/>
        <v>49.005325557427618</v>
      </c>
      <c r="H85" s="106">
        <f t="shared" si="10"/>
        <v>14.274064468790176</v>
      </c>
      <c r="I85" s="108">
        <f t="shared" si="14"/>
        <v>0</v>
      </c>
      <c r="J85" s="108">
        <f t="shared" si="15"/>
        <v>0</v>
      </c>
      <c r="K85" s="77">
        <f>IF($C85&lt;="2023-24",INDEX(Inputs1[[2013-14]:[2029-30]], MATCH(_xlfn.CONCAT('Cost drivers '!K$4,"_",'Cost drivers '!$B85), Inputs1!$X$2:$X$507, 0), MATCH('Cost drivers '!$C85, Inputs1[[#Headers],[2013-14]:[2029-30]], 0)), INDEX(Inputs24[[2023-24]:[2029-30]], MATCH(_xlfn.CONCAT('Cost drivers '!K$5, "_",'Cost drivers '!$B85), Inputs2!$N$2:$N$210, 0), MATCH('Cost drivers '!$C85, Inputs24[[#Headers],[2023-24]:[2029-30]],0)))</f>
        <v>398.5320562513507</v>
      </c>
      <c r="L85" s="77">
        <f>IF($C85&lt;="2023-24",INDEX(Inputs1[[2013-14]:[2029-30]], MATCH(_xlfn.CONCAT('Cost drivers '!L$4,"_",'Cost drivers '!$B85), Inputs1!$X$2:$X$507, 0), MATCH('Cost drivers '!$C85, Inputs1[[#Headers],[2013-14]:[2029-30]], 0)), INDEX(Inputs24[[2023-24]:[2029-30]], MATCH(_xlfn.CONCAT('Cost drivers '!L$5, "_",'Cost drivers '!$B85), Inputs2!$N$2:$N$210, 0), MATCH('Cost drivers '!$C85, Inputs24[[#Headers],[2023-24]:[2029-30]],0)))</f>
        <v>18.061427096065064</v>
      </c>
      <c r="M85" s="77">
        <f>IF($C85&lt;="2023-24",INDEX(Inputs1[[2013-14]:[2029-30]], MATCH(_xlfn.CONCAT('Cost drivers '!M$4,"_",'Cost drivers '!$B85), Inputs1!$X$2:$X$507, 0), MATCH('Cost drivers '!$C85, Inputs1[[#Headers],[2013-14]:[2029-30]], 0)), INDEX(Inputs24[[2023-24]:[2029-30]], MATCH(_xlfn.CONCAT('Cost drivers '!M$5, "_",'Cost drivers '!$B85), Inputs2!$N$2:$N$210, 0), MATCH('Cost drivers '!$C85, Inputs24[[#Headers],[2023-24]:[2029-30]],0)))</f>
        <v>11.516321557620319</v>
      </c>
      <c r="N85" s="77">
        <f>IF($C85&lt;="2023-24",INDEX(Inputs1[[2013-14]:[2029-30]], MATCH(_xlfn.CONCAT('Cost drivers '!N$4,"_",'Cost drivers '!$B85), Inputs1!$X$2:$X$507, 0), MATCH('Cost drivers '!$C85, Inputs1[[#Headers],[2013-14]:[2029-30]], 0)), INDEX(Inputs24[[2023-24]:[2029-30]], MATCH(_xlfn.CONCAT('Cost drivers '!N$5, "_",'Cost drivers '!$B85), Inputs2!$N$2:$N$210, 0), MATCH('Cost drivers '!$C85, Inputs24[[#Headers],[2023-24]:[2029-30]],0)))</f>
        <v>0.4900532555742762</v>
      </c>
      <c r="O85" s="77">
        <f>IF($C85&lt;="2023-24",INDEX(Inputs1[[2013-14]:[2029-30]], MATCH(_xlfn.CONCAT('Cost drivers '!O$4,"_",'Cost drivers '!$B85), Inputs1!$X$2:$X$507, 0), MATCH('Cost drivers '!$C85, Inputs1[[#Headers],[2013-14]:[2029-30]], 0)), INDEX(Inputs24[[2023-24]:[2029-30]], MATCH(_xlfn.CONCAT('Cost drivers '!O$5, "_",'Cost drivers '!$B85), Inputs2!$N$2:$N$210, 0), MATCH('Cost drivers '!$C85, Inputs24[[#Headers],[2023-24]:[2029-30]],0)))</f>
        <v>1581.784928242804</v>
      </c>
      <c r="P85" s="77">
        <f>IF($C85&lt;="2023-24",INDEX(Inputs1[[2013-14]:[2029-30]], MATCH(_xlfn.CONCAT('Cost drivers '!P$4,"_",'Cost drivers '!$B85), Inputs1!$X$2:$X$507, 0), MATCH('Cost drivers '!$C85, Inputs1[[#Headers],[2013-14]:[2029-30]], 0)), INDEX(Inputs24[[2023-24]:[2029-30]], MATCH(_xlfn.CONCAT('Cost drivers '!P$5, "_",'Cost drivers '!$B85), Inputs2!$N$2:$N$210, 0), MATCH('Cost drivers '!$C85, Inputs24[[#Headers],[2023-24]:[2029-30]],0)))</f>
        <v>0</v>
      </c>
      <c r="Q85" s="77">
        <f>IF($C85&lt;="2023-24",INDEX(Inputs1[[2013-14]:[2029-30]], MATCH(_xlfn.CONCAT('Cost drivers '!Q$4,"_",'Cost drivers '!$B85), Inputs1!$X$2:$X$507, 0), MATCH('Cost drivers '!$C85, Inputs1[[#Headers],[2013-14]:[2029-30]], 0)), INDEX(Inputs24[[2023-24]:[2029-30]], MATCH(_xlfn.CONCAT('Cost drivers '!Q$5, "_",'Cost drivers '!$B85), Inputs2!$N$2:$N$210, 0), MATCH('Cost drivers '!$C85, Inputs24[[#Headers],[2023-24]:[2029-30]],0)))</f>
        <v>0</v>
      </c>
    </row>
    <row r="86" spans="1:17" s="48" customFormat="1" ht="13.15">
      <c r="A86" s="66" t="str">
        <f t="shared" si="11"/>
        <v>SBB28</v>
      </c>
      <c r="B86" s="66" t="str">
        <f>Costs!B85</f>
        <v>SBB</v>
      </c>
      <c r="C86" s="66" t="str">
        <f>Costs!C85</f>
        <v>2027-28</v>
      </c>
      <c r="D86" s="106">
        <f t="shared" si="12"/>
        <v>6.0371952060387821</v>
      </c>
      <c r="E86" s="107">
        <f t="shared" si="8"/>
        <v>18.061427096065064</v>
      </c>
      <c r="F86" s="107">
        <f t="shared" si="9"/>
        <v>11.516321557620319</v>
      </c>
      <c r="G86" s="107">
        <f t="shared" si="13"/>
        <v>49.207437642255123</v>
      </c>
      <c r="H86" s="106">
        <f t="shared" si="10"/>
        <v>14.282896895598563</v>
      </c>
      <c r="I86" s="108">
        <f t="shared" si="14"/>
        <v>0</v>
      </c>
      <c r="J86" s="108">
        <f t="shared" si="15"/>
        <v>0</v>
      </c>
      <c r="K86" s="77">
        <f>IF($C86&lt;="2023-24",INDEX(Inputs1[[2013-14]:[2029-30]], MATCH(_xlfn.CONCAT('Cost drivers '!K$4,"_",'Cost drivers '!$B86), Inputs1!$X$2:$X$507, 0), MATCH('Cost drivers '!$C86, Inputs1[[#Headers],[2013-14]:[2029-30]], 0)), INDEX(Inputs24[[2023-24]:[2029-30]], MATCH(_xlfn.CONCAT('Cost drivers '!K$5, "_",'Cost drivers '!$B86), Inputs2!$N$2:$N$210, 0), MATCH('Cost drivers '!$C86, Inputs24[[#Headers],[2023-24]:[2029-30]],0)))</f>
        <v>418.7169715167808</v>
      </c>
      <c r="L86" s="77">
        <f>IF($C86&lt;="2023-24",INDEX(Inputs1[[2013-14]:[2029-30]], MATCH(_xlfn.CONCAT('Cost drivers '!L$4,"_",'Cost drivers '!$B86), Inputs1!$X$2:$X$507, 0), MATCH('Cost drivers '!$C86, Inputs1[[#Headers],[2013-14]:[2029-30]], 0)), INDEX(Inputs24[[2023-24]:[2029-30]], MATCH(_xlfn.CONCAT('Cost drivers '!L$5, "_",'Cost drivers '!$B86), Inputs2!$N$2:$N$210, 0), MATCH('Cost drivers '!$C86, Inputs24[[#Headers],[2023-24]:[2029-30]],0)))</f>
        <v>18.061427096065064</v>
      </c>
      <c r="M86" s="77">
        <f>IF($C86&lt;="2023-24",INDEX(Inputs1[[2013-14]:[2029-30]], MATCH(_xlfn.CONCAT('Cost drivers '!M$4,"_",'Cost drivers '!$B86), Inputs1!$X$2:$X$507, 0), MATCH('Cost drivers '!$C86, Inputs1[[#Headers],[2013-14]:[2029-30]], 0)), INDEX(Inputs24[[2023-24]:[2029-30]], MATCH(_xlfn.CONCAT('Cost drivers '!M$5, "_",'Cost drivers '!$B86), Inputs2!$N$2:$N$210, 0), MATCH('Cost drivers '!$C86, Inputs24[[#Headers],[2023-24]:[2029-30]],0)))</f>
        <v>11.516321557620319</v>
      </c>
      <c r="N86" s="77">
        <f>IF($C86&lt;="2023-24",INDEX(Inputs1[[2013-14]:[2029-30]], MATCH(_xlfn.CONCAT('Cost drivers '!N$4,"_",'Cost drivers '!$B86), Inputs1!$X$2:$X$507, 0), MATCH('Cost drivers '!$C86, Inputs1[[#Headers],[2013-14]:[2029-30]], 0)), INDEX(Inputs24[[2023-24]:[2029-30]], MATCH(_xlfn.CONCAT('Cost drivers '!N$5, "_",'Cost drivers '!$B86), Inputs2!$N$2:$N$210, 0), MATCH('Cost drivers '!$C86, Inputs24[[#Headers],[2023-24]:[2029-30]],0)))</f>
        <v>0.49207437642255125</v>
      </c>
      <c r="O86" s="77">
        <f>IF($C86&lt;="2023-24",INDEX(Inputs1[[2013-14]:[2029-30]], MATCH(_xlfn.CONCAT('Cost drivers '!O$4,"_",'Cost drivers '!$B86), Inputs1!$X$2:$X$507, 0), MATCH('Cost drivers '!$C86, Inputs1[[#Headers],[2013-14]:[2029-30]], 0)), INDEX(Inputs24[[2023-24]:[2029-30]], MATCH(_xlfn.CONCAT('Cost drivers '!O$5, "_",'Cost drivers '!$B86), Inputs2!$N$2:$N$210, 0), MATCH('Cost drivers '!$C86, Inputs24[[#Headers],[2023-24]:[2029-30]],0)))</f>
        <v>1595.817808816046</v>
      </c>
      <c r="P86" s="77">
        <f>IF($C86&lt;="2023-24",INDEX(Inputs1[[2013-14]:[2029-30]], MATCH(_xlfn.CONCAT('Cost drivers '!P$4,"_",'Cost drivers '!$B86), Inputs1!$X$2:$X$507, 0), MATCH('Cost drivers '!$C86, Inputs1[[#Headers],[2013-14]:[2029-30]], 0)), INDEX(Inputs24[[2023-24]:[2029-30]], MATCH(_xlfn.CONCAT('Cost drivers '!P$5, "_",'Cost drivers '!$B86), Inputs2!$N$2:$N$210, 0), MATCH('Cost drivers '!$C86, Inputs24[[#Headers],[2023-24]:[2029-30]],0)))</f>
        <v>0</v>
      </c>
      <c r="Q86" s="77">
        <f>IF($C86&lt;="2023-24",INDEX(Inputs1[[2013-14]:[2029-30]], MATCH(_xlfn.CONCAT('Cost drivers '!Q$4,"_",'Cost drivers '!$B86), Inputs1!$X$2:$X$507, 0), MATCH('Cost drivers '!$C86, Inputs1[[#Headers],[2013-14]:[2029-30]], 0)), INDEX(Inputs24[[2023-24]:[2029-30]], MATCH(_xlfn.CONCAT('Cost drivers '!Q$5, "_",'Cost drivers '!$B86), Inputs2!$N$2:$N$210, 0), MATCH('Cost drivers '!$C86, Inputs24[[#Headers],[2023-24]:[2029-30]],0)))</f>
        <v>0</v>
      </c>
    </row>
    <row r="87" spans="1:17" s="48" customFormat="1" ht="13.15">
      <c r="A87" s="66" t="str">
        <f t="shared" si="11"/>
        <v>SBB29</v>
      </c>
      <c r="B87" s="66" t="str">
        <f>Costs!B86</f>
        <v>SBB</v>
      </c>
      <c r="C87" s="66" t="str">
        <f>Costs!C86</f>
        <v>2028-29</v>
      </c>
      <c r="D87" s="106">
        <f t="shared" si="12"/>
        <v>6.0548724671117009</v>
      </c>
      <c r="E87" s="107">
        <f t="shared" si="8"/>
        <v>18.061427096065064</v>
      </c>
      <c r="F87" s="107">
        <f t="shared" si="9"/>
        <v>11.516321557620319</v>
      </c>
      <c r="G87" s="107">
        <f t="shared" si="13"/>
        <v>49.370799561746644</v>
      </c>
      <c r="H87" s="106">
        <f t="shared" si="10"/>
        <v>14.291355355866818</v>
      </c>
      <c r="I87" s="108">
        <f t="shared" si="14"/>
        <v>0</v>
      </c>
      <c r="J87" s="108">
        <f t="shared" si="15"/>
        <v>0</v>
      </c>
      <c r="K87" s="77">
        <f>IF($C87&lt;="2023-24",INDEX(Inputs1[[2013-14]:[2029-30]], MATCH(_xlfn.CONCAT('Cost drivers '!K$4,"_",'Cost drivers '!$B87), Inputs1!$X$2:$X$507, 0), MATCH('Cost drivers '!$C87, Inputs1[[#Headers],[2013-14]:[2029-30]], 0)), INDEX(Inputs24[[2023-24]:[2029-30]], MATCH(_xlfn.CONCAT('Cost drivers '!K$5, "_",'Cost drivers '!$B87), Inputs2!$N$2:$N$210, 0), MATCH('Cost drivers '!$C87, Inputs24[[#Headers],[2023-24]:[2029-30]],0)))</f>
        <v>426.18454944205274</v>
      </c>
      <c r="L87" s="77">
        <f>IF($C87&lt;="2023-24",INDEX(Inputs1[[2013-14]:[2029-30]], MATCH(_xlfn.CONCAT('Cost drivers '!L$4,"_",'Cost drivers '!$B87), Inputs1!$X$2:$X$507, 0), MATCH('Cost drivers '!$C87, Inputs1[[#Headers],[2013-14]:[2029-30]], 0)), INDEX(Inputs24[[2023-24]:[2029-30]], MATCH(_xlfn.CONCAT('Cost drivers '!L$5, "_",'Cost drivers '!$B87), Inputs2!$N$2:$N$210, 0), MATCH('Cost drivers '!$C87, Inputs24[[#Headers],[2023-24]:[2029-30]],0)))</f>
        <v>18.061427096065064</v>
      </c>
      <c r="M87" s="77">
        <f>IF($C87&lt;="2023-24",INDEX(Inputs1[[2013-14]:[2029-30]], MATCH(_xlfn.CONCAT('Cost drivers '!M$4,"_",'Cost drivers '!$B87), Inputs1!$X$2:$X$507, 0), MATCH('Cost drivers '!$C87, Inputs1[[#Headers],[2013-14]:[2029-30]], 0)), INDEX(Inputs24[[2023-24]:[2029-30]], MATCH(_xlfn.CONCAT('Cost drivers '!M$5, "_",'Cost drivers '!$B87), Inputs2!$N$2:$N$210, 0), MATCH('Cost drivers '!$C87, Inputs24[[#Headers],[2023-24]:[2029-30]],0)))</f>
        <v>11.516321557620319</v>
      </c>
      <c r="N87" s="77">
        <f>IF($C87&lt;="2023-24",INDEX(Inputs1[[2013-14]:[2029-30]], MATCH(_xlfn.CONCAT('Cost drivers '!N$4,"_",'Cost drivers '!$B87), Inputs1!$X$2:$X$507, 0), MATCH('Cost drivers '!$C87, Inputs1[[#Headers],[2013-14]:[2029-30]], 0)), INDEX(Inputs24[[2023-24]:[2029-30]], MATCH(_xlfn.CONCAT('Cost drivers '!N$5, "_",'Cost drivers '!$B87), Inputs2!$N$2:$N$210, 0), MATCH('Cost drivers '!$C87, Inputs24[[#Headers],[2023-24]:[2029-30]],0)))</f>
        <v>0.49370799561746642</v>
      </c>
      <c r="O87" s="77">
        <f>IF($C87&lt;="2023-24",INDEX(Inputs1[[2013-14]:[2029-30]], MATCH(_xlfn.CONCAT('Cost drivers '!O$4,"_",'Cost drivers '!$B87), Inputs1!$X$2:$X$507, 0), MATCH('Cost drivers '!$C87, Inputs1[[#Headers],[2013-14]:[2029-30]], 0)), INDEX(Inputs24[[2023-24]:[2029-30]], MATCH(_xlfn.CONCAT('Cost drivers '!O$5, "_",'Cost drivers '!$B87), Inputs2!$N$2:$N$210, 0), MATCH('Cost drivers '!$C87, Inputs24[[#Headers],[2023-24]:[2029-30]],0)))</f>
        <v>1609.3732184752948</v>
      </c>
      <c r="P87" s="77">
        <f>IF($C87&lt;="2023-24",INDEX(Inputs1[[2013-14]:[2029-30]], MATCH(_xlfn.CONCAT('Cost drivers '!P$4,"_",'Cost drivers '!$B87), Inputs1!$X$2:$X$507, 0), MATCH('Cost drivers '!$C87, Inputs1[[#Headers],[2013-14]:[2029-30]], 0)), INDEX(Inputs24[[2023-24]:[2029-30]], MATCH(_xlfn.CONCAT('Cost drivers '!P$5, "_",'Cost drivers '!$B87), Inputs2!$N$2:$N$210, 0), MATCH('Cost drivers '!$C87, Inputs24[[#Headers],[2023-24]:[2029-30]],0)))</f>
        <v>0</v>
      </c>
      <c r="Q87" s="77">
        <f>IF($C87&lt;="2023-24",INDEX(Inputs1[[2013-14]:[2029-30]], MATCH(_xlfn.CONCAT('Cost drivers '!Q$4,"_",'Cost drivers '!$B87), Inputs1!$X$2:$X$507, 0), MATCH('Cost drivers '!$C87, Inputs1[[#Headers],[2013-14]:[2029-30]], 0)), INDEX(Inputs24[[2023-24]:[2029-30]], MATCH(_xlfn.CONCAT('Cost drivers '!Q$5, "_",'Cost drivers '!$B87), Inputs2!$N$2:$N$210, 0), MATCH('Cost drivers '!$C87, Inputs24[[#Headers],[2023-24]:[2029-30]],0)))</f>
        <v>0</v>
      </c>
    </row>
    <row r="88" spans="1:17" s="48" customFormat="1" ht="13.15">
      <c r="A88" s="66" t="str">
        <f t="shared" si="11"/>
        <v>SBB30</v>
      </c>
      <c r="B88" s="66" t="str">
        <f>Costs!B87</f>
        <v>SBB</v>
      </c>
      <c r="C88" s="66" t="str">
        <f>Costs!C87</f>
        <v>2029-30</v>
      </c>
      <c r="D88" s="106">
        <f t="shared" si="12"/>
        <v>6.0648226078780372</v>
      </c>
      <c r="E88" s="107">
        <f t="shared" si="8"/>
        <v>18.061427096065064</v>
      </c>
      <c r="F88" s="107">
        <f t="shared" si="9"/>
        <v>11.516321557620319</v>
      </c>
      <c r="G88" s="107">
        <f t="shared" si="13"/>
        <v>49.540642353765733</v>
      </c>
      <c r="H88" s="106">
        <f t="shared" si="10"/>
        <v>14.298918514100981</v>
      </c>
      <c r="I88" s="108">
        <f t="shared" si="14"/>
        <v>0</v>
      </c>
      <c r="J88" s="108">
        <f t="shared" si="15"/>
        <v>0</v>
      </c>
      <c r="K88" s="77">
        <f>IF($C88&lt;="2023-24",INDEX(Inputs1[[2013-14]:[2029-30]], MATCH(_xlfn.CONCAT('Cost drivers '!K$4,"_",'Cost drivers '!$B88), Inputs1!$X$2:$X$507, 0), MATCH('Cost drivers '!$C88, Inputs1[[#Headers],[2013-14]:[2029-30]], 0)), INDEX(Inputs24[[2023-24]:[2029-30]], MATCH(_xlfn.CONCAT('Cost drivers '!K$5, "_",'Cost drivers '!$B88), Inputs2!$N$2:$N$210, 0), MATCH('Cost drivers '!$C88, Inputs24[[#Headers],[2023-24]:[2029-30]],0)))</f>
        <v>430.4463131142893</v>
      </c>
      <c r="L88" s="77">
        <f>IF($C88&lt;="2023-24",INDEX(Inputs1[[2013-14]:[2029-30]], MATCH(_xlfn.CONCAT('Cost drivers '!L$4,"_",'Cost drivers '!$B88), Inputs1!$X$2:$X$507, 0), MATCH('Cost drivers '!$C88, Inputs1[[#Headers],[2013-14]:[2029-30]], 0)), INDEX(Inputs24[[2023-24]:[2029-30]], MATCH(_xlfn.CONCAT('Cost drivers '!L$5, "_",'Cost drivers '!$B88), Inputs2!$N$2:$N$210, 0), MATCH('Cost drivers '!$C88, Inputs24[[#Headers],[2023-24]:[2029-30]],0)))</f>
        <v>18.061427096065064</v>
      </c>
      <c r="M88" s="77">
        <f>IF($C88&lt;="2023-24",INDEX(Inputs1[[2013-14]:[2029-30]], MATCH(_xlfn.CONCAT('Cost drivers '!M$4,"_",'Cost drivers '!$B88), Inputs1!$X$2:$X$507, 0), MATCH('Cost drivers '!$C88, Inputs1[[#Headers],[2013-14]:[2029-30]], 0)), INDEX(Inputs24[[2023-24]:[2029-30]], MATCH(_xlfn.CONCAT('Cost drivers '!M$5, "_",'Cost drivers '!$B88), Inputs2!$N$2:$N$210, 0), MATCH('Cost drivers '!$C88, Inputs24[[#Headers],[2023-24]:[2029-30]],0)))</f>
        <v>11.516321557620319</v>
      </c>
      <c r="N88" s="77">
        <f>IF($C88&lt;="2023-24",INDEX(Inputs1[[2013-14]:[2029-30]], MATCH(_xlfn.CONCAT('Cost drivers '!N$4,"_",'Cost drivers '!$B88), Inputs1!$X$2:$X$507, 0), MATCH('Cost drivers '!$C88, Inputs1[[#Headers],[2013-14]:[2029-30]], 0)), INDEX(Inputs24[[2023-24]:[2029-30]], MATCH(_xlfn.CONCAT('Cost drivers '!N$5, "_",'Cost drivers '!$B88), Inputs2!$N$2:$N$210, 0), MATCH('Cost drivers '!$C88, Inputs24[[#Headers],[2023-24]:[2029-30]],0)))</f>
        <v>0.49540642353765735</v>
      </c>
      <c r="O88" s="77">
        <f>IF($C88&lt;="2023-24",INDEX(Inputs1[[2013-14]:[2029-30]], MATCH(_xlfn.CONCAT('Cost drivers '!O$4,"_",'Cost drivers '!$B88), Inputs1!$X$2:$X$507, 0), MATCH('Cost drivers '!$C88, Inputs1[[#Headers],[2013-14]:[2029-30]], 0)), INDEX(Inputs24[[2023-24]:[2029-30]], MATCH(_xlfn.CONCAT('Cost drivers '!O$5, "_",'Cost drivers '!$B88), Inputs2!$N$2:$N$210, 0), MATCH('Cost drivers '!$C88, Inputs24[[#Headers],[2023-24]:[2029-30]],0)))</f>
        <v>1621.5913082165707</v>
      </c>
      <c r="P88" s="77">
        <f>IF($C88&lt;="2023-24",INDEX(Inputs1[[2013-14]:[2029-30]], MATCH(_xlfn.CONCAT('Cost drivers '!P$4,"_",'Cost drivers '!$B88), Inputs1!$X$2:$X$507, 0), MATCH('Cost drivers '!$C88, Inputs1[[#Headers],[2013-14]:[2029-30]], 0)), INDEX(Inputs24[[2023-24]:[2029-30]], MATCH(_xlfn.CONCAT('Cost drivers '!P$5, "_",'Cost drivers '!$B88), Inputs2!$N$2:$N$210, 0), MATCH('Cost drivers '!$C88, Inputs24[[#Headers],[2023-24]:[2029-30]],0)))</f>
        <v>0</v>
      </c>
      <c r="Q88" s="77">
        <f>IF($C88&lt;="2023-24",INDEX(Inputs1[[2013-14]:[2029-30]], MATCH(_xlfn.CONCAT('Cost drivers '!Q$4,"_",'Cost drivers '!$B88), Inputs1!$X$2:$X$507, 0), MATCH('Cost drivers '!$C88, Inputs1[[#Headers],[2013-14]:[2029-30]], 0)), INDEX(Inputs24[[2023-24]:[2029-30]], MATCH(_xlfn.CONCAT('Cost drivers '!Q$5, "_",'Cost drivers '!$B88), Inputs2!$N$2:$N$210, 0), MATCH('Cost drivers '!$C88, Inputs24[[#Headers],[2023-24]:[2029-30]],0)))</f>
        <v>0</v>
      </c>
    </row>
    <row r="89" spans="1:17" s="48" customFormat="1" ht="13.15">
      <c r="A89" s="66" t="str">
        <f t="shared" si="11"/>
        <v>SRN14</v>
      </c>
      <c r="B89" s="66" t="str">
        <f>Costs!B88</f>
        <v>SRN</v>
      </c>
      <c r="C89" s="66" t="str">
        <f>Costs!C88</f>
        <v>2013-14</v>
      </c>
      <c r="D89" s="106">
        <f t="shared" si="12"/>
        <v>6.0759013532112389</v>
      </c>
      <c r="E89" s="107">
        <f t="shared" si="8"/>
        <v>24.577279769331188</v>
      </c>
      <c r="F89" s="107">
        <f t="shared" si="9"/>
        <v>12.563992938899126</v>
      </c>
      <c r="G89" s="107">
        <f t="shared" si="13"/>
        <v>49.235285366757154</v>
      </c>
      <c r="H89" s="106">
        <f t="shared" si="10"/>
        <v>14.435352636291862</v>
      </c>
      <c r="I89" s="108">
        <f t="shared" si="14"/>
        <v>0</v>
      </c>
      <c r="J89" s="108">
        <f t="shared" si="15"/>
        <v>0</v>
      </c>
      <c r="K89" s="77">
        <f>IF($C89&lt;="2023-24",INDEX(Inputs1[[2013-14]:[2029-30]], MATCH(_xlfn.CONCAT('Cost drivers '!K$4,"_",'Cost drivers '!$B89), Inputs1!$X$2:$X$507, 0), MATCH('Cost drivers '!$C89, Inputs1[[#Headers],[2013-14]:[2029-30]], 0)), INDEX(Inputs24[[2023-24]:[2029-30]], MATCH(_xlfn.CONCAT('Cost drivers '!K$5, "_",'Cost drivers '!$B89), Inputs2!$N$2:$N$210, 0), MATCH('Cost drivers '!$C89, Inputs24[[#Headers],[2023-24]:[2029-30]],0)))</f>
        <v>435.24163220895736</v>
      </c>
      <c r="L89" s="77">
        <f>IF($C89&lt;="2023-24",INDEX(Inputs1[[2013-14]:[2029-30]], MATCH(_xlfn.CONCAT('Cost drivers '!L$4,"_",'Cost drivers '!$B89), Inputs1!$X$2:$X$507, 0), MATCH('Cost drivers '!$C89, Inputs1[[#Headers],[2013-14]:[2029-30]], 0)), INDEX(Inputs24[[2023-24]:[2029-30]], MATCH(_xlfn.CONCAT('Cost drivers '!L$5, "_",'Cost drivers '!$B89), Inputs2!$N$2:$N$210, 0), MATCH('Cost drivers '!$C89, Inputs24[[#Headers],[2023-24]:[2029-30]],0)))</f>
        <v>24.577279769331188</v>
      </c>
      <c r="M89" s="77">
        <f>IF($C89&lt;="2023-24",INDEX(Inputs1[[2013-14]:[2029-30]], MATCH(_xlfn.CONCAT('Cost drivers '!M$4,"_",'Cost drivers '!$B89), Inputs1!$X$2:$X$507, 0), MATCH('Cost drivers '!$C89, Inputs1[[#Headers],[2013-14]:[2029-30]], 0)), INDEX(Inputs24[[2023-24]:[2029-30]], MATCH(_xlfn.CONCAT('Cost drivers '!M$5, "_",'Cost drivers '!$B89), Inputs2!$N$2:$N$210, 0), MATCH('Cost drivers '!$C89, Inputs24[[#Headers],[2023-24]:[2029-30]],0)))</f>
        <v>12.563992938899126</v>
      </c>
      <c r="N89" s="77">
        <f>IF($C89&lt;="2023-24",INDEX(Inputs1[[2013-14]:[2029-30]], MATCH(_xlfn.CONCAT('Cost drivers '!N$4,"_",'Cost drivers '!$B89), Inputs1!$X$2:$X$507, 0), MATCH('Cost drivers '!$C89, Inputs1[[#Headers],[2013-14]:[2029-30]], 0)), INDEX(Inputs24[[2023-24]:[2029-30]], MATCH(_xlfn.CONCAT('Cost drivers '!N$5, "_",'Cost drivers '!$B89), Inputs2!$N$2:$N$210, 0), MATCH('Cost drivers '!$C89, Inputs24[[#Headers],[2023-24]:[2029-30]],0)))</f>
        <v>0.49235285366757153</v>
      </c>
      <c r="O89" s="77">
        <f>IF($C89&lt;="2023-24",INDEX(Inputs1[[2013-14]:[2029-30]], MATCH(_xlfn.CONCAT('Cost drivers '!O$4,"_",'Cost drivers '!$B89), Inputs1!$X$2:$X$507, 0), MATCH('Cost drivers '!$C89, Inputs1[[#Headers],[2013-14]:[2029-30]], 0)), INDEX(Inputs24[[2023-24]:[2029-30]], MATCH(_xlfn.CONCAT('Cost drivers '!O$5, "_",'Cost drivers '!$B89), Inputs2!$N$2:$N$210, 0), MATCH('Cost drivers '!$C89, Inputs24[[#Headers],[2023-24]:[2029-30]],0)))</f>
        <v>1858.6345000000001</v>
      </c>
      <c r="P89" s="77">
        <f>IF($C89&lt;="2023-24",INDEX(Inputs1[[2013-14]:[2029-30]], MATCH(_xlfn.CONCAT('Cost drivers '!P$4,"_",'Cost drivers '!$B89), Inputs1!$X$2:$X$507, 0), MATCH('Cost drivers '!$C89, Inputs1[[#Headers],[2013-14]:[2029-30]], 0)), INDEX(Inputs24[[2023-24]:[2029-30]], MATCH(_xlfn.CONCAT('Cost drivers '!P$5, "_",'Cost drivers '!$B89), Inputs2!$N$2:$N$210, 0), MATCH('Cost drivers '!$C89, Inputs24[[#Headers],[2023-24]:[2029-30]],0)))</f>
        <v>0</v>
      </c>
      <c r="Q89" s="77">
        <f>IF($C89&lt;="2023-24",INDEX(Inputs1[[2013-14]:[2029-30]], MATCH(_xlfn.CONCAT('Cost drivers '!Q$4,"_",'Cost drivers '!$B89), Inputs1!$X$2:$X$507, 0), MATCH('Cost drivers '!$C89, Inputs1[[#Headers],[2013-14]:[2029-30]], 0)), INDEX(Inputs24[[2023-24]:[2029-30]], MATCH(_xlfn.CONCAT('Cost drivers '!Q$5, "_",'Cost drivers '!$B89), Inputs2!$N$2:$N$210, 0), MATCH('Cost drivers '!$C89, Inputs24[[#Headers],[2023-24]:[2029-30]],0)))</f>
        <v>0</v>
      </c>
    </row>
    <row r="90" spans="1:17" s="48" customFormat="1" ht="13.15">
      <c r="A90" s="66" t="str">
        <f t="shared" si="11"/>
        <v>SRN15</v>
      </c>
      <c r="B90" s="66" t="str">
        <f>Costs!B89</f>
        <v>SRN</v>
      </c>
      <c r="C90" s="66" t="str">
        <f>Costs!C89</f>
        <v>2014-15</v>
      </c>
      <c r="D90" s="106">
        <f t="shared" si="12"/>
        <v>6.1058340418892234</v>
      </c>
      <c r="E90" s="107">
        <f t="shared" si="8"/>
        <v>24.365158642932879</v>
      </c>
      <c r="F90" s="107">
        <f t="shared" si="9"/>
        <v>12.564708944948883</v>
      </c>
      <c r="G90" s="107">
        <f t="shared" si="13"/>
        <v>49.075992850958777</v>
      </c>
      <c r="H90" s="106">
        <f t="shared" si="10"/>
        <v>14.439599150592276</v>
      </c>
      <c r="I90" s="108">
        <f t="shared" si="14"/>
        <v>0</v>
      </c>
      <c r="J90" s="108">
        <f t="shared" si="15"/>
        <v>0</v>
      </c>
      <c r="K90" s="77">
        <f>IF($C90&lt;="2023-24",INDEX(Inputs1[[2013-14]:[2029-30]], MATCH(_xlfn.CONCAT('Cost drivers '!K$4,"_",'Cost drivers '!$B90), Inputs1!$X$2:$X$507, 0), MATCH('Cost drivers '!$C90, Inputs1[[#Headers],[2013-14]:[2029-30]], 0)), INDEX(Inputs24[[2023-24]:[2029-30]], MATCH(_xlfn.CONCAT('Cost drivers '!K$5, "_",'Cost drivers '!$B90), Inputs2!$N$2:$N$210, 0), MATCH('Cost drivers '!$C90, Inputs24[[#Headers],[2023-24]:[2029-30]],0)))</f>
        <v>448.46652538436382</v>
      </c>
      <c r="L90" s="77">
        <f>IF($C90&lt;="2023-24",INDEX(Inputs1[[2013-14]:[2029-30]], MATCH(_xlfn.CONCAT('Cost drivers '!L$4,"_",'Cost drivers '!$B90), Inputs1!$X$2:$X$507, 0), MATCH('Cost drivers '!$C90, Inputs1[[#Headers],[2013-14]:[2029-30]], 0)), INDEX(Inputs24[[2023-24]:[2029-30]], MATCH(_xlfn.CONCAT('Cost drivers '!L$5, "_",'Cost drivers '!$B90), Inputs2!$N$2:$N$210, 0), MATCH('Cost drivers '!$C90, Inputs24[[#Headers],[2023-24]:[2029-30]],0)))</f>
        <v>24.365158642932879</v>
      </c>
      <c r="M90" s="77">
        <f>IF($C90&lt;="2023-24",INDEX(Inputs1[[2013-14]:[2029-30]], MATCH(_xlfn.CONCAT('Cost drivers '!M$4,"_",'Cost drivers '!$B90), Inputs1!$X$2:$X$507, 0), MATCH('Cost drivers '!$C90, Inputs1[[#Headers],[2013-14]:[2029-30]], 0)), INDEX(Inputs24[[2023-24]:[2029-30]], MATCH(_xlfn.CONCAT('Cost drivers '!M$5, "_",'Cost drivers '!$B90), Inputs2!$N$2:$N$210, 0), MATCH('Cost drivers '!$C90, Inputs24[[#Headers],[2023-24]:[2029-30]],0)))</f>
        <v>12.564708944948883</v>
      </c>
      <c r="N90" s="77">
        <f>IF($C90&lt;="2023-24",INDEX(Inputs1[[2013-14]:[2029-30]], MATCH(_xlfn.CONCAT('Cost drivers '!N$4,"_",'Cost drivers '!$B90), Inputs1!$X$2:$X$507, 0), MATCH('Cost drivers '!$C90, Inputs1[[#Headers],[2013-14]:[2029-30]], 0)), INDEX(Inputs24[[2023-24]:[2029-30]], MATCH(_xlfn.CONCAT('Cost drivers '!N$5, "_",'Cost drivers '!$B90), Inputs2!$N$2:$N$210, 0), MATCH('Cost drivers '!$C90, Inputs24[[#Headers],[2023-24]:[2029-30]],0)))</f>
        <v>0.49075992850958777</v>
      </c>
      <c r="O90" s="77">
        <f>IF($C90&lt;="2023-24",INDEX(Inputs1[[2013-14]:[2029-30]], MATCH(_xlfn.CONCAT('Cost drivers '!O$4,"_",'Cost drivers '!$B90), Inputs1!$X$2:$X$507, 0), MATCH('Cost drivers '!$C90, Inputs1[[#Headers],[2013-14]:[2029-30]], 0)), INDEX(Inputs24[[2023-24]:[2029-30]], MATCH(_xlfn.CONCAT('Cost drivers '!O$5, "_",'Cost drivers '!$B90), Inputs2!$N$2:$N$210, 0), MATCH('Cost drivers '!$C90, Inputs24[[#Headers],[2023-24]:[2029-30]],0)))</f>
        <v>1866.5440000000001</v>
      </c>
      <c r="P90" s="77">
        <f>IF($C90&lt;="2023-24",INDEX(Inputs1[[2013-14]:[2029-30]], MATCH(_xlfn.CONCAT('Cost drivers '!P$4,"_",'Cost drivers '!$B90), Inputs1!$X$2:$X$507, 0), MATCH('Cost drivers '!$C90, Inputs1[[#Headers],[2013-14]:[2029-30]], 0)), INDEX(Inputs24[[2023-24]:[2029-30]], MATCH(_xlfn.CONCAT('Cost drivers '!P$5, "_",'Cost drivers '!$B90), Inputs2!$N$2:$N$210, 0), MATCH('Cost drivers '!$C90, Inputs24[[#Headers],[2023-24]:[2029-30]],0)))</f>
        <v>0</v>
      </c>
      <c r="Q90" s="77">
        <f>IF($C90&lt;="2023-24",INDEX(Inputs1[[2013-14]:[2029-30]], MATCH(_xlfn.CONCAT('Cost drivers '!Q$4,"_",'Cost drivers '!$B90), Inputs1!$X$2:$X$507, 0), MATCH('Cost drivers '!$C90, Inputs1[[#Headers],[2013-14]:[2029-30]], 0)), INDEX(Inputs24[[2023-24]:[2029-30]], MATCH(_xlfn.CONCAT('Cost drivers '!Q$5, "_",'Cost drivers '!$B90), Inputs2!$N$2:$N$210, 0), MATCH('Cost drivers '!$C90, Inputs24[[#Headers],[2023-24]:[2029-30]],0)))</f>
        <v>0</v>
      </c>
    </row>
    <row r="91" spans="1:17" s="48" customFormat="1" ht="13.15">
      <c r="A91" s="66" t="str">
        <f t="shared" si="11"/>
        <v>SRN16</v>
      </c>
      <c r="B91" s="66" t="str">
        <f>Costs!B90</f>
        <v>SRN</v>
      </c>
      <c r="C91" s="66" t="str">
        <f>Costs!C90</f>
        <v>2015-16</v>
      </c>
      <c r="D91" s="106">
        <f t="shared" si="12"/>
        <v>6.0262090699635156</v>
      </c>
      <c r="E91" s="107">
        <f t="shared" si="8"/>
        <v>23.986022583005592</v>
      </c>
      <c r="F91" s="107">
        <f t="shared" si="9"/>
        <v>12.565788428158035</v>
      </c>
      <c r="G91" s="107">
        <f t="shared" si="13"/>
        <v>48.898501790263396</v>
      </c>
      <c r="H91" s="106">
        <f t="shared" si="10"/>
        <v>14.44776376793666</v>
      </c>
      <c r="I91" s="108">
        <f t="shared" si="14"/>
        <v>0</v>
      </c>
      <c r="J91" s="108">
        <f t="shared" si="15"/>
        <v>0</v>
      </c>
      <c r="K91" s="77">
        <f>IF($C91&lt;="2023-24",INDEX(Inputs1[[2013-14]:[2029-30]], MATCH(_xlfn.CONCAT('Cost drivers '!K$4,"_",'Cost drivers '!$B91), Inputs1!$X$2:$X$507, 0), MATCH('Cost drivers '!$C91, Inputs1[[#Headers],[2013-14]:[2029-30]], 0)), INDEX(Inputs24[[2023-24]:[2029-30]], MATCH(_xlfn.CONCAT('Cost drivers '!K$5, "_",'Cost drivers '!$B91), Inputs2!$N$2:$N$210, 0), MATCH('Cost drivers '!$C91, Inputs24[[#Headers],[2023-24]:[2029-30]],0)))</f>
        <v>414.14206617099916</v>
      </c>
      <c r="L91" s="77">
        <f>IF($C91&lt;="2023-24",INDEX(Inputs1[[2013-14]:[2029-30]], MATCH(_xlfn.CONCAT('Cost drivers '!L$4,"_",'Cost drivers '!$B91), Inputs1!$X$2:$X$507, 0), MATCH('Cost drivers '!$C91, Inputs1[[#Headers],[2013-14]:[2029-30]], 0)), INDEX(Inputs24[[2023-24]:[2029-30]], MATCH(_xlfn.CONCAT('Cost drivers '!L$5, "_",'Cost drivers '!$B91), Inputs2!$N$2:$N$210, 0), MATCH('Cost drivers '!$C91, Inputs24[[#Headers],[2023-24]:[2029-30]],0)))</f>
        <v>23.986022583005592</v>
      </c>
      <c r="M91" s="77">
        <f>IF($C91&lt;="2023-24",INDEX(Inputs1[[2013-14]:[2029-30]], MATCH(_xlfn.CONCAT('Cost drivers '!M$4,"_",'Cost drivers '!$B91), Inputs1!$X$2:$X$507, 0), MATCH('Cost drivers '!$C91, Inputs1[[#Headers],[2013-14]:[2029-30]], 0)), INDEX(Inputs24[[2023-24]:[2029-30]], MATCH(_xlfn.CONCAT('Cost drivers '!M$5, "_",'Cost drivers '!$B91), Inputs2!$N$2:$N$210, 0), MATCH('Cost drivers '!$C91, Inputs24[[#Headers],[2023-24]:[2029-30]],0)))</f>
        <v>12.565788428158035</v>
      </c>
      <c r="N91" s="77">
        <f>IF($C91&lt;="2023-24",INDEX(Inputs1[[2013-14]:[2029-30]], MATCH(_xlfn.CONCAT('Cost drivers '!N$4,"_",'Cost drivers '!$B91), Inputs1!$X$2:$X$507, 0), MATCH('Cost drivers '!$C91, Inputs1[[#Headers],[2013-14]:[2029-30]], 0)), INDEX(Inputs24[[2023-24]:[2029-30]], MATCH(_xlfn.CONCAT('Cost drivers '!N$5, "_",'Cost drivers '!$B91), Inputs2!$N$2:$N$210, 0), MATCH('Cost drivers '!$C91, Inputs24[[#Headers],[2023-24]:[2029-30]],0)))</f>
        <v>0.48898501790263393</v>
      </c>
      <c r="O91" s="77">
        <f>IF($C91&lt;="2023-24",INDEX(Inputs1[[2013-14]:[2029-30]], MATCH(_xlfn.CONCAT('Cost drivers '!O$4,"_",'Cost drivers '!$B91), Inputs1!$X$2:$X$507, 0), MATCH('Cost drivers '!$C91, Inputs1[[#Headers],[2013-14]:[2029-30]], 0)), INDEX(Inputs24[[2023-24]:[2029-30]], MATCH(_xlfn.CONCAT('Cost drivers '!O$5, "_",'Cost drivers '!$B91), Inputs2!$N$2:$N$210, 0), MATCH('Cost drivers '!$C91, Inputs24[[#Headers],[2023-24]:[2029-30]],0)))</f>
        <v>1881.846</v>
      </c>
      <c r="P91" s="77">
        <f>IF($C91&lt;="2023-24",INDEX(Inputs1[[2013-14]:[2029-30]], MATCH(_xlfn.CONCAT('Cost drivers '!P$4,"_",'Cost drivers '!$B91), Inputs1!$X$2:$X$507, 0), MATCH('Cost drivers '!$C91, Inputs1[[#Headers],[2013-14]:[2029-30]], 0)), INDEX(Inputs24[[2023-24]:[2029-30]], MATCH(_xlfn.CONCAT('Cost drivers '!P$5, "_",'Cost drivers '!$B91), Inputs2!$N$2:$N$210, 0), MATCH('Cost drivers '!$C91, Inputs24[[#Headers],[2023-24]:[2029-30]],0)))</f>
        <v>0</v>
      </c>
      <c r="Q91" s="77">
        <f>IF($C91&lt;="2023-24",INDEX(Inputs1[[2013-14]:[2029-30]], MATCH(_xlfn.CONCAT('Cost drivers '!Q$4,"_",'Cost drivers '!$B91), Inputs1!$X$2:$X$507, 0), MATCH('Cost drivers '!$C91, Inputs1[[#Headers],[2013-14]:[2029-30]], 0)), INDEX(Inputs24[[2023-24]:[2029-30]], MATCH(_xlfn.CONCAT('Cost drivers '!Q$5, "_",'Cost drivers '!$B91), Inputs2!$N$2:$N$210, 0), MATCH('Cost drivers '!$C91, Inputs24[[#Headers],[2023-24]:[2029-30]],0)))</f>
        <v>0</v>
      </c>
    </row>
    <row r="92" spans="1:17" s="48" customFormat="1" ht="13.15">
      <c r="A92" s="66" t="str">
        <f t="shared" si="11"/>
        <v>SRN17</v>
      </c>
      <c r="B92" s="66" t="str">
        <f>Costs!B91</f>
        <v>SRN</v>
      </c>
      <c r="C92" s="66" t="str">
        <f>Costs!C91</f>
        <v>2016-17</v>
      </c>
      <c r="D92" s="106">
        <f t="shared" si="12"/>
        <v>5.9968756086247916</v>
      </c>
      <c r="E92" s="107">
        <f t="shared" si="8"/>
        <v>23.16123058858367</v>
      </c>
      <c r="F92" s="107">
        <f t="shared" si="9"/>
        <v>12.186069745238425</v>
      </c>
      <c r="G92" s="107">
        <f t="shared" si="13"/>
        <v>48.901555803898844</v>
      </c>
      <c r="H92" s="106">
        <f t="shared" si="10"/>
        <v>14.454848650601331</v>
      </c>
      <c r="I92" s="108">
        <f t="shared" si="14"/>
        <v>0</v>
      </c>
      <c r="J92" s="108">
        <f t="shared" si="15"/>
        <v>0</v>
      </c>
      <c r="K92" s="77">
        <f>IF($C92&lt;="2023-24",INDEX(Inputs1[[2013-14]:[2029-30]], MATCH(_xlfn.CONCAT('Cost drivers '!K$4,"_",'Cost drivers '!$B92), Inputs1!$X$2:$X$507, 0), MATCH('Cost drivers '!$C92, Inputs1[[#Headers],[2013-14]:[2029-30]], 0)), INDEX(Inputs24[[2023-24]:[2029-30]], MATCH(_xlfn.CONCAT('Cost drivers '!K$5, "_",'Cost drivers '!$B92), Inputs2!$N$2:$N$210, 0), MATCH('Cost drivers '!$C92, Inputs24[[#Headers],[2023-24]:[2029-30]],0)))</f>
        <v>402.17029110061844</v>
      </c>
      <c r="L92" s="77">
        <f>IF($C92&lt;="2023-24",INDEX(Inputs1[[2013-14]:[2029-30]], MATCH(_xlfn.CONCAT('Cost drivers '!L$4,"_",'Cost drivers '!$B92), Inputs1!$X$2:$X$507, 0), MATCH('Cost drivers '!$C92, Inputs1[[#Headers],[2013-14]:[2029-30]], 0)), INDEX(Inputs24[[2023-24]:[2029-30]], MATCH(_xlfn.CONCAT('Cost drivers '!L$5, "_",'Cost drivers '!$B92), Inputs2!$N$2:$N$210, 0), MATCH('Cost drivers '!$C92, Inputs24[[#Headers],[2023-24]:[2029-30]],0)))</f>
        <v>23.16123058858367</v>
      </c>
      <c r="M92" s="77">
        <f>IF($C92&lt;="2023-24",INDEX(Inputs1[[2013-14]:[2029-30]], MATCH(_xlfn.CONCAT('Cost drivers '!M$4,"_",'Cost drivers '!$B92), Inputs1!$X$2:$X$507, 0), MATCH('Cost drivers '!$C92, Inputs1[[#Headers],[2013-14]:[2029-30]], 0)), INDEX(Inputs24[[2023-24]:[2029-30]], MATCH(_xlfn.CONCAT('Cost drivers '!M$5, "_",'Cost drivers '!$B92), Inputs2!$N$2:$N$210, 0), MATCH('Cost drivers '!$C92, Inputs24[[#Headers],[2023-24]:[2029-30]],0)))</f>
        <v>12.186069745238425</v>
      </c>
      <c r="N92" s="77">
        <f>IF($C92&lt;="2023-24",INDEX(Inputs1[[2013-14]:[2029-30]], MATCH(_xlfn.CONCAT('Cost drivers '!N$4,"_",'Cost drivers '!$B92), Inputs1!$X$2:$X$507, 0), MATCH('Cost drivers '!$C92, Inputs1[[#Headers],[2013-14]:[2029-30]], 0)), INDEX(Inputs24[[2023-24]:[2029-30]], MATCH(_xlfn.CONCAT('Cost drivers '!N$5, "_",'Cost drivers '!$B92), Inputs2!$N$2:$N$210, 0), MATCH('Cost drivers '!$C92, Inputs24[[#Headers],[2023-24]:[2029-30]],0)))</f>
        <v>0.48901555803898844</v>
      </c>
      <c r="O92" s="77">
        <f>IF($C92&lt;="2023-24",INDEX(Inputs1[[2013-14]:[2029-30]], MATCH(_xlfn.CONCAT('Cost drivers '!O$4,"_",'Cost drivers '!$B92), Inputs1!$X$2:$X$507, 0), MATCH('Cost drivers '!$C92, Inputs1[[#Headers],[2013-14]:[2029-30]], 0)), INDEX(Inputs24[[2023-24]:[2029-30]], MATCH(_xlfn.CONCAT('Cost drivers '!O$5, "_",'Cost drivers '!$B92), Inputs2!$N$2:$N$210, 0), MATCH('Cost drivers '!$C92, Inputs24[[#Headers],[2023-24]:[2029-30]],0)))</f>
        <v>1895.2260000000001</v>
      </c>
      <c r="P92" s="77">
        <f>IF($C92&lt;="2023-24",INDEX(Inputs1[[2013-14]:[2029-30]], MATCH(_xlfn.CONCAT('Cost drivers '!P$4,"_",'Cost drivers '!$B92), Inputs1!$X$2:$X$507, 0), MATCH('Cost drivers '!$C92, Inputs1[[#Headers],[2013-14]:[2029-30]], 0)), INDEX(Inputs24[[2023-24]:[2029-30]], MATCH(_xlfn.CONCAT('Cost drivers '!P$5, "_",'Cost drivers '!$B92), Inputs2!$N$2:$N$210, 0), MATCH('Cost drivers '!$C92, Inputs24[[#Headers],[2023-24]:[2029-30]],0)))</f>
        <v>0</v>
      </c>
      <c r="Q92" s="77">
        <f>IF($C92&lt;="2023-24",INDEX(Inputs1[[2013-14]:[2029-30]], MATCH(_xlfn.CONCAT('Cost drivers '!Q$4,"_",'Cost drivers '!$B92), Inputs1!$X$2:$X$507, 0), MATCH('Cost drivers '!$C92, Inputs1[[#Headers],[2013-14]:[2029-30]], 0)), INDEX(Inputs24[[2023-24]:[2029-30]], MATCH(_xlfn.CONCAT('Cost drivers '!Q$5, "_",'Cost drivers '!$B92), Inputs2!$N$2:$N$210, 0), MATCH('Cost drivers '!$C92, Inputs24[[#Headers],[2023-24]:[2029-30]],0)))</f>
        <v>0</v>
      </c>
    </row>
    <row r="93" spans="1:17" s="48" customFormat="1" ht="13.15">
      <c r="A93" s="66" t="str">
        <f t="shared" si="11"/>
        <v>SRN18</v>
      </c>
      <c r="B93" s="66" t="str">
        <f>Costs!B92</f>
        <v>SRN</v>
      </c>
      <c r="C93" s="66" t="str">
        <f>Costs!C92</f>
        <v>2017-18</v>
      </c>
      <c r="D93" s="106">
        <f t="shared" si="12"/>
        <v>5.9872313788217202</v>
      </c>
      <c r="E93" s="107">
        <f t="shared" si="8"/>
        <v>23.042561819008014</v>
      </c>
      <c r="F93" s="107">
        <f t="shared" si="9"/>
        <v>11.805108054769903</v>
      </c>
      <c r="G93" s="107">
        <f t="shared" si="13"/>
        <v>48.835863957348614</v>
      </c>
      <c r="H93" s="106">
        <f t="shared" si="10"/>
        <v>14.45995687036778</v>
      </c>
      <c r="I93" s="108">
        <f t="shared" si="14"/>
        <v>0</v>
      </c>
      <c r="J93" s="108">
        <f t="shared" si="15"/>
        <v>0</v>
      </c>
      <c r="K93" s="77">
        <f>IF($C93&lt;="2023-24",INDEX(Inputs1[[2013-14]:[2029-30]], MATCH(_xlfn.CONCAT('Cost drivers '!K$4,"_",'Cost drivers '!$B93), Inputs1!$X$2:$X$507, 0), MATCH('Cost drivers '!$C93, Inputs1[[#Headers],[2013-14]:[2029-30]], 0)), INDEX(Inputs24[[2023-24]:[2029-30]], MATCH(_xlfn.CONCAT('Cost drivers '!K$5, "_",'Cost drivers '!$B93), Inputs2!$N$2:$N$210, 0), MATCH('Cost drivers '!$C93, Inputs24[[#Headers],[2023-24]:[2029-30]],0)))</f>
        <v>398.31031157644634</v>
      </c>
      <c r="L93" s="77">
        <f>IF($C93&lt;="2023-24",INDEX(Inputs1[[2013-14]:[2029-30]], MATCH(_xlfn.CONCAT('Cost drivers '!L$4,"_",'Cost drivers '!$B93), Inputs1!$X$2:$X$507, 0), MATCH('Cost drivers '!$C93, Inputs1[[#Headers],[2013-14]:[2029-30]], 0)), INDEX(Inputs24[[2023-24]:[2029-30]], MATCH(_xlfn.CONCAT('Cost drivers '!L$5, "_",'Cost drivers '!$B93), Inputs2!$N$2:$N$210, 0), MATCH('Cost drivers '!$C93, Inputs24[[#Headers],[2023-24]:[2029-30]],0)))</f>
        <v>23.042561819008014</v>
      </c>
      <c r="M93" s="77">
        <f>IF($C93&lt;="2023-24",INDEX(Inputs1[[2013-14]:[2029-30]], MATCH(_xlfn.CONCAT('Cost drivers '!M$4,"_",'Cost drivers '!$B93), Inputs1!$X$2:$X$507, 0), MATCH('Cost drivers '!$C93, Inputs1[[#Headers],[2013-14]:[2029-30]], 0)), INDEX(Inputs24[[2023-24]:[2029-30]], MATCH(_xlfn.CONCAT('Cost drivers '!M$5, "_",'Cost drivers '!$B93), Inputs2!$N$2:$N$210, 0), MATCH('Cost drivers '!$C93, Inputs24[[#Headers],[2023-24]:[2029-30]],0)))</f>
        <v>11.805108054769903</v>
      </c>
      <c r="N93" s="77">
        <f>IF($C93&lt;="2023-24",INDEX(Inputs1[[2013-14]:[2029-30]], MATCH(_xlfn.CONCAT('Cost drivers '!N$4,"_",'Cost drivers '!$B93), Inputs1!$X$2:$X$507, 0), MATCH('Cost drivers '!$C93, Inputs1[[#Headers],[2013-14]:[2029-30]], 0)), INDEX(Inputs24[[2023-24]:[2029-30]], MATCH(_xlfn.CONCAT('Cost drivers '!N$5, "_",'Cost drivers '!$B93), Inputs2!$N$2:$N$210, 0), MATCH('Cost drivers '!$C93, Inputs24[[#Headers],[2023-24]:[2029-30]],0)))</f>
        <v>0.48835863957348613</v>
      </c>
      <c r="O93" s="77">
        <f>IF($C93&lt;="2023-24",INDEX(Inputs1[[2013-14]:[2029-30]], MATCH(_xlfn.CONCAT('Cost drivers '!O$4,"_",'Cost drivers '!$B93), Inputs1!$X$2:$X$507, 0), MATCH('Cost drivers '!$C93, Inputs1[[#Headers],[2013-14]:[2029-30]], 0)), INDEX(Inputs24[[2023-24]:[2029-30]], MATCH(_xlfn.CONCAT('Cost drivers '!O$5, "_",'Cost drivers '!$B93), Inputs2!$N$2:$N$210, 0), MATCH('Cost drivers '!$C93, Inputs24[[#Headers],[2023-24]:[2029-30]],0)))</f>
        <v>1904.9319999999998</v>
      </c>
      <c r="P93" s="77">
        <f>IF($C93&lt;="2023-24",INDEX(Inputs1[[2013-14]:[2029-30]], MATCH(_xlfn.CONCAT('Cost drivers '!P$4,"_",'Cost drivers '!$B93), Inputs1!$X$2:$X$507, 0), MATCH('Cost drivers '!$C93, Inputs1[[#Headers],[2013-14]:[2029-30]], 0)), INDEX(Inputs24[[2023-24]:[2029-30]], MATCH(_xlfn.CONCAT('Cost drivers '!P$5, "_",'Cost drivers '!$B93), Inputs2!$N$2:$N$210, 0), MATCH('Cost drivers '!$C93, Inputs24[[#Headers],[2023-24]:[2029-30]],0)))</f>
        <v>0</v>
      </c>
      <c r="Q93" s="77">
        <f>IF($C93&lt;="2023-24",INDEX(Inputs1[[2013-14]:[2029-30]], MATCH(_xlfn.CONCAT('Cost drivers '!Q$4,"_",'Cost drivers '!$B93), Inputs1!$X$2:$X$507, 0), MATCH('Cost drivers '!$C93, Inputs1[[#Headers],[2013-14]:[2029-30]], 0)), INDEX(Inputs24[[2023-24]:[2029-30]], MATCH(_xlfn.CONCAT('Cost drivers '!Q$5, "_",'Cost drivers '!$B93), Inputs2!$N$2:$N$210, 0), MATCH('Cost drivers '!$C93, Inputs24[[#Headers],[2023-24]:[2029-30]],0)))</f>
        <v>0</v>
      </c>
    </row>
    <row r="94" spans="1:17" s="48" customFormat="1" ht="13.15">
      <c r="A94" s="66" t="str">
        <f t="shared" si="11"/>
        <v>SRN19</v>
      </c>
      <c r="B94" s="66" t="str">
        <f>Costs!B93</f>
        <v>SRN</v>
      </c>
      <c r="C94" s="66" t="str">
        <f>Costs!C93</f>
        <v>2018-19</v>
      </c>
      <c r="D94" s="106">
        <f t="shared" si="12"/>
        <v>6.0029457296708335</v>
      </c>
      <c r="E94" s="107">
        <f t="shared" si="8"/>
        <v>22.270440705929374</v>
      </c>
      <c r="F94" s="107">
        <f t="shared" si="9"/>
        <v>11.430621259323186</v>
      </c>
      <c r="G94" s="107">
        <f t="shared" si="13"/>
        <v>48.807799779542464</v>
      </c>
      <c r="H94" s="106">
        <f t="shared" si="10"/>
        <v>14.467650310145503</v>
      </c>
      <c r="I94" s="108">
        <f t="shared" si="14"/>
        <v>0</v>
      </c>
      <c r="J94" s="108">
        <f t="shared" si="15"/>
        <v>0</v>
      </c>
      <c r="K94" s="77">
        <f>IF($C94&lt;="2023-24",INDEX(Inputs1[[2013-14]:[2029-30]], MATCH(_xlfn.CONCAT('Cost drivers '!K$4,"_",'Cost drivers '!$B94), Inputs1!$X$2:$X$507, 0), MATCH('Cost drivers '!$C94, Inputs1[[#Headers],[2013-14]:[2029-30]], 0)), INDEX(Inputs24[[2023-24]:[2029-30]], MATCH(_xlfn.CONCAT('Cost drivers '!K$5, "_",'Cost drivers '!$B94), Inputs2!$N$2:$N$210, 0), MATCH('Cost drivers '!$C94, Inputs24[[#Headers],[2023-24]:[2029-30]],0)))</f>
        <v>404.61893772077246</v>
      </c>
      <c r="L94" s="77">
        <f>IF($C94&lt;="2023-24",INDEX(Inputs1[[2013-14]:[2029-30]], MATCH(_xlfn.CONCAT('Cost drivers '!L$4,"_",'Cost drivers '!$B94), Inputs1!$X$2:$X$507, 0), MATCH('Cost drivers '!$C94, Inputs1[[#Headers],[2013-14]:[2029-30]], 0)), INDEX(Inputs24[[2023-24]:[2029-30]], MATCH(_xlfn.CONCAT('Cost drivers '!L$5, "_",'Cost drivers '!$B94), Inputs2!$N$2:$N$210, 0), MATCH('Cost drivers '!$C94, Inputs24[[#Headers],[2023-24]:[2029-30]],0)))</f>
        <v>22.270440705929374</v>
      </c>
      <c r="M94" s="77">
        <f>IF($C94&lt;="2023-24",INDEX(Inputs1[[2013-14]:[2029-30]], MATCH(_xlfn.CONCAT('Cost drivers '!M$4,"_",'Cost drivers '!$B94), Inputs1!$X$2:$X$507, 0), MATCH('Cost drivers '!$C94, Inputs1[[#Headers],[2013-14]:[2029-30]], 0)), INDEX(Inputs24[[2023-24]:[2029-30]], MATCH(_xlfn.CONCAT('Cost drivers '!M$5, "_",'Cost drivers '!$B94), Inputs2!$N$2:$N$210, 0), MATCH('Cost drivers '!$C94, Inputs24[[#Headers],[2023-24]:[2029-30]],0)))</f>
        <v>11.430621259323186</v>
      </c>
      <c r="N94" s="77">
        <f>IF($C94&lt;="2023-24",INDEX(Inputs1[[2013-14]:[2029-30]], MATCH(_xlfn.CONCAT('Cost drivers '!N$4,"_",'Cost drivers '!$B94), Inputs1!$X$2:$X$507, 0), MATCH('Cost drivers '!$C94, Inputs1[[#Headers],[2013-14]:[2029-30]], 0)), INDEX(Inputs24[[2023-24]:[2029-30]], MATCH(_xlfn.CONCAT('Cost drivers '!N$5, "_",'Cost drivers '!$B94), Inputs2!$N$2:$N$210, 0), MATCH('Cost drivers '!$C94, Inputs24[[#Headers],[2023-24]:[2029-30]],0)))</f>
        <v>0.48807799779542466</v>
      </c>
      <c r="O94" s="77">
        <f>IF($C94&lt;="2023-24",INDEX(Inputs1[[2013-14]:[2029-30]], MATCH(_xlfn.CONCAT('Cost drivers '!O$4,"_",'Cost drivers '!$B94), Inputs1!$X$2:$X$507, 0), MATCH('Cost drivers '!$C94, Inputs1[[#Headers],[2013-14]:[2029-30]], 0)), INDEX(Inputs24[[2023-24]:[2029-30]], MATCH(_xlfn.CONCAT('Cost drivers '!O$5, "_",'Cost drivers '!$B94), Inputs2!$N$2:$N$210, 0), MATCH('Cost drivers '!$C94, Inputs24[[#Headers],[2023-24]:[2029-30]],0)))</f>
        <v>1919.6439999999998</v>
      </c>
      <c r="P94" s="77">
        <f>IF($C94&lt;="2023-24",INDEX(Inputs1[[2013-14]:[2029-30]], MATCH(_xlfn.CONCAT('Cost drivers '!P$4,"_",'Cost drivers '!$B94), Inputs1!$X$2:$X$507, 0), MATCH('Cost drivers '!$C94, Inputs1[[#Headers],[2013-14]:[2029-30]], 0)), INDEX(Inputs24[[2023-24]:[2029-30]], MATCH(_xlfn.CONCAT('Cost drivers '!P$5, "_",'Cost drivers '!$B94), Inputs2!$N$2:$N$210, 0), MATCH('Cost drivers '!$C94, Inputs24[[#Headers],[2023-24]:[2029-30]],0)))</f>
        <v>0</v>
      </c>
      <c r="Q94" s="77">
        <f>IF($C94&lt;="2023-24",INDEX(Inputs1[[2013-14]:[2029-30]], MATCH(_xlfn.CONCAT('Cost drivers '!Q$4,"_",'Cost drivers '!$B94), Inputs1!$X$2:$X$507, 0), MATCH('Cost drivers '!$C94, Inputs1[[#Headers],[2013-14]:[2029-30]], 0)), INDEX(Inputs24[[2023-24]:[2029-30]], MATCH(_xlfn.CONCAT('Cost drivers '!Q$5, "_",'Cost drivers '!$B94), Inputs2!$N$2:$N$210, 0), MATCH('Cost drivers '!$C94, Inputs24[[#Headers],[2023-24]:[2029-30]],0)))</f>
        <v>0</v>
      </c>
    </row>
    <row r="95" spans="1:17" s="48" customFormat="1" ht="13.15">
      <c r="A95" s="66" t="str">
        <f t="shared" si="11"/>
        <v>SRN20</v>
      </c>
      <c r="B95" s="66" t="str">
        <f>Costs!B94</f>
        <v>SRN</v>
      </c>
      <c r="C95" s="66" t="str">
        <f>Costs!C94</f>
        <v>2019-20</v>
      </c>
      <c r="D95" s="106">
        <f t="shared" si="12"/>
        <v>5.9860949240303958</v>
      </c>
      <c r="E95" s="107">
        <f t="shared" si="8"/>
        <v>21.529430212441586</v>
      </c>
      <c r="F95" s="107">
        <f t="shared" si="9"/>
        <v>11.047502565691792</v>
      </c>
      <c r="G95" s="107">
        <f t="shared" si="13"/>
        <v>48.75181920197759</v>
      </c>
      <c r="H95" s="106">
        <f t="shared" si="10"/>
        <v>14.474507707704291</v>
      </c>
      <c r="I95" s="108">
        <f t="shared" si="14"/>
        <v>1</v>
      </c>
      <c r="J95" s="108">
        <f t="shared" si="15"/>
        <v>0</v>
      </c>
      <c r="K95" s="77">
        <f>IF($C95&lt;="2023-24",INDEX(Inputs1[[2013-14]:[2029-30]], MATCH(_xlfn.CONCAT('Cost drivers '!K$4,"_",'Cost drivers '!$B95), Inputs1!$X$2:$X$507, 0), MATCH('Cost drivers '!$C95, Inputs1[[#Headers],[2013-14]:[2029-30]], 0)), INDEX(Inputs24[[2023-24]:[2029-30]], MATCH(_xlfn.CONCAT('Cost drivers '!K$5, "_",'Cost drivers '!$B95), Inputs2!$N$2:$N$210, 0), MATCH('Cost drivers '!$C95, Inputs24[[#Headers],[2023-24]:[2029-30]],0)))</f>
        <v>397.85790703176889</v>
      </c>
      <c r="L95" s="77">
        <f>IF($C95&lt;="2023-24",INDEX(Inputs1[[2013-14]:[2029-30]], MATCH(_xlfn.CONCAT('Cost drivers '!L$4,"_",'Cost drivers '!$B95), Inputs1!$X$2:$X$507, 0), MATCH('Cost drivers '!$C95, Inputs1[[#Headers],[2013-14]:[2029-30]], 0)), INDEX(Inputs24[[2023-24]:[2029-30]], MATCH(_xlfn.CONCAT('Cost drivers '!L$5, "_",'Cost drivers '!$B95), Inputs2!$N$2:$N$210, 0), MATCH('Cost drivers '!$C95, Inputs24[[#Headers],[2023-24]:[2029-30]],0)))</f>
        <v>21.529430212441586</v>
      </c>
      <c r="M95" s="77">
        <f>IF($C95&lt;="2023-24",INDEX(Inputs1[[2013-14]:[2029-30]], MATCH(_xlfn.CONCAT('Cost drivers '!M$4,"_",'Cost drivers '!$B95), Inputs1!$X$2:$X$507, 0), MATCH('Cost drivers '!$C95, Inputs1[[#Headers],[2013-14]:[2029-30]], 0)), INDEX(Inputs24[[2023-24]:[2029-30]], MATCH(_xlfn.CONCAT('Cost drivers '!M$5, "_",'Cost drivers '!$B95), Inputs2!$N$2:$N$210, 0), MATCH('Cost drivers '!$C95, Inputs24[[#Headers],[2023-24]:[2029-30]],0)))</f>
        <v>11.047502565691792</v>
      </c>
      <c r="N95" s="77">
        <f>IF($C95&lt;="2023-24",INDEX(Inputs1[[2013-14]:[2029-30]], MATCH(_xlfn.CONCAT('Cost drivers '!N$4,"_",'Cost drivers '!$B95), Inputs1!$X$2:$X$507, 0), MATCH('Cost drivers '!$C95, Inputs1[[#Headers],[2013-14]:[2029-30]], 0)), INDEX(Inputs24[[2023-24]:[2029-30]], MATCH(_xlfn.CONCAT('Cost drivers '!N$5, "_",'Cost drivers '!$B95), Inputs2!$N$2:$N$210, 0), MATCH('Cost drivers '!$C95, Inputs24[[#Headers],[2023-24]:[2029-30]],0)))</f>
        <v>0.48751819201977592</v>
      </c>
      <c r="O95" s="77">
        <f>IF($C95&lt;="2023-24",INDEX(Inputs1[[2013-14]:[2029-30]], MATCH(_xlfn.CONCAT('Cost drivers '!O$4,"_",'Cost drivers '!$B95), Inputs1!$X$2:$X$507, 0), MATCH('Cost drivers '!$C95, Inputs1[[#Headers],[2013-14]:[2029-30]], 0)), INDEX(Inputs24[[2023-24]:[2029-30]], MATCH(_xlfn.CONCAT('Cost drivers '!O$5, "_",'Cost drivers '!$B95), Inputs2!$N$2:$N$210, 0), MATCH('Cost drivers '!$C95, Inputs24[[#Headers],[2023-24]:[2029-30]],0)))</f>
        <v>1932.8530000000001</v>
      </c>
      <c r="P95" s="77">
        <f>IF($C95&lt;="2023-24",INDEX(Inputs1[[2013-14]:[2029-30]], MATCH(_xlfn.CONCAT('Cost drivers '!P$4,"_",'Cost drivers '!$B95), Inputs1!$X$2:$X$507, 0), MATCH('Cost drivers '!$C95, Inputs1[[#Headers],[2013-14]:[2029-30]], 0)), INDEX(Inputs24[[2023-24]:[2029-30]], MATCH(_xlfn.CONCAT('Cost drivers '!P$5, "_",'Cost drivers '!$B95), Inputs2!$N$2:$N$210, 0), MATCH('Cost drivers '!$C95, Inputs24[[#Headers],[2023-24]:[2029-30]],0)))</f>
        <v>1</v>
      </c>
      <c r="Q95" s="77">
        <f>IF($C95&lt;="2023-24",INDEX(Inputs1[[2013-14]:[2029-30]], MATCH(_xlfn.CONCAT('Cost drivers '!Q$4,"_",'Cost drivers '!$B95), Inputs1!$X$2:$X$507, 0), MATCH('Cost drivers '!$C95, Inputs1[[#Headers],[2013-14]:[2029-30]], 0)), INDEX(Inputs24[[2023-24]:[2029-30]], MATCH(_xlfn.CONCAT('Cost drivers '!Q$5, "_",'Cost drivers '!$B95), Inputs2!$N$2:$N$210, 0), MATCH('Cost drivers '!$C95, Inputs24[[#Headers],[2023-24]:[2029-30]],0)))</f>
        <v>0</v>
      </c>
    </row>
    <row r="96" spans="1:17" s="48" customFormat="1" ht="13.15">
      <c r="A96" s="66" t="str">
        <f t="shared" si="11"/>
        <v>SRN21</v>
      </c>
      <c r="B96" s="66" t="str">
        <f>Costs!B95</f>
        <v>SRN</v>
      </c>
      <c r="C96" s="66" t="str">
        <f>Costs!C95</f>
        <v>2020-21</v>
      </c>
      <c r="D96" s="106">
        <f t="shared" si="12"/>
        <v>5.8889289457039729</v>
      </c>
      <c r="E96" s="107">
        <f t="shared" si="8"/>
        <v>21.350666240578036</v>
      </c>
      <c r="F96" s="107">
        <f t="shared" si="9"/>
        <v>11.047502565691792</v>
      </c>
      <c r="G96" s="107">
        <f t="shared" si="13"/>
        <v>48.569419482686797</v>
      </c>
      <c r="H96" s="106">
        <f t="shared" si="10"/>
        <v>14.481731971800235</v>
      </c>
      <c r="I96" s="108">
        <f t="shared" si="14"/>
        <v>0</v>
      </c>
      <c r="J96" s="108">
        <f t="shared" si="15"/>
        <v>1</v>
      </c>
      <c r="K96" s="77">
        <f>IF($C96&lt;="2023-24",INDEX(Inputs1[[2013-14]:[2029-30]], MATCH(_xlfn.CONCAT('Cost drivers '!K$4,"_",'Cost drivers '!$B96), Inputs1!$X$2:$X$507, 0), MATCH('Cost drivers '!$C96, Inputs1[[#Headers],[2013-14]:[2029-30]], 0)), INDEX(Inputs24[[2023-24]:[2029-30]], MATCH(_xlfn.CONCAT('Cost drivers '!K$5, "_",'Cost drivers '!$B96), Inputs2!$N$2:$N$210, 0), MATCH('Cost drivers '!$C96, Inputs24[[#Headers],[2023-24]:[2029-30]],0)))</f>
        <v>361.01840691022011</v>
      </c>
      <c r="L96" s="77">
        <f>IF($C96&lt;="2023-24",INDEX(Inputs1[[2013-14]:[2029-30]], MATCH(_xlfn.CONCAT('Cost drivers '!L$4,"_",'Cost drivers '!$B96), Inputs1!$X$2:$X$507, 0), MATCH('Cost drivers '!$C96, Inputs1[[#Headers],[2013-14]:[2029-30]], 0)), INDEX(Inputs24[[2023-24]:[2029-30]], MATCH(_xlfn.CONCAT('Cost drivers '!L$5, "_",'Cost drivers '!$B96), Inputs2!$N$2:$N$210, 0), MATCH('Cost drivers '!$C96, Inputs24[[#Headers],[2023-24]:[2029-30]],0)))</f>
        <v>21.350666240578036</v>
      </c>
      <c r="M96" s="77">
        <f>IF($C96&lt;="2023-24",INDEX(Inputs1[[2013-14]:[2029-30]], MATCH(_xlfn.CONCAT('Cost drivers '!M$4,"_",'Cost drivers '!$B96), Inputs1!$X$2:$X$507, 0), MATCH('Cost drivers '!$C96, Inputs1[[#Headers],[2013-14]:[2029-30]], 0)), INDEX(Inputs24[[2023-24]:[2029-30]], MATCH(_xlfn.CONCAT('Cost drivers '!M$5, "_",'Cost drivers '!$B96), Inputs2!$N$2:$N$210, 0), MATCH('Cost drivers '!$C96, Inputs24[[#Headers],[2023-24]:[2029-30]],0)))</f>
        <v>11.047502565691792</v>
      </c>
      <c r="N96" s="77">
        <f>IF($C96&lt;="2023-24",INDEX(Inputs1[[2013-14]:[2029-30]], MATCH(_xlfn.CONCAT('Cost drivers '!N$4,"_",'Cost drivers '!$B96), Inputs1!$X$2:$X$507, 0), MATCH('Cost drivers '!$C96, Inputs1[[#Headers],[2013-14]:[2029-30]], 0)), INDEX(Inputs24[[2023-24]:[2029-30]], MATCH(_xlfn.CONCAT('Cost drivers '!N$5, "_",'Cost drivers '!$B96), Inputs2!$N$2:$N$210, 0), MATCH('Cost drivers '!$C96, Inputs24[[#Headers],[2023-24]:[2029-30]],0)))</f>
        <v>0.48569419482686799</v>
      </c>
      <c r="O96" s="77">
        <f>IF($C96&lt;="2023-24",INDEX(Inputs1[[2013-14]:[2029-30]], MATCH(_xlfn.CONCAT('Cost drivers '!O$4,"_",'Cost drivers '!$B96), Inputs1!$X$2:$X$507, 0), MATCH('Cost drivers '!$C96, Inputs1[[#Headers],[2013-14]:[2029-30]], 0)), INDEX(Inputs24[[2023-24]:[2029-30]], MATCH(_xlfn.CONCAT('Cost drivers '!O$5, "_",'Cost drivers '!$B96), Inputs2!$N$2:$N$210, 0), MATCH('Cost drivers '!$C96, Inputs24[[#Headers],[2023-24]:[2029-30]],0)))</f>
        <v>1946.867</v>
      </c>
      <c r="P96" s="77">
        <f>IF($C96&lt;="2023-24",INDEX(Inputs1[[2013-14]:[2029-30]], MATCH(_xlfn.CONCAT('Cost drivers '!P$4,"_",'Cost drivers '!$B96), Inputs1!$X$2:$X$507, 0), MATCH('Cost drivers '!$C96, Inputs1[[#Headers],[2013-14]:[2029-30]], 0)), INDEX(Inputs24[[2023-24]:[2029-30]], MATCH(_xlfn.CONCAT('Cost drivers '!P$5, "_",'Cost drivers '!$B96), Inputs2!$N$2:$N$210, 0), MATCH('Cost drivers '!$C96, Inputs24[[#Headers],[2023-24]:[2029-30]],0)))</f>
        <v>0</v>
      </c>
      <c r="Q96" s="77">
        <f>IF($C96&lt;="2023-24",INDEX(Inputs1[[2013-14]:[2029-30]], MATCH(_xlfn.CONCAT('Cost drivers '!Q$4,"_",'Cost drivers '!$B96), Inputs1!$X$2:$X$507, 0), MATCH('Cost drivers '!$C96, Inputs1[[#Headers],[2013-14]:[2029-30]], 0)), INDEX(Inputs24[[2023-24]:[2029-30]], MATCH(_xlfn.CONCAT('Cost drivers '!Q$5, "_",'Cost drivers '!$B96), Inputs2!$N$2:$N$210, 0), MATCH('Cost drivers '!$C96, Inputs24[[#Headers],[2023-24]:[2029-30]],0)))</f>
        <v>1</v>
      </c>
    </row>
    <row r="97" spans="1:17" s="48" customFormat="1" ht="13.15">
      <c r="A97" s="66" t="str">
        <f t="shared" si="11"/>
        <v>SRN22</v>
      </c>
      <c r="B97" s="66" t="str">
        <f>Costs!B96</f>
        <v>SRN</v>
      </c>
      <c r="C97" s="66" t="str">
        <f>Costs!C96</f>
        <v>2021-22</v>
      </c>
      <c r="D97" s="106">
        <f t="shared" si="12"/>
        <v>5.8942465405978552</v>
      </c>
      <c r="E97" s="107">
        <f t="shared" si="8"/>
        <v>19.435991737803032</v>
      </c>
      <c r="F97" s="107">
        <f t="shared" si="9"/>
        <v>11.047502565691792</v>
      </c>
      <c r="G97" s="107">
        <f t="shared" si="13"/>
        <v>48.476601491845898</v>
      </c>
      <c r="H97" s="106">
        <f t="shared" si="10"/>
        <v>14.491794855941176</v>
      </c>
      <c r="I97" s="108">
        <f t="shared" si="14"/>
        <v>0</v>
      </c>
      <c r="J97" s="108">
        <f t="shared" si="15"/>
        <v>0</v>
      </c>
      <c r="K97" s="77">
        <f>IF($C97&lt;="2023-24",INDEX(Inputs1[[2013-14]:[2029-30]], MATCH(_xlfn.CONCAT('Cost drivers '!K$4,"_",'Cost drivers '!$B97), Inputs1!$X$2:$X$507, 0), MATCH('Cost drivers '!$C97, Inputs1[[#Headers],[2013-14]:[2029-30]], 0)), INDEX(Inputs24[[2023-24]:[2029-30]], MATCH(_xlfn.CONCAT('Cost drivers '!K$5, "_",'Cost drivers '!$B97), Inputs2!$N$2:$N$210, 0), MATCH('Cost drivers '!$C97, Inputs24[[#Headers],[2023-24]:[2029-30]],0)))</f>
        <v>362.94326983227904</v>
      </c>
      <c r="L97" s="77">
        <f>IF($C97&lt;="2023-24",INDEX(Inputs1[[2013-14]:[2029-30]], MATCH(_xlfn.CONCAT('Cost drivers '!L$4,"_",'Cost drivers '!$B97), Inputs1!$X$2:$X$507, 0), MATCH('Cost drivers '!$C97, Inputs1[[#Headers],[2013-14]:[2029-30]], 0)), INDEX(Inputs24[[2023-24]:[2029-30]], MATCH(_xlfn.CONCAT('Cost drivers '!L$5, "_",'Cost drivers '!$B97), Inputs2!$N$2:$N$210, 0), MATCH('Cost drivers '!$C97, Inputs24[[#Headers],[2023-24]:[2029-30]],0)))</f>
        <v>19.435991737803032</v>
      </c>
      <c r="M97" s="77">
        <f>IF($C97&lt;="2023-24",INDEX(Inputs1[[2013-14]:[2029-30]], MATCH(_xlfn.CONCAT('Cost drivers '!M$4,"_",'Cost drivers '!$B97), Inputs1!$X$2:$X$507, 0), MATCH('Cost drivers '!$C97, Inputs1[[#Headers],[2013-14]:[2029-30]], 0)), INDEX(Inputs24[[2023-24]:[2029-30]], MATCH(_xlfn.CONCAT('Cost drivers '!M$5, "_",'Cost drivers '!$B97), Inputs2!$N$2:$N$210, 0), MATCH('Cost drivers '!$C97, Inputs24[[#Headers],[2023-24]:[2029-30]],0)))</f>
        <v>11.047502565691792</v>
      </c>
      <c r="N97" s="77">
        <f>IF($C97&lt;="2023-24",INDEX(Inputs1[[2013-14]:[2029-30]], MATCH(_xlfn.CONCAT('Cost drivers '!N$4,"_",'Cost drivers '!$B97), Inputs1!$X$2:$X$507, 0), MATCH('Cost drivers '!$C97, Inputs1[[#Headers],[2013-14]:[2029-30]], 0)), INDEX(Inputs24[[2023-24]:[2029-30]], MATCH(_xlfn.CONCAT('Cost drivers '!N$5, "_",'Cost drivers '!$B97), Inputs2!$N$2:$N$210, 0), MATCH('Cost drivers '!$C97, Inputs24[[#Headers],[2023-24]:[2029-30]],0)))</f>
        <v>0.484766014918459</v>
      </c>
      <c r="O97" s="77">
        <f>IF($C97&lt;="2023-24",INDEX(Inputs1[[2013-14]:[2029-30]], MATCH(_xlfn.CONCAT('Cost drivers '!O$4,"_",'Cost drivers '!$B97), Inputs1!$X$2:$X$507, 0), MATCH('Cost drivers '!$C97, Inputs1[[#Headers],[2013-14]:[2029-30]], 0)), INDEX(Inputs24[[2023-24]:[2029-30]], MATCH(_xlfn.CONCAT('Cost drivers '!O$5, "_",'Cost drivers '!$B97), Inputs2!$N$2:$N$210, 0), MATCH('Cost drivers '!$C97, Inputs24[[#Headers],[2023-24]:[2029-30]],0)))</f>
        <v>1966.557</v>
      </c>
      <c r="P97" s="77">
        <f>IF($C97&lt;="2023-24",INDEX(Inputs1[[2013-14]:[2029-30]], MATCH(_xlfn.CONCAT('Cost drivers '!P$4,"_",'Cost drivers '!$B97), Inputs1!$X$2:$X$507, 0), MATCH('Cost drivers '!$C97, Inputs1[[#Headers],[2013-14]:[2029-30]], 0)), INDEX(Inputs24[[2023-24]:[2029-30]], MATCH(_xlfn.CONCAT('Cost drivers '!P$5, "_",'Cost drivers '!$B97), Inputs2!$N$2:$N$210, 0), MATCH('Cost drivers '!$C97, Inputs24[[#Headers],[2023-24]:[2029-30]],0)))</f>
        <v>0</v>
      </c>
      <c r="Q97" s="77">
        <f>IF($C97&lt;="2023-24",INDEX(Inputs1[[2013-14]:[2029-30]], MATCH(_xlfn.CONCAT('Cost drivers '!Q$4,"_",'Cost drivers '!$B97), Inputs1!$X$2:$X$507, 0), MATCH('Cost drivers '!$C97, Inputs1[[#Headers],[2013-14]:[2029-30]], 0)), INDEX(Inputs24[[2023-24]:[2029-30]], MATCH(_xlfn.CONCAT('Cost drivers '!Q$5, "_",'Cost drivers '!$B97), Inputs2!$N$2:$N$210, 0), MATCH('Cost drivers '!$C97, Inputs24[[#Headers],[2023-24]:[2029-30]],0)))</f>
        <v>0</v>
      </c>
    </row>
    <row r="98" spans="1:17" s="48" customFormat="1" ht="13.15">
      <c r="A98" s="66" t="str">
        <f t="shared" si="11"/>
        <v>SRN23</v>
      </c>
      <c r="B98" s="66" t="str">
        <f>Costs!B97</f>
        <v>SRN</v>
      </c>
      <c r="C98" s="66" t="str">
        <f>Costs!C97</f>
        <v>2022-23</v>
      </c>
      <c r="D98" s="106">
        <f t="shared" si="12"/>
        <v>5.7156934572910947</v>
      </c>
      <c r="E98" s="107">
        <f t="shared" si="8"/>
        <v>20.638428642156477</v>
      </c>
      <c r="F98" s="107">
        <f t="shared" si="9"/>
        <v>11.047502565691792</v>
      </c>
      <c r="G98" s="107">
        <f t="shared" si="13"/>
        <v>48.410714951533407</v>
      </c>
      <c r="H98" s="106">
        <f t="shared" si="10"/>
        <v>14.500961195981059</v>
      </c>
      <c r="I98" s="108">
        <f t="shared" si="14"/>
        <v>0</v>
      </c>
      <c r="J98" s="108">
        <f t="shared" si="15"/>
        <v>0</v>
      </c>
      <c r="K98" s="77">
        <f>IF($C98&lt;="2023-24",INDEX(Inputs1[[2013-14]:[2029-30]], MATCH(_xlfn.CONCAT('Cost drivers '!K$4,"_",'Cost drivers '!$B98), Inputs1!$X$2:$X$507, 0), MATCH('Cost drivers '!$C98, Inputs1[[#Headers],[2013-14]:[2029-30]], 0)), INDEX(Inputs24[[2023-24]:[2029-30]], MATCH(_xlfn.CONCAT('Cost drivers '!K$5, "_",'Cost drivers '!$B98), Inputs2!$N$2:$N$210, 0), MATCH('Cost drivers '!$C98, Inputs24[[#Headers],[2023-24]:[2029-30]],0)))</f>
        <v>303.59466026021505</v>
      </c>
      <c r="L98" s="77">
        <f>IF($C98&lt;="2023-24",INDEX(Inputs1[[2013-14]:[2029-30]], MATCH(_xlfn.CONCAT('Cost drivers '!L$4,"_",'Cost drivers '!$B98), Inputs1!$X$2:$X$507, 0), MATCH('Cost drivers '!$C98, Inputs1[[#Headers],[2013-14]:[2029-30]], 0)), INDEX(Inputs24[[2023-24]:[2029-30]], MATCH(_xlfn.CONCAT('Cost drivers '!L$5, "_",'Cost drivers '!$B98), Inputs2!$N$2:$N$210, 0), MATCH('Cost drivers '!$C98, Inputs24[[#Headers],[2023-24]:[2029-30]],0)))</f>
        <v>20.638428642156477</v>
      </c>
      <c r="M98" s="77">
        <f>IF($C98&lt;="2023-24",INDEX(Inputs1[[2013-14]:[2029-30]], MATCH(_xlfn.CONCAT('Cost drivers '!M$4,"_",'Cost drivers '!$B98), Inputs1!$X$2:$X$507, 0), MATCH('Cost drivers '!$C98, Inputs1[[#Headers],[2013-14]:[2029-30]], 0)), INDEX(Inputs24[[2023-24]:[2029-30]], MATCH(_xlfn.CONCAT('Cost drivers '!M$5, "_",'Cost drivers '!$B98), Inputs2!$N$2:$N$210, 0), MATCH('Cost drivers '!$C98, Inputs24[[#Headers],[2023-24]:[2029-30]],0)))</f>
        <v>11.047502565691792</v>
      </c>
      <c r="N98" s="77">
        <f>IF($C98&lt;="2023-24",INDEX(Inputs1[[2013-14]:[2029-30]], MATCH(_xlfn.CONCAT('Cost drivers '!N$4,"_",'Cost drivers '!$B98), Inputs1!$X$2:$X$507, 0), MATCH('Cost drivers '!$C98, Inputs1[[#Headers],[2013-14]:[2029-30]], 0)), INDEX(Inputs24[[2023-24]:[2029-30]], MATCH(_xlfn.CONCAT('Cost drivers '!N$5, "_",'Cost drivers '!$B98), Inputs2!$N$2:$N$210, 0), MATCH('Cost drivers '!$C98, Inputs24[[#Headers],[2023-24]:[2029-30]],0)))</f>
        <v>0.48410714951533407</v>
      </c>
      <c r="O98" s="77">
        <f>IF($C98&lt;="2023-24",INDEX(Inputs1[[2013-14]:[2029-30]], MATCH(_xlfn.CONCAT('Cost drivers '!O$4,"_",'Cost drivers '!$B98), Inputs1!$X$2:$X$507, 0), MATCH('Cost drivers '!$C98, Inputs1[[#Headers],[2013-14]:[2029-30]], 0)), INDEX(Inputs24[[2023-24]:[2029-30]], MATCH(_xlfn.CONCAT('Cost drivers '!O$5, "_",'Cost drivers '!$B98), Inputs2!$N$2:$N$210, 0), MATCH('Cost drivers '!$C98, Inputs24[[#Headers],[2023-24]:[2029-30]],0)))</f>
        <v>1984.6659999999999</v>
      </c>
      <c r="P98" s="77">
        <f>IF($C98&lt;="2023-24",INDEX(Inputs1[[2013-14]:[2029-30]], MATCH(_xlfn.CONCAT('Cost drivers '!P$4,"_",'Cost drivers '!$B98), Inputs1!$X$2:$X$507, 0), MATCH('Cost drivers '!$C98, Inputs1[[#Headers],[2013-14]:[2029-30]], 0)), INDEX(Inputs24[[2023-24]:[2029-30]], MATCH(_xlfn.CONCAT('Cost drivers '!P$5, "_",'Cost drivers '!$B98), Inputs2!$N$2:$N$210, 0), MATCH('Cost drivers '!$C98, Inputs24[[#Headers],[2023-24]:[2029-30]],0)))</f>
        <v>0</v>
      </c>
      <c r="Q98" s="77">
        <f>IF($C98&lt;="2023-24",INDEX(Inputs1[[2013-14]:[2029-30]], MATCH(_xlfn.CONCAT('Cost drivers '!Q$4,"_",'Cost drivers '!$B98), Inputs1!$X$2:$X$507, 0), MATCH('Cost drivers '!$C98, Inputs1[[#Headers],[2013-14]:[2029-30]], 0)), INDEX(Inputs24[[2023-24]:[2029-30]], MATCH(_xlfn.CONCAT('Cost drivers '!Q$5, "_",'Cost drivers '!$B98), Inputs2!$N$2:$N$210, 0), MATCH('Cost drivers '!$C98, Inputs24[[#Headers],[2023-24]:[2029-30]],0)))</f>
        <v>0</v>
      </c>
    </row>
    <row r="99" spans="1:17" s="48" customFormat="1" ht="13.15">
      <c r="A99" s="66" t="str">
        <f t="shared" si="11"/>
        <v>SRN24</v>
      </c>
      <c r="B99" s="66" t="str">
        <f>Costs!B98</f>
        <v>SRN</v>
      </c>
      <c r="C99" s="66" t="str">
        <f>Costs!C98</f>
        <v>2023-24</v>
      </c>
      <c r="D99" s="106">
        <f t="shared" si="12"/>
        <v>5.7393351504305858</v>
      </c>
      <c r="E99" s="107">
        <f t="shared" si="8"/>
        <v>21.14375843803715</v>
      </c>
      <c r="F99" s="107">
        <f t="shared" si="9"/>
        <v>11.047502565691792</v>
      </c>
      <c r="G99" s="107">
        <f t="shared" si="13"/>
        <v>48.429916393766128</v>
      </c>
      <c r="H99" s="106">
        <f t="shared" si="10"/>
        <v>14.509479900456455</v>
      </c>
      <c r="I99" s="108">
        <f t="shared" si="14"/>
        <v>0</v>
      </c>
      <c r="J99" s="108">
        <f t="shared" si="15"/>
        <v>0</v>
      </c>
      <c r="K99" s="77">
        <f>IF($C99&lt;="2023-24",INDEX(Inputs1[[2013-14]:[2029-30]], MATCH(_xlfn.CONCAT('Cost drivers '!K$4,"_",'Cost drivers '!$B99), Inputs1!$X$2:$X$507, 0), MATCH('Cost drivers '!$C99, Inputs1[[#Headers],[2013-14]:[2029-30]], 0)), INDEX(Inputs24[[2023-24]:[2029-30]], MATCH(_xlfn.CONCAT('Cost drivers '!K$5, "_",'Cost drivers '!$B99), Inputs2!$N$2:$N$210, 0), MATCH('Cost drivers '!$C99, Inputs24[[#Headers],[2023-24]:[2029-30]],0)))</f>
        <v>310.8576686755739</v>
      </c>
      <c r="L99" s="77">
        <f>IF($C99&lt;="2023-24",INDEX(Inputs1[[2013-14]:[2029-30]], MATCH(_xlfn.CONCAT('Cost drivers '!L$4,"_",'Cost drivers '!$B99), Inputs1!$X$2:$X$507, 0), MATCH('Cost drivers '!$C99, Inputs1[[#Headers],[2013-14]:[2029-30]], 0)), INDEX(Inputs24[[2023-24]:[2029-30]], MATCH(_xlfn.CONCAT('Cost drivers '!L$5, "_",'Cost drivers '!$B99), Inputs2!$N$2:$N$210, 0), MATCH('Cost drivers '!$C99, Inputs24[[#Headers],[2023-24]:[2029-30]],0)))</f>
        <v>21.14375843803715</v>
      </c>
      <c r="M99" s="77">
        <f>IF($C99&lt;="2023-24",INDEX(Inputs1[[2013-14]:[2029-30]], MATCH(_xlfn.CONCAT('Cost drivers '!M$4,"_",'Cost drivers '!$B99), Inputs1!$X$2:$X$507, 0), MATCH('Cost drivers '!$C99, Inputs1[[#Headers],[2013-14]:[2029-30]], 0)), INDEX(Inputs24[[2023-24]:[2029-30]], MATCH(_xlfn.CONCAT('Cost drivers '!M$5, "_",'Cost drivers '!$B99), Inputs2!$N$2:$N$210, 0), MATCH('Cost drivers '!$C99, Inputs24[[#Headers],[2023-24]:[2029-30]],0)))</f>
        <v>11.047502565691792</v>
      </c>
      <c r="N99" s="77">
        <f>IF($C99&lt;="2023-24",INDEX(Inputs1[[2013-14]:[2029-30]], MATCH(_xlfn.CONCAT('Cost drivers '!N$4,"_",'Cost drivers '!$B99), Inputs1!$X$2:$X$507, 0), MATCH('Cost drivers '!$C99, Inputs1[[#Headers],[2013-14]:[2029-30]], 0)), INDEX(Inputs24[[2023-24]:[2029-30]], MATCH(_xlfn.CONCAT('Cost drivers '!N$5, "_",'Cost drivers '!$B99), Inputs2!$N$2:$N$210, 0), MATCH('Cost drivers '!$C99, Inputs24[[#Headers],[2023-24]:[2029-30]],0)))</f>
        <v>0.48429916393766126</v>
      </c>
      <c r="O99" s="77">
        <f>IF($C99&lt;="2023-24",INDEX(Inputs1[[2013-14]:[2029-30]], MATCH(_xlfn.CONCAT('Cost drivers '!O$4,"_",'Cost drivers '!$B99), Inputs1!$X$2:$X$507, 0), MATCH('Cost drivers '!$C99, Inputs1[[#Headers],[2013-14]:[2029-30]], 0)), INDEX(Inputs24[[2023-24]:[2029-30]], MATCH(_xlfn.CONCAT('Cost drivers '!O$5, "_",'Cost drivers '!$B99), Inputs2!$N$2:$N$210, 0), MATCH('Cost drivers '!$C99, Inputs24[[#Headers],[2023-24]:[2029-30]],0)))</f>
        <v>2001.645</v>
      </c>
      <c r="P99" s="77">
        <f>IF($C99&lt;="2023-24",INDEX(Inputs1[[2013-14]:[2029-30]], MATCH(_xlfn.CONCAT('Cost drivers '!P$4,"_",'Cost drivers '!$B99), Inputs1!$X$2:$X$507, 0), MATCH('Cost drivers '!$C99, Inputs1[[#Headers],[2013-14]:[2029-30]], 0)), INDEX(Inputs24[[2023-24]:[2029-30]], MATCH(_xlfn.CONCAT('Cost drivers '!P$5, "_",'Cost drivers '!$B99), Inputs2!$N$2:$N$210, 0), MATCH('Cost drivers '!$C99, Inputs24[[#Headers],[2023-24]:[2029-30]],0)))</f>
        <v>0</v>
      </c>
      <c r="Q99" s="77">
        <f>IF($C99&lt;="2023-24",INDEX(Inputs1[[2013-14]:[2029-30]], MATCH(_xlfn.CONCAT('Cost drivers '!Q$4,"_",'Cost drivers '!$B99), Inputs1!$X$2:$X$507, 0), MATCH('Cost drivers '!$C99, Inputs1[[#Headers],[2013-14]:[2029-30]], 0)), INDEX(Inputs24[[2023-24]:[2029-30]], MATCH(_xlfn.CONCAT('Cost drivers '!Q$5, "_",'Cost drivers '!$B99), Inputs2!$N$2:$N$210, 0), MATCH('Cost drivers '!$C99, Inputs24[[#Headers],[2023-24]:[2029-30]],0)))</f>
        <v>0</v>
      </c>
    </row>
    <row r="100" spans="1:17" s="48" customFormat="1" ht="13.15">
      <c r="A100" s="66" t="str">
        <f t="shared" si="11"/>
        <v>SRN25</v>
      </c>
      <c r="B100" s="66" t="str">
        <f>Costs!B99</f>
        <v>SRN</v>
      </c>
      <c r="C100" s="66" t="str">
        <f>Costs!C99</f>
        <v>2024-25</v>
      </c>
      <c r="D100" s="106">
        <f t="shared" si="12"/>
        <v>5.7888347144791625</v>
      </c>
      <c r="E100" s="107">
        <f t="shared" si="8"/>
        <v>21.14375843803715</v>
      </c>
      <c r="F100" s="107">
        <f t="shared" si="9"/>
        <v>11.047502565691792</v>
      </c>
      <c r="G100" s="107">
        <f t="shared" si="13"/>
        <v>48.472455741271887</v>
      </c>
      <c r="H100" s="106">
        <f t="shared" si="10"/>
        <v>14.519696585639435</v>
      </c>
      <c r="I100" s="108">
        <f t="shared" si="14"/>
        <v>0</v>
      </c>
      <c r="J100" s="108">
        <f t="shared" si="15"/>
        <v>0</v>
      </c>
      <c r="K100" s="77">
        <f>IF($C100&lt;="2023-24",INDEX(Inputs1[[2013-14]:[2029-30]], MATCH(_xlfn.CONCAT('Cost drivers '!K$4,"_",'Cost drivers '!$B100), Inputs1!$X$2:$X$507, 0), MATCH('Cost drivers '!$C100, Inputs1[[#Headers],[2013-14]:[2029-30]], 0)), INDEX(Inputs24[[2023-24]:[2029-30]], MATCH(_xlfn.CONCAT('Cost drivers '!K$5, "_",'Cost drivers '!$B100), Inputs2!$N$2:$N$210, 0), MATCH('Cost drivers '!$C100, Inputs24[[#Headers],[2023-24]:[2029-30]],0)))</f>
        <v>326.63218277123934</v>
      </c>
      <c r="L100" s="77">
        <f>IF($C100&lt;="2023-24",INDEX(Inputs1[[2013-14]:[2029-30]], MATCH(_xlfn.CONCAT('Cost drivers '!L$4,"_",'Cost drivers '!$B100), Inputs1!$X$2:$X$507, 0), MATCH('Cost drivers '!$C100, Inputs1[[#Headers],[2013-14]:[2029-30]], 0)), INDEX(Inputs24[[2023-24]:[2029-30]], MATCH(_xlfn.CONCAT('Cost drivers '!L$5, "_",'Cost drivers '!$B100), Inputs2!$N$2:$N$210, 0), MATCH('Cost drivers '!$C100, Inputs24[[#Headers],[2023-24]:[2029-30]],0)))</f>
        <v>21.14375843803715</v>
      </c>
      <c r="M100" s="77">
        <f>IF($C100&lt;="2023-24",INDEX(Inputs1[[2013-14]:[2029-30]], MATCH(_xlfn.CONCAT('Cost drivers '!M$4,"_",'Cost drivers '!$B100), Inputs1!$X$2:$X$507, 0), MATCH('Cost drivers '!$C100, Inputs1[[#Headers],[2013-14]:[2029-30]], 0)), INDEX(Inputs24[[2023-24]:[2029-30]], MATCH(_xlfn.CONCAT('Cost drivers '!M$5, "_",'Cost drivers '!$B100), Inputs2!$N$2:$N$210, 0), MATCH('Cost drivers '!$C100, Inputs24[[#Headers],[2023-24]:[2029-30]],0)))</f>
        <v>11.047502565691792</v>
      </c>
      <c r="N100" s="77">
        <f>IF($C100&lt;="2023-24",INDEX(Inputs1[[2013-14]:[2029-30]], MATCH(_xlfn.CONCAT('Cost drivers '!N$4,"_",'Cost drivers '!$B100), Inputs1!$X$2:$X$507, 0), MATCH('Cost drivers '!$C100, Inputs1[[#Headers],[2013-14]:[2029-30]], 0)), INDEX(Inputs24[[2023-24]:[2029-30]], MATCH(_xlfn.CONCAT('Cost drivers '!N$5, "_",'Cost drivers '!$B100), Inputs2!$N$2:$N$210, 0), MATCH('Cost drivers '!$C100, Inputs24[[#Headers],[2023-24]:[2029-30]],0)))</f>
        <v>0.48472455741271886</v>
      </c>
      <c r="O100" s="77">
        <f>IF($C100&lt;="2023-24",INDEX(Inputs1[[2013-14]:[2029-30]], MATCH(_xlfn.CONCAT('Cost drivers '!O$4,"_",'Cost drivers '!$B100), Inputs1!$X$2:$X$507, 0), MATCH('Cost drivers '!$C100, Inputs1[[#Headers],[2013-14]:[2029-30]], 0)), INDEX(Inputs24[[2023-24]:[2029-30]], MATCH(_xlfn.CONCAT('Cost drivers '!O$5, "_",'Cost drivers '!$B100), Inputs2!$N$2:$N$210, 0), MATCH('Cost drivers '!$C100, Inputs24[[#Headers],[2023-24]:[2029-30]],0)))</f>
        <v>2022.1999999999998</v>
      </c>
      <c r="P100" s="77">
        <f>IF($C100&lt;="2023-24",INDEX(Inputs1[[2013-14]:[2029-30]], MATCH(_xlfn.CONCAT('Cost drivers '!P$4,"_",'Cost drivers '!$B100), Inputs1!$X$2:$X$507, 0), MATCH('Cost drivers '!$C100, Inputs1[[#Headers],[2013-14]:[2029-30]], 0)), INDEX(Inputs24[[2023-24]:[2029-30]], MATCH(_xlfn.CONCAT('Cost drivers '!P$5, "_",'Cost drivers '!$B100), Inputs2!$N$2:$N$210, 0), MATCH('Cost drivers '!$C100, Inputs24[[#Headers],[2023-24]:[2029-30]],0)))</f>
        <v>0</v>
      </c>
      <c r="Q100" s="77">
        <f>IF($C100&lt;="2023-24",INDEX(Inputs1[[2013-14]:[2029-30]], MATCH(_xlfn.CONCAT('Cost drivers '!Q$4,"_",'Cost drivers '!$B100), Inputs1!$X$2:$X$507, 0), MATCH('Cost drivers '!$C100, Inputs1[[#Headers],[2013-14]:[2029-30]], 0)), INDEX(Inputs24[[2023-24]:[2029-30]], MATCH(_xlfn.CONCAT('Cost drivers '!Q$5, "_",'Cost drivers '!$B100), Inputs2!$N$2:$N$210, 0), MATCH('Cost drivers '!$C100, Inputs24[[#Headers],[2023-24]:[2029-30]],0)))</f>
        <v>0</v>
      </c>
    </row>
    <row r="101" spans="1:17" s="48" customFormat="1" ht="13.15">
      <c r="A101" s="66" t="str">
        <f t="shared" si="11"/>
        <v>SRN26</v>
      </c>
      <c r="B101" s="66" t="str">
        <f>Costs!B100</f>
        <v>SRN</v>
      </c>
      <c r="C101" s="66" t="str">
        <f>Costs!C100</f>
        <v>2025-26</v>
      </c>
      <c r="D101" s="106">
        <f t="shared" si="12"/>
        <v>6.0934893558112631</v>
      </c>
      <c r="E101" s="107">
        <f t="shared" si="8"/>
        <v>21.14375843803715</v>
      </c>
      <c r="F101" s="107">
        <f t="shared" si="9"/>
        <v>11.047502565691792</v>
      </c>
      <c r="G101" s="107">
        <f t="shared" si="13"/>
        <v>48.681155207496197</v>
      </c>
      <c r="H101" s="106">
        <f t="shared" si="10"/>
        <v>14.531839454186898</v>
      </c>
      <c r="I101" s="108">
        <f t="shared" si="14"/>
        <v>0</v>
      </c>
      <c r="J101" s="108">
        <f t="shared" si="15"/>
        <v>0</v>
      </c>
      <c r="K101" s="77">
        <f>IF($C101&lt;="2023-24",INDEX(Inputs1[[2013-14]:[2029-30]], MATCH(_xlfn.CONCAT('Cost drivers '!K$4,"_",'Cost drivers '!$B101), Inputs1!$X$2:$X$507, 0), MATCH('Cost drivers '!$C101, Inputs1[[#Headers],[2013-14]:[2029-30]], 0)), INDEX(Inputs24[[2023-24]:[2029-30]], MATCH(_xlfn.CONCAT('Cost drivers '!K$5, "_",'Cost drivers '!$B101), Inputs2!$N$2:$N$210, 0), MATCH('Cost drivers '!$C101, Inputs24[[#Headers],[2023-24]:[2029-30]],0)))</f>
        <v>442.96437792667462</v>
      </c>
      <c r="L101" s="77">
        <f>IF($C101&lt;="2023-24",INDEX(Inputs1[[2013-14]:[2029-30]], MATCH(_xlfn.CONCAT('Cost drivers '!L$4,"_",'Cost drivers '!$B101), Inputs1!$X$2:$X$507, 0), MATCH('Cost drivers '!$C101, Inputs1[[#Headers],[2013-14]:[2029-30]], 0)), INDEX(Inputs24[[2023-24]:[2029-30]], MATCH(_xlfn.CONCAT('Cost drivers '!L$5, "_",'Cost drivers '!$B101), Inputs2!$N$2:$N$210, 0), MATCH('Cost drivers '!$C101, Inputs24[[#Headers],[2023-24]:[2029-30]],0)))</f>
        <v>21.14375843803715</v>
      </c>
      <c r="M101" s="77">
        <f>IF($C101&lt;="2023-24",INDEX(Inputs1[[2013-14]:[2029-30]], MATCH(_xlfn.CONCAT('Cost drivers '!M$4,"_",'Cost drivers '!$B101), Inputs1!$X$2:$X$507, 0), MATCH('Cost drivers '!$C101, Inputs1[[#Headers],[2013-14]:[2029-30]], 0)), INDEX(Inputs24[[2023-24]:[2029-30]], MATCH(_xlfn.CONCAT('Cost drivers '!M$5, "_",'Cost drivers '!$B101), Inputs2!$N$2:$N$210, 0), MATCH('Cost drivers '!$C101, Inputs24[[#Headers],[2023-24]:[2029-30]],0)))</f>
        <v>11.047502565691792</v>
      </c>
      <c r="N101" s="77">
        <f>IF($C101&lt;="2023-24",INDEX(Inputs1[[2013-14]:[2029-30]], MATCH(_xlfn.CONCAT('Cost drivers '!N$4,"_",'Cost drivers '!$B101), Inputs1!$X$2:$X$507, 0), MATCH('Cost drivers '!$C101, Inputs1[[#Headers],[2013-14]:[2029-30]], 0)), INDEX(Inputs24[[2023-24]:[2029-30]], MATCH(_xlfn.CONCAT('Cost drivers '!N$5, "_",'Cost drivers '!$B101), Inputs2!$N$2:$N$210, 0), MATCH('Cost drivers '!$C101, Inputs24[[#Headers],[2023-24]:[2029-30]],0)))</f>
        <v>0.48681155207496196</v>
      </c>
      <c r="O101" s="77">
        <f>IF($C101&lt;="2023-24",INDEX(Inputs1[[2013-14]:[2029-30]], MATCH(_xlfn.CONCAT('Cost drivers '!O$4,"_",'Cost drivers '!$B101), Inputs1!$X$2:$X$507, 0), MATCH('Cost drivers '!$C101, Inputs1[[#Headers],[2013-14]:[2029-30]], 0)), INDEX(Inputs24[[2023-24]:[2029-30]], MATCH(_xlfn.CONCAT('Cost drivers '!O$5, "_",'Cost drivers '!$B101), Inputs2!$N$2:$N$210, 0), MATCH('Cost drivers '!$C101, Inputs24[[#Headers],[2023-24]:[2029-30]],0)))</f>
        <v>2046.905</v>
      </c>
      <c r="P101" s="77">
        <f>IF($C101&lt;="2023-24",INDEX(Inputs1[[2013-14]:[2029-30]], MATCH(_xlfn.CONCAT('Cost drivers '!P$4,"_",'Cost drivers '!$B101), Inputs1!$X$2:$X$507, 0), MATCH('Cost drivers '!$C101, Inputs1[[#Headers],[2013-14]:[2029-30]], 0)), INDEX(Inputs24[[2023-24]:[2029-30]], MATCH(_xlfn.CONCAT('Cost drivers '!P$5, "_",'Cost drivers '!$B101), Inputs2!$N$2:$N$210, 0), MATCH('Cost drivers '!$C101, Inputs24[[#Headers],[2023-24]:[2029-30]],0)))</f>
        <v>0</v>
      </c>
      <c r="Q101" s="77">
        <f>IF($C101&lt;="2023-24",INDEX(Inputs1[[2013-14]:[2029-30]], MATCH(_xlfn.CONCAT('Cost drivers '!Q$4,"_",'Cost drivers '!$B101), Inputs1!$X$2:$X$507, 0), MATCH('Cost drivers '!$C101, Inputs1[[#Headers],[2013-14]:[2029-30]], 0)), INDEX(Inputs24[[2023-24]:[2029-30]], MATCH(_xlfn.CONCAT('Cost drivers '!Q$5, "_",'Cost drivers '!$B101), Inputs2!$N$2:$N$210, 0), MATCH('Cost drivers '!$C101, Inputs24[[#Headers],[2023-24]:[2029-30]],0)))</f>
        <v>0</v>
      </c>
    </row>
    <row r="102" spans="1:17" s="48" customFormat="1" ht="13.15">
      <c r="A102" s="66" t="str">
        <f t="shared" si="11"/>
        <v>SRN27</v>
      </c>
      <c r="B102" s="66" t="str">
        <f>Costs!B101</f>
        <v>SRN</v>
      </c>
      <c r="C102" s="66" t="str">
        <f>Costs!C101</f>
        <v>2026-27</v>
      </c>
      <c r="D102" s="106">
        <f t="shared" si="12"/>
        <v>6.2552666281694069</v>
      </c>
      <c r="E102" s="107">
        <f t="shared" si="8"/>
        <v>21.14375843803715</v>
      </c>
      <c r="F102" s="107">
        <f t="shared" si="9"/>
        <v>11.047502565691792</v>
      </c>
      <c r="G102" s="107">
        <f t="shared" si="13"/>
        <v>48.587034673468573</v>
      </c>
      <c r="H102" s="106">
        <f t="shared" si="10"/>
        <v>14.53812770186825</v>
      </c>
      <c r="I102" s="108">
        <f t="shared" si="14"/>
        <v>0</v>
      </c>
      <c r="J102" s="108">
        <f t="shared" si="15"/>
        <v>0</v>
      </c>
      <c r="K102" s="77">
        <f>IF($C102&lt;="2023-24",INDEX(Inputs1[[2013-14]:[2029-30]], MATCH(_xlfn.CONCAT('Cost drivers '!K$4,"_",'Cost drivers '!$B102), Inputs1!$X$2:$X$507, 0), MATCH('Cost drivers '!$C102, Inputs1[[#Headers],[2013-14]:[2029-30]], 0)), INDEX(Inputs24[[2023-24]:[2029-30]], MATCH(_xlfn.CONCAT('Cost drivers '!K$5, "_",'Cost drivers '!$B102), Inputs2!$N$2:$N$210, 0), MATCH('Cost drivers '!$C102, Inputs24[[#Headers],[2023-24]:[2029-30]],0)))</f>
        <v>520.74820238885297</v>
      </c>
      <c r="L102" s="77">
        <f>IF($C102&lt;="2023-24",INDEX(Inputs1[[2013-14]:[2029-30]], MATCH(_xlfn.CONCAT('Cost drivers '!L$4,"_",'Cost drivers '!$B102), Inputs1!$X$2:$X$507, 0), MATCH('Cost drivers '!$C102, Inputs1[[#Headers],[2013-14]:[2029-30]], 0)), INDEX(Inputs24[[2023-24]:[2029-30]], MATCH(_xlfn.CONCAT('Cost drivers '!L$5, "_",'Cost drivers '!$B102), Inputs2!$N$2:$N$210, 0), MATCH('Cost drivers '!$C102, Inputs24[[#Headers],[2023-24]:[2029-30]],0)))</f>
        <v>21.14375843803715</v>
      </c>
      <c r="M102" s="77">
        <f>IF($C102&lt;="2023-24",INDEX(Inputs1[[2013-14]:[2029-30]], MATCH(_xlfn.CONCAT('Cost drivers '!M$4,"_",'Cost drivers '!$B102), Inputs1!$X$2:$X$507, 0), MATCH('Cost drivers '!$C102, Inputs1[[#Headers],[2013-14]:[2029-30]], 0)), INDEX(Inputs24[[2023-24]:[2029-30]], MATCH(_xlfn.CONCAT('Cost drivers '!M$5, "_",'Cost drivers '!$B102), Inputs2!$N$2:$N$210, 0), MATCH('Cost drivers '!$C102, Inputs24[[#Headers],[2023-24]:[2029-30]],0)))</f>
        <v>11.047502565691792</v>
      </c>
      <c r="N102" s="77">
        <f>IF($C102&lt;="2023-24",INDEX(Inputs1[[2013-14]:[2029-30]], MATCH(_xlfn.CONCAT('Cost drivers '!N$4,"_",'Cost drivers '!$B102), Inputs1!$X$2:$X$507, 0), MATCH('Cost drivers '!$C102, Inputs1[[#Headers],[2013-14]:[2029-30]], 0)), INDEX(Inputs24[[2023-24]:[2029-30]], MATCH(_xlfn.CONCAT('Cost drivers '!N$5, "_",'Cost drivers '!$B102), Inputs2!$N$2:$N$210, 0), MATCH('Cost drivers '!$C102, Inputs24[[#Headers],[2023-24]:[2029-30]],0)))</f>
        <v>0.48587034673468571</v>
      </c>
      <c r="O102" s="77">
        <f>IF($C102&lt;="2023-24",INDEX(Inputs1[[2013-14]:[2029-30]], MATCH(_xlfn.CONCAT('Cost drivers '!O$4,"_",'Cost drivers '!$B102), Inputs1!$X$2:$X$507, 0), MATCH('Cost drivers '!$C102, Inputs1[[#Headers],[2013-14]:[2029-30]], 0)), INDEX(Inputs24[[2023-24]:[2029-30]], MATCH(_xlfn.CONCAT('Cost drivers '!O$5, "_",'Cost drivers '!$B102), Inputs2!$N$2:$N$210, 0), MATCH('Cost drivers '!$C102, Inputs24[[#Headers],[2023-24]:[2029-30]],0)))</f>
        <v>2059.817</v>
      </c>
      <c r="P102" s="77">
        <f>IF($C102&lt;="2023-24",INDEX(Inputs1[[2013-14]:[2029-30]], MATCH(_xlfn.CONCAT('Cost drivers '!P$4,"_",'Cost drivers '!$B102), Inputs1!$X$2:$X$507, 0), MATCH('Cost drivers '!$C102, Inputs1[[#Headers],[2013-14]:[2029-30]], 0)), INDEX(Inputs24[[2023-24]:[2029-30]], MATCH(_xlfn.CONCAT('Cost drivers '!P$5, "_",'Cost drivers '!$B102), Inputs2!$N$2:$N$210, 0), MATCH('Cost drivers '!$C102, Inputs24[[#Headers],[2023-24]:[2029-30]],0)))</f>
        <v>0</v>
      </c>
      <c r="Q102" s="77">
        <f>IF($C102&lt;="2023-24",INDEX(Inputs1[[2013-14]:[2029-30]], MATCH(_xlfn.CONCAT('Cost drivers '!Q$4,"_",'Cost drivers '!$B102), Inputs1!$X$2:$X$507, 0), MATCH('Cost drivers '!$C102, Inputs1[[#Headers],[2013-14]:[2029-30]], 0)), INDEX(Inputs24[[2023-24]:[2029-30]], MATCH(_xlfn.CONCAT('Cost drivers '!Q$5, "_",'Cost drivers '!$B102), Inputs2!$N$2:$N$210, 0), MATCH('Cost drivers '!$C102, Inputs24[[#Headers],[2023-24]:[2029-30]],0)))</f>
        <v>0</v>
      </c>
    </row>
    <row r="103" spans="1:17" s="48" customFormat="1" ht="13.15">
      <c r="A103" s="66" t="str">
        <f t="shared" si="11"/>
        <v>SRN28</v>
      </c>
      <c r="B103" s="66" t="str">
        <f>Costs!B102</f>
        <v>SRN</v>
      </c>
      <c r="C103" s="66" t="str">
        <f>Costs!C102</f>
        <v>2027-28</v>
      </c>
      <c r="D103" s="106">
        <f t="shared" si="12"/>
        <v>6.2780920518941503</v>
      </c>
      <c r="E103" s="107">
        <f t="shared" si="8"/>
        <v>21.14375843803715</v>
      </c>
      <c r="F103" s="107">
        <f t="shared" si="9"/>
        <v>11.047502565691792</v>
      </c>
      <c r="G103" s="107">
        <f t="shared" si="13"/>
        <v>48.489028678864145</v>
      </c>
      <c r="H103" s="106">
        <f t="shared" si="10"/>
        <v>14.544637146626938</v>
      </c>
      <c r="I103" s="108">
        <f t="shared" si="14"/>
        <v>0</v>
      </c>
      <c r="J103" s="108">
        <f t="shared" si="15"/>
        <v>0</v>
      </c>
      <c r="K103" s="77">
        <f>IF($C103&lt;="2023-24",INDEX(Inputs1[[2013-14]:[2029-30]], MATCH(_xlfn.CONCAT('Cost drivers '!K$4,"_",'Cost drivers '!$B103), Inputs1!$X$2:$X$507, 0), MATCH('Cost drivers '!$C103, Inputs1[[#Headers],[2013-14]:[2029-30]], 0)), INDEX(Inputs24[[2023-24]:[2029-30]], MATCH(_xlfn.CONCAT('Cost drivers '!K$5, "_",'Cost drivers '!$B103), Inputs2!$N$2:$N$210, 0), MATCH('Cost drivers '!$C103, Inputs24[[#Headers],[2023-24]:[2029-30]],0)))</f>
        <v>532.77119370424191</v>
      </c>
      <c r="L103" s="77">
        <f>IF($C103&lt;="2023-24",INDEX(Inputs1[[2013-14]:[2029-30]], MATCH(_xlfn.CONCAT('Cost drivers '!L$4,"_",'Cost drivers '!$B103), Inputs1!$X$2:$X$507, 0), MATCH('Cost drivers '!$C103, Inputs1[[#Headers],[2013-14]:[2029-30]], 0)), INDEX(Inputs24[[2023-24]:[2029-30]], MATCH(_xlfn.CONCAT('Cost drivers '!L$5, "_",'Cost drivers '!$B103), Inputs2!$N$2:$N$210, 0), MATCH('Cost drivers '!$C103, Inputs24[[#Headers],[2023-24]:[2029-30]],0)))</f>
        <v>21.14375843803715</v>
      </c>
      <c r="M103" s="77">
        <f>IF($C103&lt;="2023-24",INDEX(Inputs1[[2013-14]:[2029-30]], MATCH(_xlfn.CONCAT('Cost drivers '!M$4,"_",'Cost drivers '!$B103), Inputs1!$X$2:$X$507, 0), MATCH('Cost drivers '!$C103, Inputs1[[#Headers],[2013-14]:[2029-30]], 0)), INDEX(Inputs24[[2023-24]:[2029-30]], MATCH(_xlfn.CONCAT('Cost drivers '!M$5, "_",'Cost drivers '!$B103), Inputs2!$N$2:$N$210, 0), MATCH('Cost drivers '!$C103, Inputs24[[#Headers],[2023-24]:[2029-30]],0)))</f>
        <v>11.047502565691792</v>
      </c>
      <c r="N103" s="77">
        <f>IF($C103&lt;="2023-24",INDEX(Inputs1[[2013-14]:[2029-30]], MATCH(_xlfn.CONCAT('Cost drivers '!N$4,"_",'Cost drivers '!$B103), Inputs1!$X$2:$X$507, 0), MATCH('Cost drivers '!$C103, Inputs1[[#Headers],[2013-14]:[2029-30]], 0)), INDEX(Inputs24[[2023-24]:[2029-30]], MATCH(_xlfn.CONCAT('Cost drivers '!N$5, "_",'Cost drivers '!$B103), Inputs2!$N$2:$N$210, 0), MATCH('Cost drivers '!$C103, Inputs24[[#Headers],[2023-24]:[2029-30]],0)))</f>
        <v>0.48489028678864143</v>
      </c>
      <c r="O103" s="77">
        <f>IF($C103&lt;="2023-24",INDEX(Inputs1[[2013-14]:[2029-30]], MATCH(_xlfn.CONCAT('Cost drivers '!O$4,"_",'Cost drivers '!$B103), Inputs1!$X$2:$X$507, 0), MATCH('Cost drivers '!$C103, Inputs1[[#Headers],[2013-14]:[2029-30]], 0)), INDEX(Inputs24[[2023-24]:[2029-30]], MATCH(_xlfn.CONCAT('Cost drivers '!O$5, "_",'Cost drivers '!$B103), Inputs2!$N$2:$N$210, 0), MATCH('Cost drivers '!$C103, Inputs24[[#Headers],[2023-24]:[2029-30]],0)))</f>
        <v>2073.2690000000002</v>
      </c>
      <c r="P103" s="77">
        <f>IF($C103&lt;="2023-24",INDEX(Inputs1[[2013-14]:[2029-30]], MATCH(_xlfn.CONCAT('Cost drivers '!P$4,"_",'Cost drivers '!$B103), Inputs1!$X$2:$X$507, 0), MATCH('Cost drivers '!$C103, Inputs1[[#Headers],[2013-14]:[2029-30]], 0)), INDEX(Inputs24[[2023-24]:[2029-30]], MATCH(_xlfn.CONCAT('Cost drivers '!P$5, "_",'Cost drivers '!$B103), Inputs2!$N$2:$N$210, 0), MATCH('Cost drivers '!$C103, Inputs24[[#Headers],[2023-24]:[2029-30]],0)))</f>
        <v>0</v>
      </c>
      <c r="Q103" s="77">
        <f>IF($C103&lt;="2023-24",INDEX(Inputs1[[2013-14]:[2029-30]], MATCH(_xlfn.CONCAT('Cost drivers '!Q$4,"_",'Cost drivers '!$B103), Inputs1!$X$2:$X$507, 0), MATCH('Cost drivers '!$C103, Inputs1[[#Headers],[2013-14]:[2029-30]], 0)), INDEX(Inputs24[[2023-24]:[2029-30]], MATCH(_xlfn.CONCAT('Cost drivers '!Q$5, "_",'Cost drivers '!$B103), Inputs2!$N$2:$N$210, 0), MATCH('Cost drivers '!$C103, Inputs24[[#Headers],[2023-24]:[2029-30]],0)))</f>
        <v>0</v>
      </c>
    </row>
    <row r="104" spans="1:17" s="48" customFormat="1" ht="13.15">
      <c r="A104" s="66" t="str">
        <f t="shared" si="11"/>
        <v>SRN29</v>
      </c>
      <c r="B104" s="66" t="str">
        <f>Costs!B103</f>
        <v>SRN</v>
      </c>
      <c r="C104" s="66" t="str">
        <f>Costs!C103</f>
        <v>2028-29</v>
      </c>
      <c r="D104" s="106">
        <f t="shared" si="12"/>
        <v>6.2755443539064304</v>
      </c>
      <c r="E104" s="107">
        <f t="shared" si="8"/>
        <v>21.14375843803715</v>
      </c>
      <c r="F104" s="107">
        <f t="shared" si="9"/>
        <v>11.047502565691792</v>
      </c>
      <c r="G104" s="107">
        <f t="shared" si="13"/>
        <v>48.396832631886198</v>
      </c>
      <c r="H104" s="106">
        <f t="shared" si="10"/>
        <v>14.550951130008835</v>
      </c>
      <c r="I104" s="108">
        <f t="shared" si="14"/>
        <v>0</v>
      </c>
      <c r="J104" s="108">
        <f t="shared" si="15"/>
        <v>0</v>
      </c>
      <c r="K104" s="77">
        <f>IF($C104&lt;="2023-24",INDEX(Inputs1[[2013-14]:[2029-30]], MATCH(_xlfn.CONCAT('Cost drivers '!K$4,"_",'Cost drivers '!$B104), Inputs1!$X$2:$X$507, 0), MATCH('Cost drivers '!$C104, Inputs1[[#Headers],[2013-14]:[2029-30]], 0)), INDEX(Inputs24[[2023-24]:[2029-30]], MATCH(_xlfn.CONCAT('Cost drivers '!K$5, "_",'Cost drivers '!$B104), Inputs2!$N$2:$N$210, 0), MATCH('Cost drivers '!$C104, Inputs24[[#Headers],[2023-24]:[2029-30]],0)))</f>
        <v>531.41558118501666</v>
      </c>
      <c r="L104" s="77">
        <f>IF($C104&lt;="2023-24",INDEX(Inputs1[[2013-14]:[2029-30]], MATCH(_xlfn.CONCAT('Cost drivers '!L$4,"_",'Cost drivers '!$B104), Inputs1!$X$2:$X$507, 0), MATCH('Cost drivers '!$C104, Inputs1[[#Headers],[2013-14]:[2029-30]], 0)), INDEX(Inputs24[[2023-24]:[2029-30]], MATCH(_xlfn.CONCAT('Cost drivers '!L$5, "_",'Cost drivers '!$B104), Inputs2!$N$2:$N$210, 0), MATCH('Cost drivers '!$C104, Inputs24[[#Headers],[2023-24]:[2029-30]],0)))</f>
        <v>21.14375843803715</v>
      </c>
      <c r="M104" s="77">
        <f>IF($C104&lt;="2023-24",INDEX(Inputs1[[2013-14]:[2029-30]], MATCH(_xlfn.CONCAT('Cost drivers '!M$4,"_",'Cost drivers '!$B104), Inputs1!$X$2:$X$507, 0), MATCH('Cost drivers '!$C104, Inputs1[[#Headers],[2013-14]:[2029-30]], 0)), INDEX(Inputs24[[2023-24]:[2029-30]], MATCH(_xlfn.CONCAT('Cost drivers '!M$5, "_",'Cost drivers '!$B104), Inputs2!$N$2:$N$210, 0), MATCH('Cost drivers '!$C104, Inputs24[[#Headers],[2023-24]:[2029-30]],0)))</f>
        <v>11.047502565691792</v>
      </c>
      <c r="N104" s="77">
        <f>IF($C104&lt;="2023-24",INDEX(Inputs1[[2013-14]:[2029-30]], MATCH(_xlfn.CONCAT('Cost drivers '!N$4,"_",'Cost drivers '!$B104), Inputs1!$X$2:$X$507, 0), MATCH('Cost drivers '!$C104, Inputs1[[#Headers],[2013-14]:[2029-30]], 0)), INDEX(Inputs24[[2023-24]:[2029-30]], MATCH(_xlfn.CONCAT('Cost drivers '!N$5, "_",'Cost drivers '!$B104), Inputs2!$N$2:$N$210, 0), MATCH('Cost drivers '!$C104, Inputs24[[#Headers],[2023-24]:[2029-30]],0)))</f>
        <v>0.483968326318862</v>
      </c>
      <c r="O104" s="77">
        <f>IF($C104&lt;="2023-24",INDEX(Inputs1[[2013-14]:[2029-30]], MATCH(_xlfn.CONCAT('Cost drivers '!O$4,"_",'Cost drivers '!$B104), Inputs1!$X$2:$X$507, 0), MATCH('Cost drivers '!$C104, Inputs1[[#Headers],[2013-14]:[2029-30]], 0)), INDEX(Inputs24[[2023-24]:[2029-30]], MATCH(_xlfn.CONCAT('Cost drivers '!O$5, "_",'Cost drivers '!$B104), Inputs2!$N$2:$N$210, 0), MATCH('Cost drivers '!$C104, Inputs24[[#Headers],[2023-24]:[2029-30]],0)))</f>
        <v>2086.4009999999998</v>
      </c>
      <c r="P104" s="77">
        <f>IF($C104&lt;="2023-24",INDEX(Inputs1[[2013-14]:[2029-30]], MATCH(_xlfn.CONCAT('Cost drivers '!P$4,"_",'Cost drivers '!$B104), Inputs1!$X$2:$X$507, 0), MATCH('Cost drivers '!$C104, Inputs1[[#Headers],[2013-14]:[2029-30]], 0)), INDEX(Inputs24[[2023-24]:[2029-30]], MATCH(_xlfn.CONCAT('Cost drivers '!P$5, "_",'Cost drivers '!$B104), Inputs2!$N$2:$N$210, 0), MATCH('Cost drivers '!$C104, Inputs24[[#Headers],[2023-24]:[2029-30]],0)))</f>
        <v>0</v>
      </c>
      <c r="Q104" s="77">
        <f>IF($C104&lt;="2023-24",INDEX(Inputs1[[2013-14]:[2029-30]], MATCH(_xlfn.CONCAT('Cost drivers '!Q$4,"_",'Cost drivers '!$B104), Inputs1!$X$2:$X$507, 0), MATCH('Cost drivers '!$C104, Inputs1[[#Headers],[2013-14]:[2029-30]], 0)), INDEX(Inputs24[[2023-24]:[2029-30]], MATCH(_xlfn.CONCAT('Cost drivers '!Q$5, "_",'Cost drivers '!$B104), Inputs2!$N$2:$N$210, 0), MATCH('Cost drivers '!$C104, Inputs24[[#Headers],[2023-24]:[2029-30]],0)))</f>
        <v>0</v>
      </c>
    </row>
    <row r="105" spans="1:17" s="48" customFormat="1" ht="13.15">
      <c r="A105" s="66" t="str">
        <f t="shared" si="11"/>
        <v>SRN30</v>
      </c>
      <c r="B105" s="66" t="str">
        <f>Costs!B104</f>
        <v>SRN</v>
      </c>
      <c r="C105" s="66" t="str">
        <f>Costs!C104</f>
        <v>2029-30</v>
      </c>
      <c r="D105" s="106">
        <f t="shared" si="12"/>
        <v>6.2809982182857125</v>
      </c>
      <c r="E105" s="107">
        <f t="shared" si="8"/>
        <v>21.14375843803715</v>
      </c>
      <c r="F105" s="107">
        <f t="shared" si="9"/>
        <v>11.047502565691792</v>
      </c>
      <c r="G105" s="107">
        <f t="shared" si="13"/>
        <v>48.307086239091504</v>
      </c>
      <c r="H105" s="106">
        <f t="shared" si="10"/>
        <v>14.557104986761846</v>
      </c>
      <c r="I105" s="108">
        <f t="shared" si="14"/>
        <v>0</v>
      </c>
      <c r="J105" s="108">
        <f t="shared" si="15"/>
        <v>0</v>
      </c>
      <c r="K105" s="77">
        <f>IF($C105&lt;="2023-24",INDEX(Inputs1[[2013-14]:[2029-30]], MATCH(_xlfn.CONCAT('Cost drivers '!K$4,"_",'Cost drivers '!$B105), Inputs1!$X$2:$X$507, 0), MATCH('Cost drivers '!$C105, Inputs1[[#Headers],[2013-14]:[2029-30]], 0)), INDEX(Inputs24[[2023-24]:[2029-30]], MATCH(_xlfn.CONCAT('Cost drivers '!K$5, "_",'Cost drivers '!$B105), Inputs2!$N$2:$N$210, 0), MATCH('Cost drivers '!$C105, Inputs24[[#Headers],[2023-24]:[2029-30]],0)))</f>
        <v>534.3217674631303</v>
      </c>
      <c r="L105" s="77">
        <f>IF($C105&lt;="2023-24",INDEX(Inputs1[[2013-14]:[2029-30]], MATCH(_xlfn.CONCAT('Cost drivers '!L$4,"_",'Cost drivers '!$B105), Inputs1!$X$2:$X$507, 0), MATCH('Cost drivers '!$C105, Inputs1[[#Headers],[2013-14]:[2029-30]], 0)), INDEX(Inputs24[[2023-24]:[2029-30]], MATCH(_xlfn.CONCAT('Cost drivers '!L$5, "_",'Cost drivers '!$B105), Inputs2!$N$2:$N$210, 0), MATCH('Cost drivers '!$C105, Inputs24[[#Headers],[2023-24]:[2029-30]],0)))</f>
        <v>21.14375843803715</v>
      </c>
      <c r="M105" s="77">
        <f>IF($C105&lt;="2023-24",INDEX(Inputs1[[2013-14]:[2029-30]], MATCH(_xlfn.CONCAT('Cost drivers '!M$4,"_",'Cost drivers '!$B105), Inputs1!$X$2:$X$507, 0), MATCH('Cost drivers '!$C105, Inputs1[[#Headers],[2013-14]:[2029-30]], 0)), INDEX(Inputs24[[2023-24]:[2029-30]], MATCH(_xlfn.CONCAT('Cost drivers '!M$5, "_",'Cost drivers '!$B105), Inputs2!$N$2:$N$210, 0), MATCH('Cost drivers '!$C105, Inputs24[[#Headers],[2023-24]:[2029-30]],0)))</f>
        <v>11.047502565691792</v>
      </c>
      <c r="N105" s="77">
        <f>IF($C105&lt;="2023-24",INDEX(Inputs1[[2013-14]:[2029-30]], MATCH(_xlfn.CONCAT('Cost drivers '!N$4,"_",'Cost drivers '!$B105), Inputs1!$X$2:$X$507, 0), MATCH('Cost drivers '!$C105, Inputs1[[#Headers],[2013-14]:[2029-30]], 0)), INDEX(Inputs24[[2023-24]:[2029-30]], MATCH(_xlfn.CONCAT('Cost drivers '!N$5, "_",'Cost drivers '!$B105), Inputs2!$N$2:$N$210, 0), MATCH('Cost drivers '!$C105, Inputs24[[#Headers],[2023-24]:[2029-30]],0)))</f>
        <v>0.48307086239091501</v>
      </c>
      <c r="O105" s="77">
        <f>IF($C105&lt;="2023-24",INDEX(Inputs1[[2013-14]:[2029-30]], MATCH(_xlfn.CONCAT('Cost drivers '!O$4,"_",'Cost drivers '!$B105), Inputs1!$X$2:$X$507, 0), MATCH('Cost drivers '!$C105, Inputs1[[#Headers],[2013-14]:[2029-30]], 0)), INDEX(Inputs24[[2023-24]:[2029-30]], MATCH(_xlfn.CONCAT('Cost drivers '!O$5, "_",'Cost drivers '!$B105), Inputs2!$N$2:$N$210, 0), MATCH('Cost drivers '!$C105, Inputs24[[#Headers],[2023-24]:[2029-30]],0)))</f>
        <v>2099.2799999999997</v>
      </c>
      <c r="P105" s="77">
        <f>IF($C105&lt;="2023-24",INDEX(Inputs1[[2013-14]:[2029-30]], MATCH(_xlfn.CONCAT('Cost drivers '!P$4,"_",'Cost drivers '!$B105), Inputs1!$X$2:$X$507, 0), MATCH('Cost drivers '!$C105, Inputs1[[#Headers],[2013-14]:[2029-30]], 0)), INDEX(Inputs24[[2023-24]:[2029-30]], MATCH(_xlfn.CONCAT('Cost drivers '!P$5, "_",'Cost drivers '!$B105), Inputs2!$N$2:$N$210, 0), MATCH('Cost drivers '!$C105, Inputs24[[#Headers],[2023-24]:[2029-30]],0)))</f>
        <v>0</v>
      </c>
      <c r="Q105" s="77">
        <f>IF($C105&lt;="2023-24",INDEX(Inputs1[[2013-14]:[2029-30]], MATCH(_xlfn.CONCAT('Cost drivers '!Q$4,"_",'Cost drivers '!$B105), Inputs1!$X$2:$X$507, 0), MATCH('Cost drivers '!$C105, Inputs1[[#Headers],[2013-14]:[2029-30]], 0)), INDEX(Inputs24[[2023-24]:[2029-30]], MATCH(_xlfn.CONCAT('Cost drivers '!Q$5, "_",'Cost drivers '!$B105), Inputs2!$N$2:$N$210, 0), MATCH('Cost drivers '!$C105, Inputs24[[#Headers],[2023-24]:[2029-30]],0)))</f>
        <v>0</v>
      </c>
    </row>
    <row r="106" spans="1:17" s="48" customFormat="1" ht="13.15">
      <c r="A106" s="66" t="str">
        <f t="shared" si="11"/>
        <v>SVE19</v>
      </c>
      <c r="B106" s="66" t="str">
        <f>Costs!B105</f>
        <v>SVE</v>
      </c>
      <c r="C106" s="66" t="str">
        <f>Costs!C105</f>
        <v>2018-19</v>
      </c>
      <c r="D106" s="106">
        <f t="shared" si="12"/>
        <v>5.8581709975819223</v>
      </c>
      <c r="E106" s="107">
        <f t="shared" si="8"/>
        <v>25.524459004001425</v>
      </c>
      <c r="F106" s="107">
        <f t="shared" si="9"/>
        <v>14.362262988519898</v>
      </c>
      <c r="G106" s="107">
        <f t="shared" si="13"/>
        <v>74.15876871590315</v>
      </c>
      <c r="H106" s="106">
        <f t="shared" si="10"/>
        <v>15.203408382848757</v>
      </c>
      <c r="I106" s="108">
        <f t="shared" si="14"/>
        <v>0</v>
      </c>
      <c r="J106" s="108">
        <f t="shared" si="15"/>
        <v>0</v>
      </c>
      <c r="K106" s="77">
        <f>IF($C106&lt;="2023-24",INDEX(Inputs1[[2013-14]:[2029-30]], MATCH(_xlfn.CONCAT('Cost drivers '!K$4,"_",'Cost drivers '!$B106), Inputs1!$X$2:$X$507, 0), MATCH('Cost drivers '!$C106, Inputs1[[#Headers],[2013-14]:[2029-30]], 0)), INDEX(Inputs24[[2023-24]:[2029-30]], MATCH(_xlfn.CONCAT('Cost drivers '!K$5, "_",'Cost drivers '!$B106), Inputs2!$N$2:$N$210, 0), MATCH('Cost drivers '!$C106, Inputs24[[#Headers],[2023-24]:[2029-30]],0)))</f>
        <v>350.08325498488119</v>
      </c>
      <c r="L106" s="77">
        <f>IF($C106&lt;="2023-24",INDEX(Inputs1[[2013-14]:[2029-30]], MATCH(_xlfn.CONCAT('Cost drivers '!L$4,"_",'Cost drivers '!$B106), Inputs1!$X$2:$X$507, 0), MATCH('Cost drivers '!$C106, Inputs1[[#Headers],[2013-14]:[2029-30]], 0)), INDEX(Inputs24[[2023-24]:[2029-30]], MATCH(_xlfn.CONCAT('Cost drivers '!L$5, "_",'Cost drivers '!$B106), Inputs2!$N$2:$N$210, 0), MATCH('Cost drivers '!$C106, Inputs24[[#Headers],[2023-24]:[2029-30]],0)))</f>
        <v>25.524459004001425</v>
      </c>
      <c r="M106" s="77">
        <f>IF($C106&lt;="2023-24",INDEX(Inputs1[[2013-14]:[2029-30]], MATCH(_xlfn.CONCAT('Cost drivers '!M$4,"_",'Cost drivers '!$B106), Inputs1!$X$2:$X$507, 0), MATCH('Cost drivers '!$C106, Inputs1[[#Headers],[2013-14]:[2029-30]], 0)), INDEX(Inputs24[[2023-24]:[2029-30]], MATCH(_xlfn.CONCAT('Cost drivers '!M$5, "_",'Cost drivers '!$B106), Inputs2!$N$2:$N$210, 0), MATCH('Cost drivers '!$C106, Inputs24[[#Headers],[2023-24]:[2029-30]],0)))</f>
        <v>14.362262988519898</v>
      </c>
      <c r="N106" s="77">
        <f>IF($C106&lt;="2023-24",INDEX(Inputs1[[2013-14]:[2029-30]], MATCH(_xlfn.CONCAT('Cost drivers '!N$4,"_",'Cost drivers '!$B106), Inputs1!$X$2:$X$507, 0), MATCH('Cost drivers '!$C106, Inputs1[[#Headers],[2013-14]:[2029-30]], 0)), INDEX(Inputs24[[2023-24]:[2029-30]], MATCH(_xlfn.CONCAT('Cost drivers '!N$5, "_",'Cost drivers '!$B106), Inputs2!$N$2:$N$210, 0), MATCH('Cost drivers '!$C106, Inputs24[[#Headers],[2023-24]:[2029-30]],0)))</f>
        <v>0.74158768715903145</v>
      </c>
      <c r="O106" s="77">
        <f>IF($C106&lt;="2023-24",INDEX(Inputs1[[2013-14]:[2029-30]], MATCH(_xlfn.CONCAT('Cost drivers '!O$4,"_",'Cost drivers '!$B106), Inputs1!$X$2:$X$507, 0), MATCH('Cost drivers '!$C106, Inputs1[[#Headers],[2013-14]:[2029-30]], 0)), INDEX(Inputs24[[2023-24]:[2029-30]], MATCH(_xlfn.CONCAT('Cost drivers '!O$5, "_",'Cost drivers '!$B106), Inputs2!$N$2:$N$210, 0), MATCH('Cost drivers '!$C106, Inputs24[[#Headers],[2023-24]:[2029-30]],0)))</f>
        <v>4006.4189999999999</v>
      </c>
      <c r="P106" s="77">
        <f>IF($C106&lt;="2023-24",INDEX(Inputs1[[2013-14]:[2029-30]], MATCH(_xlfn.CONCAT('Cost drivers '!P$4,"_",'Cost drivers '!$B106), Inputs1!$X$2:$X$507, 0), MATCH('Cost drivers '!$C106, Inputs1[[#Headers],[2013-14]:[2029-30]], 0)), INDEX(Inputs24[[2023-24]:[2029-30]], MATCH(_xlfn.CONCAT('Cost drivers '!P$5, "_",'Cost drivers '!$B106), Inputs2!$N$2:$N$210, 0), MATCH('Cost drivers '!$C106, Inputs24[[#Headers],[2023-24]:[2029-30]],0)))</f>
        <v>0</v>
      </c>
      <c r="Q106" s="77">
        <f>IF($C106&lt;="2023-24",INDEX(Inputs1[[2013-14]:[2029-30]], MATCH(_xlfn.CONCAT('Cost drivers '!Q$4,"_",'Cost drivers '!$B106), Inputs1!$X$2:$X$507, 0), MATCH('Cost drivers '!$C106, Inputs1[[#Headers],[2013-14]:[2029-30]], 0)), INDEX(Inputs24[[2023-24]:[2029-30]], MATCH(_xlfn.CONCAT('Cost drivers '!Q$5, "_",'Cost drivers '!$B106), Inputs2!$N$2:$N$210, 0), MATCH('Cost drivers '!$C106, Inputs24[[#Headers],[2023-24]:[2029-30]],0)))</f>
        <v>0</v>
      </c>
    </row>
    <row r="107" spans="1:17" s="48" customFormat="1" ht="13.15">
      <c r="A107" s="66" t="str">
        <f t="shared" si="11"/>
        <v>SVE20</v>
      </c>
      <c r="B107" s="66" t="str">
        <f>Costs!B106</f>
        <v>SVE</v>
      </c>
      <c r="C107" s="66" t="str">
        <f>Costs!C106</f>
        <v>2019-20</v>
      </c>
      <c r="D107" s="106">
        <f t="shared" si="12"/>
        <v>5.8666909660289335</v>
      </c>
      <c r="E107" s="107">
        <f t="shared" si="8"/>
        <v>24.779369353368278</v>
      </c>
      <c r="F107" s="107">
        <f t="shared" si="9"/>
        <v>13.919114777003761</v>
      </c>
      <c r="G107" s="107">
        <f t="shared" si="13"/>
        <v>73.981728659893548</v>
      </c>
      <c r="H107" s="106">
        <f t="shared" si="10"/>
        <v>15.210559485791311</v>
      </c>
      <c r="I107" s="108">
        <f t="shared" si="14"/>
        <v>1</v>
      </c>
      <c r="J107" s="108">
        <f t="shared" si="15"/>
        <v>0</v>
      </c>
      <c r="K107" s="77">
        <f>IF($C107&lt;="2023-24",INDEX(Inputs1[[2013-14]:[2029-30]], MATCH(_xlfn.CONCAT('Cost drivers '!K$4,"_",'Cost drivers '!$B107), Inputs1!$X$2:$X$507, 0), MATCH('Cost drivers '!$C107, Inputs1[[#Headers],[2013-14]:[2029-30]], 0)), INDEX(Inputs24[[2023-24]:[2029-30]], MATCH(_xlfn.CONCAT('Cost drivers '!K$5, "_",'Cost drivers '!$B107), Inputs2!$N$2:$N$210, 0), MATCH('Cost drivers '!$C107, Inputs24[[#Headers],[2023-24]:[2029-30]],0)))</f>
        <v>353.07869568142547</v>
      </c>
      <c r="L107" s="77">
        <f>IF($C107&lt;="2023-24",INDEX(Inputs1[[2013-14]:[2029-30]], MATCH(_xlfn.CONCAT('Cost drivers '!L$4,"_",'Cost drivers '!$B107), Inputs1!$X$2:$X$507, 0), MATCH('Cost drivers '!$C107, Inputs1[[#Headers],[2013-14]:[2029-30]], 0)), INDEX(Inputs24[[2023-24]:[2029-30]], MATCH(_xlfn.CONCAT('Cost drivers '!L$5, "_",'Cost drivers '!$B107), Inputs2!$N$2:$N$210, 0), MATCH('Cost drivers '!$C107, Inputs24[[#Headers],[2023-24]:[2029-30]],0)))</f>
        <v>24.779369353368278</v>
      </c>
      <c r="M107" s="77">
        <f>IF($C107&lt;="2023-24",INDEX(Inputs1[[2013-14]:[2029-30]], MATCH(_xlfn.CONCAT('Cost drivers '!M$4,"_",'Cost drivers '!$B107), Inputs1!$X$2:$X$507, 0), MATCH('Cost drivers '!$C107, Inputs1[[#Headers],[2013-14]:[2029-30]], 0)), INDEX(Inputs24[[2023-24]:[2029-30]], MATCH(_xlfn.CONCAT('Cost drivers '!M$5, "_",'Cost drivers '!$B107), Inputs2!$N$2:$N$210, 0), MATCH('Cost drivers '!$C107, Inputs24[[#Headers],[2023-24]:[2029-30]],0)))</f>
        <v>13.919114777003761</v>
      </c>
      <c r="N107" s="77">
        <f>IF($C107&lt;="2023-24",INDEX(Inputs1[[2013-14]:[2029-30]], MATCH(_xlfn.CONCAT('Cost drivers '!N$4,"_",'Cost drivers '!$B107), Inputs1!$X$2:$X$507, 0), MATCH('Cost drivers '!$C107, Inputs1[[#Headers],[2013-14]:[2029-30]], 0)), INDEX(Inputs24[[2023-24]:[2029-30]], MATCH(_xlfn.CONCAT('Cost drivers '!N$5, "_",'Cost drivers '!$B107), Inputs2!$N$2:$N$210, 0), MATCH('Cost drivers '!$C107, Inputs24[[#Headers],[2023-24]:[2029-30]],0)))</f>
        <v>0.73981728659893553</v>
      </c>
      <c r="O107" s="77">
        <f>IF($C107&lt;="2023-24",INDEX(Inputs1[[2013-14]:[2029-30]], MATCH(_xlfn.CONCAT('Cost drivers '!O$4,"_",'Cost drivers '!$B107), Inputs1!$X$2:$X$507, 0), MATCH('Cost drivers '!$C107, Inputs1[[#Headers],[2013-14]:[2029-30]], 0)), INDEX(Inputs24[[2023-24]:[2029-30]], MATCH(_xlfn.CONCAT('Cost drivers '!O$5, "_",'Cost drivers '!$B107), Inputs2!$N$2:$N$210, 0), MATCH('Cost drivers '!$C107, Inputs24[[#Headers],[2023-24]:[2029-30]],0)))</f>
        <v>4035.1720000000005</v>
      </c>
      <c r="P107" s="77">
        <f>IF($C107&lt;="2023-24",INDEX(Inputs1[[2013-14]:[2029-30]], MATCH(_xlfn.CONCAT('Cost drivers '!P$4,"_",'Cost drivers '!$B107), Inputs1!$X$2:$X$507, 0), MATCH('Cost drivers '!$C107, Inputs1[[#Headers],[2013-14]:[2029-30]], 0)), INDEX(Inputs24[[2023-24]:[2029-30]], MATCH(_xlfn.CONCAT('Cost drivers '!P$5, "_",'Cost drivers '!$B107), Inputs2!$N$2:$N$210, 0), MATCH('Cost drivers '!$C107, Inputs24[[#Headers],[2023-24]:[2029-30]],0)))</f>
        <v>1</v>
      </c>
      <c r="Q107" s="77">
        <f>IF($C107&lt;="2023-24",INDEX(Inputs1[[2013-14]:[2029-30]], MATCH(_xlfn.CONCAT('Cost drivers '!Q$4,"_",'Cost drivers '!$B107), Inputs1!$X$2:$X$507, 0), MATCH('Cost drivers '!$C107, Inputs1[[#Headers],[2013-14]:[2029-30]], 0)), INDEX(Inputs24[[2023-24]:[2029-30]], MATCH(_xlfn.CONCAT('Cost drivers '!Q$5, "_",'Cost drivers '!$B107), Inputs2!$N$2:$N$210, 0), MATCH('Cost drivers '!$C107, Inputs24[[#Headers],[2023-24]:[2029-30]],0)))</f>
        <v>0</v>
      </c>
    </row>
    <row r="108" spans="1:17" s="48" customFormat="1" ht="13.15">
      <c r="A108" s="66" t="str">
        <f t="shared" si="11"/>
        <v>SVE21</v>
      </c>
      <c r="B108" s="66" t="str">
        <f>Costs!B107</f>
        <v>SVE</v>
      </c>
      <c r="C108" s="66" t="str">
        <f>Costs!C107</f>
        <v>2020-21</v>
      </c>
      <c r="D108" s="106">
        <f t="shared" si="12"/>
        <v>5.8830465834344965</v>
      </c>
      <c r="E108" s="107">
        <f t="shared" si="8"/>
        <v>24.413193046584251</v>
      </c>
      <c r="F108" s="107">
        <f t="shared" si="9"/>
        <v>13.919114777003761</v>
      </c>
      <c r="G108" s="107">
        <f t="shared" si="13"/>
        <v>74.448948456604086</v>
      </c>
      <c r="H108" s="106">
        <f t="shared" si="10"/>
        <v>15.220232091071319</v>
      </c>
      <c r="I108" s="108">
        <f t="shared" si="14"/>
        <v>0</v>
      </c>
      <c r="J108" s="108">
        <f t="shared" si="15"/>
        <v>1</v>
      </c>
      <c r="K108" s="77">
        <f>IF($C108&lt;="2023-24",INDEX(Inputs1[[2013-14]:[2029-30]], MATCH(_xlfn.CONCAT('Cost drivers '!K$4,"_",'Cost drivers '!$B108), Inputs1!$X$2:$X$507, 0), MATCH('Cost drivers '!$C108, Inputs1[[#Headers],[2013-14]:[2029-30]], 0)), INDEX(Inputs24[[2023-24]:[2029-30]], MATCH(_xlfn.CONCAT('Cost drivers '!K$5, "_",'Cost drivers '!$B108), Inputs2!$N$2:$N$210, 0), MATCH('Cost drivers '!$C108, Inputs24[[#Headers],[2023-24]:[2029-30]],0)))</f>
        <v>358.90099963871978</v>
      </c>
      <c r="L108" s="77">
        <f>IF($C108&lt;="2023-24",INDEX(Inputs1[[2013-14]:[2029-30]], MATCH(_xlfn.CONCAT('Cost drivers '!L$4,"_",'Cost drivers '!$B108), Inputs1!$X$2:$X$507, 0), MATCH('Cost drivers '!$C108, Inputs1[[#Headers],[2013-14]:[2029-30]], 0)), INDEX(Inputs24[[2023-24]:[2029-30]], MATCH(_xlfn.CONCAT('Cost drivers '!L$5, "_",'Cost drivers '!$B108), Inputs2!$N$2:$N$210, 0), MATCH('Cost drivers '!$C108, Inputs24[[#Headers],[2023-24]:[2029-30]],0)))</f>
        <v>24.413193046584251</v>
      </c>
      <c r="M108" s="77">
        <f>IF($C108&lt;="2023-24",INDEX(Inputs1[[2013-14]:[2029-30]], MATCH(_xlfn.CONCAT('Cost drivers '!M$4,"_",'Cost drivers '!$B108), Inputs1!$X$2:$X$507, 0), MATCH('Cost drivers '!$C108, Inputs1[[#Headers],[2013-14]:[2029-30]], 0)), INDEX(Inputs24[[2023-24]:[2029-30]], MATCH(_xlfn.CONCAT('Cost drivers '!M$5, "_",'Cost drivers '!$B108), Inputs2!$N$2:$N$210, 0), MATCH('Cost drivers '!$C108, Inputs24[[#Headers],[2023-24]:[2029-30]],0)))</f>
        <v>13.919114777003761</v>
      </c>
      <c r="N108" s="77">
        <f>IF($C108&lt;="2023-24",INDEX(Inputs1[[2013-14]:[2029-30]], MATCH(_xlfn.CONCAT('Cost drivers '!N$4,"_",'Cost drivers '!$B108), Inputs1!$X$2:$X$507, 0), MATCH('Cost drivers '!$C108, Inputs1[[#Headers],[2013-14]:[2029-30]], 0)), INDEX(Inputs24[[2023-24]:[2029-30]], MATCH(_xlfn.CONCAT('Cost drivers '!N$5, "_",'Cost drivers '!$B108), Inputs2!$N$2:$N$210, 0), MATCH('Cost drivers '!$C108, Inputs24[[#Headers],[2023-24]:[2029-30]],0)))</f>
        <v>0.7444894845660408</v>
      </c>
      <c r="O108" s="77">
        <f>IF($C108&lt;="2023-24",INDEX(Inputs1[[2013-14]:[2029-30]], MATCH(_xlfn.CONCAT('Cost drivers '!O$4,"_",'Cost drivers '!$B108), Inputs1!$X$2:$X$507, 0), MATCH('Cost drivers '!$C108, Inputs1[[#Headers],[2013-14]:[2029-30]], 0)), INDEX(Inputs24[[2023-24]:[2029-30]], MATCH(_xlfn.CONCAT('Cost drivers '!O$5, "_",'Cost drivers '!$B108), Inputs2!$N$2:$N$210, 0), MATCH('Cost drivers '!$C108, Inputs24[[#Headers],[2023-24]:[2029-30]],0)))</f>
        <v>4074.3919999999998</v>
      </c>
      <c r="P108" s="77">
        <f>IF($C108&lt;="2023-24",INDEX(Inputs1[[2013-14]:[2029-30]], MATCH(_xlfn.CONCAT('Cost drivers '!P$4,"_",'Cost drivers '!$B108), Inputs1!$X$2:$X$507, 0), MATCH('Cost drivers '!$C108, Inputs1[[#Headers],[2013-14]:[2029-30]], 0)), INDEX(Inputs24[[2023-24]:[2029-30]], MATCH(_xlfn.CONCAT('Cost drivers '!P$5, "_",'Cost drivers '!$B108), Inputs2!$N$2:$N$210, 0), MATCH('Cost drivers '!$C108, Inputs24[[#Headers],[2023-24]:[2029-30]],0)))</f>
        <v>0</v>
      </c>
      <c r="Q108" s="77">
        <f>IF($C108&lt;="2023-24",INDEX(Inputs1[[2013-14]:[2029-30]], MATCH(_xlfn.CONCAT('Cost drivers '!Q$4,"_",'Cost drivers '!$B108), Inputs1!$X$2:$X$507, 0), MATCH('Cost drivers '!$C108, Inputs1[[#Headers],[2013-14]:[2029-30]], 0)), INDEX(Inputs24[[2023-24]:[2029-30]], MATCH(_xlfn.CONCAT('Cost drivers '!Q$5, "_",'Cost drivers '!$B108), Inputs2!$N$2:$N$210, 0), MATCH('Cost drivers '!$C108, Inputs24[[#Headers],[2023-24]:[2029-30]],0)))</f>
        <v>1</v>
      </c>
    </row>
    <row r="109" spans="1:17" s="48" customFormat="1" ht="13.15">
      <c r="A109" s="66" t="str">
        <f t="shared" si="11"/>
        <v>SVE22</v>
      </c>
      <c r="B109" s="66" t="str">
        <f>Costs!B108</f>
        <v>SVE</v>
      </c>
      <c r="C109" s="66" t="str">
        <f>Costs!C108</f>
        <v>2021-22</v>
      </c>
      <c r="D109" s="106">
        <f t="shared" si="12"/>
        <v>5.833750466780665</v>
      </c>
      <c r="E109" s="107">
        <f t="shared" si="8"/>
        <v>22.302861771556298</v>
      </c>
      <c r="F109" s="107">
        <f t="shared" si="9"/>
        <v>13.919114777003761</v>
      </c>
      <c r="G109" s="107">
        <f t="shared" si="13"/>
        <v>74.602483160785368</v>
      </c>
      <c r="H109" s="106">
        <f t="shared" si="10"/>
        <v>15.229752815258374</v>
      </c>
      <c r="I109" s="108">
        <f t="shared" si="14"/>
        <v>0</v>
      </c>
      <c r="J109" s="108">
        <f t="shared" si="15"/>
        <v>0</v>
      </c>
      <c r="K109" s="77">
        <f>IF($C109&lt;="2023-24",INDEX(Inputs1[[2013-14]:[2029-30]], MATCH(_xlfn.CONCAT('Cost drivers '!K$4,"_",'Cost drivers '!$B109), Inputs1!$X$2:$X$507, 0), MATCH('Cost drivers '!$C109, Inputs1[[#Headers],[2013-14]:[2029-30]], 0)), INDEX(Inputs24[[2023-24]:[2029-30]], MATCH(_xlfn.CONCAT('Cost drivers '!K$5, "_",'Cost drivers '!$B109), Inputs2!$N$2:$N$210, 0), MATCH('Cost drivers '!$C109, Inputs24[[#Headers],[2023-24]:[2029-30]],0)))</f>
        <v>341.63757972924958</v>
      </c>
      <c r="L109" s="77">
        <f>IF($C109&lt;="2023-24",INDEX(Inputs1[[2013-14]:[2029-30]], MATCH(_xlfn.CONCAT('Cost drivers '!L$4,"_",'Cost drivers '!$B109), Inputs1!$X$2:$X$507, 0), MATCH('Cost drivers '!$C109, Inputs1[[#Headers],[2013-14]:[2029-30]], 0)), INDEX(Inputs24[[2023-24]:[2029-30]], MATCH(_xlfn.CONCAT('Cost drivers '!L$5, "_",'Cost drivers '!$B109), Inputs2!$N$2:$N$210, 0), MATCH('Cost drivers '!$C109, Inputs24[[#Headers],[2023-24]:[2029-30]],0)))</f>
        <v>22.302861771556298</v>
      </c>
      <c r="M109" s="77">
        <f>IF($C109&lt;="2023-24",INDEX(Inputs1[[2013-14]:[2029-30]], MATCH(_xlfn.CONCAT('Cost drivers '!M$4,"_",'Cost drivers '!$B109), Inputs1!$X$2:$X$507, 0), MATCH('Cost drivers '!$C109, Inputs1[[#Headers],[2013-14]:[2029-30]], 0)), INDEX(Inputs24[[2023-24]:[2029-30]], MATCH(_xlfn.CONCAT('Cost drivers '!M$5, "_",'Cost drivers '!$B109), Inputs2!$N$2:$N$210, 0), MATCH('Cost drivers '!$C109, Inputs24[[#Headers],[2023-24]:[2029-30]],0)))</f>
        <v>13.919114777003761</v>
      </c>
      <c r="N109" s="77">
        <f>IF($C109&lt;="2023-24",INDEX(Inputs1[[2013-14]:[2029-30]], MATCH(_xlfn.CONCAT('Cost drivers '!N$4,"_",'Cost drivers '!$B109), Inputs1!$X$2:$X$507, 0), MATCH('Cost drivers '!$C109, Inputs1[[#Headers],[2013-14]:[2029-30]], 0)), INDEX(Inputs24[[2023-24]:[2029-30]], MATCH(_xlfn.CONCAT('Cost drivers '!N$5, "_",'Cost drivers '!$B109), Inputs2!$N$2:$N$210, 0), MATCH('Cost drivers '!$C109, Inputs24[[#Headers],[2023-24]:[2029-30]],0)))</f>
        <v>0.74602483160785371</v>
      </c>
      <c r="O109" s="77">
        <f>IF($C109&lt;="2023-24",INDEX(Inputs1[[2013-14]:[2029-30]], MATCH(_xlfn.CONCAT('Cost drivers '!O$4,"_",'Cost drivers '!$B109), Inputs1!$X$2:$X$507, 0), MATCH('Cost drivers '!$C109, Inputs1[[#Headers],[2013-14]:[2029-30]], 0)), INDEX(Inputs24[[2023-24]:[2029-30]], MATCH(_xlfn.CONCAT('Cost drivers '!O$5, "_",'Cost drivers '!$B109), Inputs2!$N$2:$N$210, 0), MATCH('Cost drivers '!$C109, Inputs24[[#Headers],[2023-24]:[2029-30]],0)))</f>
        <v>4113.3684098710564</v>
      </c>
      <c r="P109" s="77">
        <f>IF($C109&lt;="2023-24",INDEX(Inputs1[[2013-14]:[2029-30]], MATCH(_xlfn.CONCAT('Cost drivers '!P$4,"_",'Cost drivers '!$B109), Inputs1!$X$2:$X$507, 0), MATCH('Cost drivers '!$C109, Inputs1[[#Headers],[2013-14]:[2029-30]], 0)), INDEX(Inputs24[[2023-24]:[2029-30]], MATCH(_xlfn.CONCAT('Cost drivers '!P$5, "_",'Cost drivers '!$B109), Inputs2!$N$2:$N$210, 0), MATCH('Cost drivers '!$C109, Inputs24[[#Headers],[2023-24]:[2029-30]],0)))</f>
        <v>0</v>
      </c>
      <c r="Q109" s="77">
        <f>IF($C109&lt;="2023-24",INDEX(Inputs1[[2013-14]:[2029-30]], MATCH(_xlfn.CONCAT('Cost drivers '!Q$4,"_",'Cost drivers '!$B109), Inputs1!$X$2:$X$507, 0), MATCH('Cost drivers '!$C109, Inputs1[[#Headers],[2013-14]:[2029-30]], 0)), INDEX(Inputs24[[2023-24]:[2029-30]], MATCH(_xlfn.CONCAT('Cost drivers '!Q$5, "_",'Cost drivers '!$B109), Inputs2!$N$2:$N$210, 0), MATCH('Cost drivers '!$C109, Inputs24[[#Headers],[2023-24]:[2029-30]],0)))</f>
        <v>0</v>
      </c>
    </row>
    <row r="110" spans="1:17" s="48" customFormat="1" ht="13.15">
      <c r="A110" s="66" t="str">
        <f t="shared" si="11"/>
        <v>SVE23</v>
      </c>
      <c r="B110" s="66" t="str">
        <f>Costs!B109</f>
        <v>SVE</v>
      </c>
      <c r="C110" s="66" t="str">
        <f>Costs!C109</f>
        <v>2022-23</v>
      </c>
      <c r="D110" s="106">
        <f t="shared" si="12"/>
        <v>5.8147723530576707</v>
      </c>
      <c r="E110" s="107">
        <f t="shared" si="8"/>
        <v>23.606517386717634</v>
      </c>
      <c r="F110" s="107">
        <f t="shared" si="9"/>
        <v>13.919114777003761</v>
      </c>
      <c r="G110" s="107">
        <f t="shared" si="13"/>
        <v>75.214877459647994</v>
      </c>
      <c r="H110" s="106">
        <f t="shared" si="10"/>
        <v>15.24229429829408</v>
      </c>
      <c r="I110" s="108">
        <f t="shared" si="14"/>
        <v>0</v>
      </c>
      <c r="J110" s="108">
        <f t="shared" si="15"/>
        <v>0</v>
      </c>
      <c r="K110" s="77">
        <f>IF($C110&lt;="2023-24",INDEX(Inputs1[[2013-14]:[2029-30]], MATCH(_xlfn.CONCAT('Cost drivers '!K$4,"_",'Cost drivers '!$B110), Inputs1!$X$2:$X$507, 0), MATCH('Cost drivers '!$C110, Inputs1[[#Headers],[2013-14]:[2029-30]], 0)), INDEX(Inputs24[[2023-24]:[2029-30]], MATCH(_xlfn.CONCAT('Cost drivers '!K$5, "_",'Cost drivers '!$B110), Inputs2!$N$2:$N$210, 0), MATCH('Cost drivers '!$C110, Inputs24[[#Headers],[2023-24]:[2029-30]],0)))</f>
        <v>335.21507912671444</v>
      </c>
      <c r="L110" s="77">
        <f>IF($C110&lt;="2023-24",INDEX(Inputs1[[2013-14]:[2029-30]], MATCH(_xlfn.CONCAT('Cost drivers '!L$4,"_",'Cost drivers '!$B110), Inputs1!$X$2:$X$507, 0), MATCH('Cost drivers '!$C110, Inputs1[[#Headers],[2013-14]:[2029-30]], 0)), INDEX(Inputs24[[2023-24]:[2029-30]], MATCH(_xlfn.CONCAT('Cost drivers '!L$5, "_",'Cost drivers '!$B110), Inputs2!$N$2:$N$210, 0), MATCH('Cost drivers '!$C110, Inputs24[[#Headers],[2023-24]:[2029-30]],0)))</f>
        <v>23.606517386717634</v>
      </c>
      <c r="M110" s="77">
        <f>IF($C110&lt;="2023-24",INDEX(Inputs1[[2013-14]:[2029-30]], MATCH(_xlfn.CONCAT('Cost drivers '!M$4,"_",'Cost drivers '!$B110), Inputs1!$X$2:$X$507, 0), MATCH('Cost drivers '!$C110, Inputs1[[#Headers],[2013-14]:[2029-30]], 0)), INDEX(Inputs24[[2023-24]:[2029-30]], MATCH(_xlfn.CONCAT('Cost drivers '!M$5, "_",'Cost drivers '!$B110), Inputs2!$N$2:$N$210, 0), MATCH('Cost drivers '!$C110, Inputs24[[#Headers],[2023-24]:[2029-30]],0)))</f>
        <v>13.919114777003761</v>
      </c>
      <c r="N110" s="77">
        <f>IF($C110&lt;="2023-24",INDEX(Inputs1[[2013-14]:[2029-30]], MATCH(_xlfn.CONCAT('Cost drivers '!N$4,"_",'Cost drivers '!$B110), Inputs1!$X$2:$X$507, 0), MATCH('Cost drivers '!$C110, Inputs1[[#Headers],[2013-14]:[2029-30]], 0)), INDEX(Inputs24[[2023-24]:[2029-30]], MATCH(_xlfn.CONCAT('Cost drivers '!N$5, "_",'Cost drivers '!$B110), Inputs2!$N$2:$N$210, 0), MATCH('Cost drivers '!$C110, Inputs24[[#Headers],[2023-24]:[2029-30]],0)))</f>
        <v>0.75214877459647989</v>
      </c>
      <c r="O110" s="77">
        <f>IF($C110&lt;="2023-24",INDEX(Inputs1[[2013-14]:[2029-30]], MATCH(_xlfn.CONCAT('Cost drivers '!O$4,"_",'Cost drivers '!$B110), Inputs1!$X$2:$X$507, 0), MATCH('Cost drivers '!$C110, Inputs1[[#Headers],[2013-14]:[2029-30]], 0)), INDEX(Inputs24[[2023-24]:[2029-30]], MATCH(_xlfn.CONCAT('Cost drivers '!O$5, "_",'Cost drivers '!$B110), Inputs2!$N$2:$N$210, 0), MATCH('Cost drivers '!$C110, Inputs24[[#Headers],[2023-24]:[2029-30]],0)))</f>
        <v>4165.280999999999</v>
      </c>
      <c r="P110" s="77">
        <f>IF($C110&lt;="2023-24",INDEX(Inputs1[[2013-14]:[2029-30]], MATCH(_xlfn.CONCAT('Cost drivers '!P$4,"_",'Cost drivers '!$B110), Inputs1!$X$2:$X$507, 0), MATCH('Cost drivers '!$C110, Inputs1[[#Headers],[2013-14]:[2029-30]], 0)), INDEX(Inputs24[[2023-24]:[2029-30]], MATCH(_xlfn.CONCAT('Cost drivers '!P$5, "_",'Cost drivers '!$B110), Inputs2!$N$2:$N$210, 0), MATCH('Cost drivers '!$C110, Inputs24[[#Headers],[2023-24]:[2029-30]],0)))</f>
        <v>0</v>
      </c>
      <c r="Q110" s="77">
        <f>IF($C110&lt;="2023-24",INDEX(Inputs1[[2013-14]:[2029-30]], MATCH(_xlfn.CONCAT('Cost drivers '!Q$4,"_",'Cost drivers '!$B110), Inputs1!$X$2:$X$507, 0), MATCH('Cost drivers '!$C110, Inputs1[[#Headers],[2013-14]:[2029-30]], 0)), INDEX(Inputs24[[2023-24]:[2029-30]], MATCH(_xlfn.CONCAT('Cost drivers '!Q$5, "_",'Cost drivers '!$B110), Inputs2!$N$2:$N$210, 0), MATCH('Cost drivers '!$C110, Inputs24[[#Headers],[2023-24]:[2029-30]],0)))</f>
        <v>0</v>
      </c>
    </row>
    <row r="111" spans="1:17" s="48" customFormat="1" ht="13.15">
      <c r="A111" s="66" t="str">
        <f t="shared" si="11"/>
        <v>SVE24</v>
      </c>
      <c r="B111" s="66" t="str">
        <f>Costs!B110</f>
        <v>SVE</v>
      </c>
      <c r="C111" s="66" t="str">
        <f>Costs!C110</f>
        <v>2023-24</v>
      </c>
      <c r="D111" s="106">
        <f t="shared" si="12"/>
        <v>5.8352952796940514</v>
      </c>
      <c r="E111" s="107">
        <f t="shared" si="8"/>
        <v>23.498921186134041</v>
      </c>
      <c r="F111" s="107">
        <f t="shared" si="9"/>
        <v>13.919114777003761</v>
      </c>
      <c r="G111" s="107">
        <f t="shared" si="13"/>
        <v>75.260434665002578</v>
      </c>
      <c r="H111" s="106">
        <f t="shared" si="10"/>
        <v>15.255140695186864</v>
      </c>
      <c r="I111" s="108">
        <f t="shared" si="14"/>
        <v>0</v>
      </c>
      <c r="J111" s="108">
        <f t="shared" si="15"/>
        <v>0</v>
      </c>
      <c r="K111" s="77">
        <f>IF($C111&lt;="2023-24",INDEX(Inputs1[[2013-14]:[2029-30]], MATCH(_xlfn.CONCAT('Cost drivers '!K$4,"_",'Cost drivers '!$B111), Inputs1!$X$2:$X$507, 0), MATCH('Cost drivers '!$C111, Inputs1[[#Headers],[2013-14]:[2029-30]], 0)), INDEX(Inputs24[[2023-24]:[2029-30]], MATCH(_xlfn.CONCAT('Cost drivers '!K$5, "_",'Cost drivers '!$B111), Inputs2!$N$2:$N$210, 0), MATCH('Cost drivers '!$C111, Inputs24[[#Headers],[2023-24]:[2029-30]],0)))</f>
        <v>342.16575373408688</v>
      </c>
      <c r="L111" s="77">
        <f>IF($C111&lt;="2023-24",INDEX(Inputs1[[2013-14]:[2029-30]], MATCH(_xlfn.CONCAT('Cost drivers '!L$4,"_",'Cost drivers '!$B111), Inputs1!$X$2:$X$507, 0), MATCH('Cost drivers '!$C111, Inputs1[[#Headers],[2013-14]:[2029-30]], 0)), INDEX(Inputs24[[2023-24]:[2029-30]], MATCH(_xlfn.CONCAT('Cost drivers '!L$5, "_",'Cost drivers '!$B111), Inputs2!$N$2:$N$210, 0), MATCH('Cost drivers '!$C111, Inputs24[[#Headers],[2023-24]:[2029-30]],0)))</f>
        <v>23.498921186134041</v>
      </c>
      <c r="M111" s="77">
        <f>IF($C111&lt;="2023-24",INDEX(Inputs1[[2013-14]:[2029-30]], MATCH(_xlfn.CONCAT('Cost drivers '!M$4,"_",'Cost drivers '!$B111), Inputs1!$X$2:$X$507, 0), MATCH('Cost drivers '!$C111, Inputs1[[#Headers],[2013-14]:[2029-30]], 0)), INDEX(Inputs24[[2023-24]:[2029-30]], MATCH(_xlfn.CONCAT('Cost drivers '!M$5, "_",'Cost drivers '!$B111), Inputs2!$N$2:$N$210, 0), MATCH('Cost drivers '!$C111, Inputs24[[#Headers],[2023-24]:[2029-30]],0)))</f>
        <v>13.919114777003761</v>
      </c>
      <c r="N111" s="77">
        <f>IF($C111&lt;="2023-24",INDEX(Inputs1[[2013-14]:[2029-30]], MATCH(_xlfn.CONCAT('Cost drivers '!N$4,"_",'Cost drivers '!$B111), Inputs1!$X$2:$X$507, 0), MATCH('Cost drivers '!$C111, Inputs1[[#Headers],[2013-14]:[2029-30]], 0)), INDEX(Inputs24[[2023-24]:[2029-30]], MATCH(_xlfn.CONCAT('Cost drivers '!N$5, "_",'Cost drivers '!$B111), Inputs2!$N$2:$N$210, 0), MATCH('Cost drivers '!$C111, Inputs24[[#Headers],[2023-24]:[2029-30]],0)))</f>
        <v>0.75260434665002574</v>
      </c>
      <c r="O111" s="77">
        <f>IF($C111&lt;="2023-24",INDEX(Inputs1[[2013-14]:[2029-30]], MATCH(_xlfn.CONCAT('Cost drivers '!O$4,"_",'Cost drivers '!$B111), Inputs1!$X$2:$X$507, 0), MATCH('Cost drivers '!$C111, Inputs1[[#Headers],[2013-14]:[2029-30]], 0)), INDEX(Inputs24[[2023-24]:[2029-30]], MATCH(_xlfn.CONCAT('Cost drivers '!O$5, "_",'Cost drivers '!$B111), Inputs2!$N$2:$N$210, 0), MATCH('Cost drivers '!$C111, Inputs24[[#Headers],[2023-24]:[2029-30]],0)))</f>
        <v>4219.1350273758544</v>
      </c>
      <c r="P111" s="77">
        <f>IF($C111&lt;="2023-24",INDEX(Inputs1[[2013-14]:[2029-30]], MATCH(_xlfn.CONCAT('Cost drivers '!P$4,"_",'Cost drivers '!$B111), Inputs1!$X$2:$X$507, 0), MATCH('Cost drivers '!$C111, Inputs1[[#Headers],[2013-14]:[2029-30]], 0)), INDEX(Inputs24[[2023-24]:[2029-30]], MATCH(_xlfn.CONCAT('Cost drivers '!P$5, "_",'Cost drivers '!$B111), Inputs2!$N$2:$N$210, 0), MATCH('Cost drivers '!$C111, Inputs24[[#Headers],[2023-24]:[2029-30]],0)))</f>
        <v>0</v>
      </c>
      <c r="Q111" s="77">
        <f>IF($C111&lt;="2023-24",INDEX(Inputs1[[2013-14]:[2029-30]], MATCH(_xlfn.CONCAT('Cost drivers '!Q$4,"_",'Cost drivers '!$B111), Inputs1!$X$2:$X$507, 0), MATCH('Cost drivers '!$C111, Inputs1[[#Headers],[2013-14]:[2029-30]], 0)), INDEX(Inputs24[[2023-24]:[2029-30]], MATCH(_xlfn.CONCAT('Cost drivers '!Q$5, "_",'Cost drivers '!$B111), Inputs2!$N$2:$N$210, 0), MATCH('Cost drivers '!$C111, Inputs24[[#Headers],[2023-24]:[2029-30]],0)))</f>
        <v>0</v>
      </c>
    </row>
    <row r="112" spans="1:17" s="48" customFormat="1" ht="13.15">
      <c r="A112" s="66" t="str">
        <f t="shared" si="11"/>
        <v>SVE25</v>
      </c>
      <c r="B112" s="66" t="str">
        <f>Costs!B111</f>
        <v>SVE</v>
      </c>
      <c r="C112" s="66" t="str">
        <f>Costs!C111</f>
        <v>2024-25</v>
      </c>
      <c r="D112" s="106">
        <f t="shared" si="12"/>
        <v>5.8101019082104433</v>
      </c>
      <c r="E112" s="107">
        <f t="shared" si="8"/>
        <v>23.498921186134041</v>
      </c>
      <c r="F112" s="107">
        <f t="shared" si="9"/>
        <v>13.919114777003761</v>
      </c>
      <c r="G112" s="107">
        <f t="shared" si="13"/>
        <v>75.529383846742832</v>
      </c>
      <c r="H112" s="106">
        <f t="shared" si="10"/>
        <v>15.264376816738118</v>
      </c>
      <c r="I112" s="108">
        <f t="shared" si="14"/>
        <v>0</v>
      </c>
      <c r="J112" s="108">
        <f t="shared" si="15"/>
        <v>0</v>
      </c>
      <c r="K112" s="77">
        <f>IF($C112&lt;="2023-24",INDEX(Inputs1[[2013-14]:[2029-30]], MATCH(_xlfn.CONCAT('Cost drivers '!K$4,"_",'Cost drivers '!$B112), Inputs1!$X$2:$X$507, 0), MATCH('Cost drivers '!$C112, Inputs1[[#Headers],[2013-14]:[2029-30]], 0)), INDEX(Inputs24[[2023-24]:[2029-30]], MATCH(_xlfn.CONCAT('Cost drivers '!K$5, "_",'Cost drivers '!$B112), Inputs2!$N$2:$N$210, 0), MATCH('Cost drivers '!$C112, Inputs24[[#Headers],[2023-24]:[2029-30]],0)))</f>
        <v>333.65312593505848</v>
      </c>
      <c r="L112" s="77">
        <f>IF($C112&lt;="2023-24",INDEX(Inputs1[[2013-14]:[2029-30]], MATCH(_xlfn.CONCAT('Cost drivers '!L$4,"_",'Cost drivers '!$B112), Inputs1!$X$2:$X$507, 0), MATCH('Cost drivers '!$C112, Inputs1[[#Headers],[2013-14]:[2029-30]], 0)), INDEX(Inputs24[[2023-24]:[2029-30]], MATCH(_xlfn.CONCAT('Cost drivers '!L$5, "_",'Cost drivers '!$B112), Inputs2!$N$2:$N$210, 0), MATCH('Cost drivers '!$C112, Inputs24[[#Headers],[2023-24]:[2029-30]],0)))</f>
        <v>23.498921186134041</v>
      </c>
      <c r="M112" s="77">
        <f>IF($C112&lt;="2023-24",INDEX(Inputs1[[2013-14]:[2029-30]], MATCH(_xlfn.CONCAT('Cost drivers '!M$4,"_",'Cost drivers '!$B112), Inputs1!$X$2:$X$507, 0), MATCH('Cost drivers '!$C112, Inputs1[[#Headers],[2013-14]:[2029-30]], 0)), INDEX(Inputs24[[2023-24]:[2029-30]], MATCH(_xlfn.CONCAT('Cost drivers '!M$5, "_",'Cost drivers '!$B112), Inputs2!$N$2:$N$210, 0), MATCH('Cost drivers '!$C112, Inputs24[[#Headers],[2023-24]:[2029-30]],0)))</f>
        <v>13.919114777003761</v>
      </c>
      <c r="N112" s="77">
        <f>IF($C112&lt;="2023-24",INDEX(Inputs1[[2013-14]:[2029-30]], MATCH(_xlfn.CONCAT('Cost drivers '!N$4,"_",'Cost drivers '!$B112), Inputs1!$X$2:$X$507, 0), MATCH('Cost drivers '!$C112, Inputs1[[#Headers],[2013-14]:[2029-30]], 0)), INDEX(Inputs24[[2023-24]:[2029-30]], MATCH(_xlfn.CONCAT('Cost drivers '!N$5, "_",'Cost drivers '!$B112), Inputs2!$N$2:$N$210, 0), MATCH('Cost drivers '!$C112, Inputs24[[#Headers],[2023-24]:[2029-30]],0)))</f>
        <v>0.75529383846742837</v>
      </c>
      <c r="O112" s="77">
        <f>IF($C112&lt;="2023-24",INDEX(Inputs1[[2013-14]:[2029-30]], MATCH(_xlfn.CONCAT('Cost drivers '!O$4,"_",'Cost drivers '!$B112), Inputs1!$X$2:$X$507, 0), MATCH('Cost drivers '!$C112, Inputs1[[#Headers],[2013-14]:[2029-30]], 0)), INDEX(Inputs24[[2023-24]:[2029-30]], MATCH(_xlfn.CONCAT('Cost drivers '!O$5, "_",'Cost drivers '!$B112), Inputs2!$N$2:$N$210, 0), MATCH('Cost drivers '!$C112, Inputs24[[#Headers],[2023-24]:[2029-30]],0)))</f>
        <v>4258.2839852939942</v>
      </c>
      <c r="P112" s="77">
        <f>IF($C112&lt;="2023-24",INDEX(Inputs1[[2013-14]:[2029-30]], MATCH(_xlfn.CONCAT('Cost drivers '!P$4,"_",'Cost drivers '!$B112), Inputs1!$X$2:$X$507, 0), MATCH('Cost drivers '!$C112, Inputs1[[#Headers],[2013-14]:[2029-30]], 0)), INDEX(Inputs24[[2023-24]:[2029-30]], MATCH(_xlfn.CONCAT('Cost drivers '!P$5, "_",'Cost drivers '!$B112), Inputs2!$N$2:$N$210, 0), MATCH('Cost drivers '!$C112, Inputs24[[#Headers],[2023-24]:[2029-30]],0)))</f>
        <v>0</v>
      </c>
      <c r="Q112" s="77">
        <f>IF($C112&lt;="2023-24",INDEX(Inputs1[[2013-14]:[2029-30]], MATCH(_xlfn.CONCAT('Cost drivers '!Q$4,"_",'Cost drivers '!$B112), Inputs1!$X$2:$X$507, 0), MATCH('Cost drivers '!$C112, Inputs1[[#Headers],[2013-14]:[2029-30]], 0)), INDEX(Inputs24[[2023-24]:[2029-30]], MATCH(_xlfn.CONCAT('Cost drivers '!Q$5, "_",'Cost drivers '!$B112), Inputs2!$N$2:$N$210, 0), MATCH('Cost drivers '!$C112, Inputs24[[#Headers],[2023-24]:[2029-30]],0)))</f>
        <v>0</v>
      </c>
    </row>
    <row r="113" spans="1:17" s="48" customFormat="1" ht="13.15">
      <c r="A113" s="66" t="str">
        <f t="shared" si="11"/>
        <v>SVE26</v>
      </c>
      <c r="B113" s="66" t="str">
        <f>Costs!B112</f>
        <v>SVE</v>
      </c>
      <c r="C113" s="66" t="str">
        <f>Costs!C112</f>
        <v>2025-26</v>
      </c>
      <c r="D113" s="106">
        <f t="shared" si="12"/>
        <v>6.0300141154017579</v>
      </c>
      <c r="E113" s="107">
        <f t="shared" si="8"/>
        <v>23.498921186134041</v>
      </c>
      <c r="F113" s="107">
        <f t="shared" si="9"/>
        <v>13.919114777003761</v>
      </c>
      <c r="G113" s="107">
        <f t="shared" si="13"/>
        <v>75.307903178054573</v>
      </c>
      <c r="H113" s="106">
        <f t="shared" si="10"/>
        <v>15.264162046896301</v>
      </c>
      <c r="I113" s="108">
        <f t="shared" si="14"/>
        <v>0</v>
      </c>
      <c r="J113" s="108">
        <f t="shared" si="15"/>
        <v>0</v>
      </c>
      <c r="K113" s="77">
        <f>IF($C113&lt;="2023-24",INDEX(Inputs1[[2013-14]:[2029-30]], MATCH(_xlfn.CONCAT('Cost drivers '!K$4,"_",'Cost drivers '!$B113), Inputs1!$X$2:$X$507, 0), MATCH('Cost drivers '!$C113, Inputs1[[#Headers],[2013-14]:[2029-30]], 0)), INDEX(Inputs24[[2023-24]:[2029-30]], MATCH(_xlfn.CONCAT('Cost drivers '!K$5, "_",'Cost drivers '!$B113), Inputs2!$N$2:$N$210, 0), MATCH('Cost drivers '!$C113, Inputs24[[#Headers],[2023-24]:[2029-30]],0)))</f>
        <v>415.72089740805734</v>
      </c>
      <c r="L113" s="77">
        <f>IF($C113&lt;="2023-24",INDEX(Inputs1[[2013-14]:[2029-30]], MATCH(_xlfn.CONCAT('Cost drivers '!L$4,"_",'Cost drivers '!$B113), Inputs1!$X$2:$X$507, 0), MATCH('Cost drivers '!$C113, Inputs1[[#Headers],[2013-14]:[2029-30]], 0)), INDEX(Inputs24[[2023-24]:[2029-30]], MATCH(_xlfn.CONCAT('Cost drivers '!L$5, "_",'Cost drivers '!$B113), Inputs2!$N$2:$N$210, 0), MATCH('Cost drivers '!$C113, Inputs24[[#Headers],[2023-24]:[2029-30]],0)))</f>
        <v>23.498921186134041</v>
      </c>
      <c r="M113" s="77">
        <f>IF($C113&lt;="2023-24",INDEX(Inputs1[[2013-14]:[2029-30]], MATCH(_xlfn.CONCAT('Cost drivers '!M$4,"_",'Cost drivers '!$B113), Inputs1!$X$2:$X$507, 0), MATCH('Cost drivers '!$C113, Inputs1[[#Headers],[2013-14]:[2029-30]], 0)), INDEX(Inputs24[[2023-24]:[2029-30]], MATCH(_xlfn.CONCAT('Cost drivers '!M$5, "_",'Cost drivers '!$B113), Inputs2!$N$2:$N$210, 0), MATCH('Cost drivers '!$C113, Inputs24[[#Headers],[2023-24]:[2029-30]],0)))</f>
        <v>13.919114777003761</v>
      </c>
      <c r="N113" s="77">
        <f>IF($C113&lt;="2023-24",INDEX(Inputs1[[2013-14]:[2029-30]], MATCH(_xlfn.CONCAT('Cost drivers '!N$4,"_",'Cost drivers '!$B113), Inputs1!$X$2:$X$507, 0), MATCH('Cost drivers '!$C113, Inputs1[[#Headers],[2013-14]:[2029-30]], 0)), INDEX(Inputs24[[2023-24]:[2029-30]], MATCH(_xlfn.CONCAT('Cost drivers '!N$5, "_",'Cost drivers '!$B113), Inputs2!$N$2:$N$210, 0), MATCH('Cost drivers '!$C113, Inputs24[[#Headers],[2023-24]:[2029-30]],0)))</f>
        <v>0.75307903178054569</v>
      </c>
      <c r="O113" s="77">
        <f>IF($C113&lt;="2023-24",INDEX(Inputs1[[2013-14]:[2029-30]], MATCH(_xlfn.CONCAT('Cost drivers '!O$4,"_",'Cost drivers '!$B113), Inputs1!$X$2:$X$507, 0), MATCH('Cost drivers '!$C113, Inputs1[[#Headers],[2013-14]:[2029-30]], 0)), INDEX(Inputs24[[2023-24]:[2029-30]], MATCH(_xlfn.CONCAT('Cost drivers '!O$5, "_",'Cost drivers '!$B113), Inputs2!$N$2:$N$210, 0), MATCH('Cost drivers '!$C113, Inputs24[[#Headers],[2023-24]:[2029-30]],0)))</f>
        <v>4257.3695325180133</v>
      </c>
      <c r="P113" s="77">
        <f>IF($C113&lt;="2023-24",INDEX(Inputs1[[2013-14]:[2029-30]], MATCH(_xlfn.CONCAT('Cost drivers '!P$4,"_",'Cost drivers '!$B113), Inputs1!$X$2:$X$507, 0), MATCH('Cost drivers '!$C113, Inputs1[[#Headers],[2013-14]:[2029-30]], 0)), INDEX(Inputs24[[2023-24]:[2029-30]], MATCH(_xlfn.CONCAT('Cost drivers '!P$5, "_",'Cost drivers '!$B113), Inputs2!$N$2:$N$210, 0), MATCH('Cost drivers '!$C113, Inputs24[[#Headers],[2023-24]:[2029-30]],0)))</f>
        <v>0</v>
      </c>
      <c r="Q113" s="77">
        <f>IF($C113&lt;="2023-24",INDEX(Inputs1[[2013-14]:[2029-30]], MATCH(_xlfn.CONCAT('Cost drivers '!Q$4,"_",'Cost drivers '!$B113), Inputs1!$X$2:$X$507, 0), MATCH('Cost drivers '!$C113, Inputs1[[#Headers],[2013-14]:[2029-30]], 0)), INDEX(Inputs24[[2023-24]:[2029-30]], MATCH(_xlfn.CONCAT('Cost drivers '!Q$5, "_",'Cost drivers '!$B113), Inputs2!$N$2:$N$210, 0), MATCH('Cost drivers '!$C113, Inputs24[[#Headers],[2023-24]:[2029-30]],0)))</f>
        <v>0</v>
      </c>
    </row>
    <row r="114" spans="1:17" s="48" customFormat="1" ht="13.15">
      <c r="A114" s="66" t="str">
        <f t="shared" si="11"/>
        <v>SVE27</v>
      </c>
      <c r="B114" s="66" t="str">
        <f>Costs!B113</f>
        <v>SVE</v>
      </c>
      <c r="C114" s="66" t="str">
        <f>Costs!C113</f>
        <v>2026-27</v>
      </c>
      <c r="D114" s="106">
        <f t="shared" si="12"/>
        <v>6.115924315683122</v>
      </c>
      <c r="E114" s="107">
        <f t="shared" si="8"/>
        <v>23.498921186134041</v>
      </c>
      <c r="F114" s="107">
        <f t="shared" si="9"/>
        <v>13.919114777003761</v>
      </c>
      <c r="G114" s="107">
        <f t="shared" si="13"/>
        <v>75.160353629804831</v>
      </c>
      <c r="H114" s="106">
        <f t="shared" si="10"/>
        <v>15.270149668046434</v>
      </c>
      <c r="I114" s="108">
        <f t="shared" si="14"/>
        <v>0</v>
      </c>
      <c r="J114" s="108">
        <f t="shared" si="15"/>
        <v>0</v>
      </c>
      <c r="K114" s="77">
        <f>IF($C114&lt;="2023-24",INDEX(Inputs1[[2013-14]:[2029-30]], MATCH(_xlfn.CONCAT('Cost drivers '!K$4,"_",'Cost drivers '!$B114), Inputs1!$X$2:$X$507, 0), MATCH('Cost drivers '!$C114, Inputs1[[#Headers],[2013-14]:[2029-30]], 0)), INDEX(Inputs24[[2023-24]:[2029-30]], MATCH(_xlfn.CONCAT('Cost drivers '!K$5, "_",'Cost drivers '!$B114), Inputs2!$N$2:$N$210, 0), MATCH('Cost drivers '!$C114, Inputs24[[#Headers],[2023-24]:[2029-30]],0)))</f>
        <v>453.01458239534367</v>
      </c>
      <c r="L114" s="77">
        <f>IF($C114&lt;="2023-24",INDEX(Inputs1[[2013-14]:[2029-30]], MATCH(_xlfn.CONCAT('Cost drivers '!L$4,"_",'Cost drivers '!$B114), Inputs1!$X$2:$X$507, 0), MATCH('Cost drivers '!$C114, Inputs1[[#Headers],[2013-14]:[2029-30]], 0)), INDEX(Inputs24[[2023-24]:[2029-30]], MATCH(_xlfn.CONCAT('Cost drivers '!L$5, "_",'Cost drivers '!$B114), Inputs2!$N$2:$N$210, 0), MATCH('Cost drivers '!$C114, Inputs24[[#Headers],[2023-24]:[2029-30]],0)))</f>
        <v>23.498921186134041</v>
      </c>
      <c r="M114" s="77">
        <f>IF($C114&lt;="2023-24",INDEX(Inputs1[[2013-14]:[2029-30]], MATCH(_xlfn.CONCAT('Cost drivers '!M$4,"_",'Cost drivers '!$B114), Inputs1!$X$2:$X$507, 0), MATCH('Cost drivers '!$C114, Inputs1[[#Headers],[2013-14]:[2029-30]], 0)), INDEX(Inputs24[[2023-24]:[2029-30]], MATCH(_xlfn.CONCAT('Cost drivers '!M$5, "_",'Cost drivers '!$B114), Inputs2!$N$2:$N$210, 0), MATCH('Cost drivers '!$C114, Inputs24[[#Headers],[2023-24]:[2029-30]],0)))</f>
        <v>13.919114777003761</v>
      </c>
      <c r="N114" s="77">
        <f>IF($C114&lt;="2023-24",INDEX(Inputs1[[2013-14]:[2029-30]], MATCH(_xlfn.CONCAT('Cost drivers '!N$4,"_",'Cost drivers '!$B114), Inputs1!$X$2:$X$507, 0), MATCH('Cost drivers '!$C114, Inputs1[[#Headers],[2013-14]:[2029-30]], 0)), INDEX(Inputs24[[2023-24]:[2029-30]], MATCH(_xlfn.CONCAT('Cost drivers '!N$5, "_",'Cost drivers '!$B114), Inputs2!$N$2:$N$210, 0), MATCH('Cost drivers '!$C114, Inputs24[[#Headers],[2023-24]:[2029-30]],0)))</f>
        <v>0.75160353629804832</v>
      </c>
      <c r="O114" s="77">
        <f>IF($C114&lt;="2023-24",INDEX(Inputs1[[2013-14]:[2029-30]], MATCH(_xlfn.CONCAT('Cost drivers '!O$4,"_",'Cost drivers '!$B114), Inputs1!$X$2:$X$507, 0), MATCH('Cost drivers '!$C114, Inputs1[[#Headers],[2013-14]:[2029-30]], 0)), INDEX(Inputs24[[2023-24]:[2029-30]], MATCH(_xlfn.CONCAT('Cost drivers '!O$5, "_",'Cost drivers '!$B114), Inputs2!$N$2:$N$210, 0), MATCH('Cost drivers '!$C114, Inputs24[[#Headers],[2023-24]:[2029-30]],0)))</f>
        <v>4282.9375176915155</v>
      </c>
      <c r="P114" s="77">
        <f>IF($C114&lt;="2023-24",INDEX(Inputs1[[2013-14]:[2029-30]], MATCH(_xlfn.CONCAT('Cost drivers '!P$4,"_",'Cost drivers '!$B114), Inputs1!$X$2:$X$507, 0), MATCH('Cost drivers '!$C114, Inputs1[[#Headers],[2013-14]:[2029-30]], 0)), INDEX(Inputs24[[2023-24]:[2029-30]], MATCH(_xlfn.CONCAT('Cost drivers '!P$5, "_",'Cost drivers '!$B114), Inputs2!$N$2:$N$210, 0), MATCH('Cost drivers '!$C114, Inputs24[[#Headers],[2023-24]:[2029-30]],0)))</f>
        <v>0</v>
      </c>
      <c r="Q114" s="77">
        <f>IF($C114&lt;="2023-24",INDEX(Inputs1[[2013-14]:[2029-30]], MATCH(_xlfn.CONCAT('Cost drivers '!Q$4,"_",'Cost drivers '!$B114), Inputs1!$X$2:$X$507, 0), MATCH('Cost drivers '!$C114, Inputs1[[#Headers],[2013-14]:[2029-30]], 0)), INDEX(Inputs24[[2023-24]:[2029-30]], MATCH(_xlfn.CONCAT('Cost drivers '!Q$5, "_",'Cost drivers '!$B114), Inputs2!$N$2:$N$210, 0), MATCH('Cost drivers '!$C114, Inputs24[[#Headers],[2023-24]:[2029-30]],0)))</f>
        <v>0</v>
      </c>
    </row>
    <row r="115" spans="1:17" s="48" customFormat="1" ht="13.15">
      <c r="A115" s="66" t="str">
        <f t="shared" si="11"/>
        <v>SVE28</v>
      </c>
      <c r="B115" s="66" t="str">
        <f>Costs!B114</f>
        <v>SVE</v>
      </c>
      <c r="C115" s="66" t="str">
        <f>Costs!C114</f>
        <v>2027-28</v>
      </c>
      <c r="D115" s="106">
        <f t="shared" si="12"/>
        <v>6.1451268369076306</v>
      </c>
      <c r="E115" s="107">
        <f t="shared" si="8"/>
        <v>23.498921186134041</v>
      </c>
      <c r="F115" s="107">
        <f t="shared" si="9"/>
        <v>13.919114777003761</v>
      </c>
      <c r="G115" s="107">
        <f t="shared" si="13"/>
        <v>74.995755685233704</v>
      </c>
      <c r="H115" s="106">
        <f t="shared" si="10"/>
        <v>15.276034192947222</v>
      </c>
      <c r="I115" s="108">
        <f t="shared" si="14"/>
        <v>0</v>
      </c>
      <c r="J115" s="108">
        <f t="shared" si="15"/>
        <v>0</v>
      </c>
      <c r="K115" s="77">
        <f>IF($C115&lt;="2023-24",INDEX(Inputs1[[2013-14]:[2029-30]], MATCH(_xlfn.CONCAT('Cost drivers '!K$4,"_",'Cost drivers '!$B115), Inputs1!$X$2:$X$507, 0), MATCH('Cost drivers '!$C115, Inputs1[[#Headers],[2013-14]:[2029-30]], 0)), INDEX(Inputs24[[2023-24]:[2029-30]], MATCH(_xlfn.CONCAT('Cost drivers '!K$5, "_",'Cost drivers '!$B115), Inputs2!$N$2:$N$210, 0), MATCH('Cost drivers '!$C115, Inputs24[[#Headers],[2023-24]:[2029-30]],0)))</f>
        <v>466.43880696718065</v>
      </c>
      <c r="L115" s="77">
        <f>IF($C115&lt;="2023-24",INDEX(Inputs1[[2013-14]:[2029-30]], MATCH(_xlfn.CONCAT('Cost drivers '!L$4,"_",'Cost drivers '!$B115), Inputs1!$X$2:$X$507, 0), MATCH('Cost drivers '!$C115, Inputs1[[#Headers],[2013-14]:[2029-30]], 0)), INDEX(Inputs24[[2023-24]:[2029-30]], MATCH(_xlfn.CONCAT('Cost drivers '!L$5, "_",'Cost drivers '!$B115), Inputs2!$N$2:$N$210, 0), MATCH('Cost drivers '!$C115, Inputs24[[#Headers],[2023-24]:[2029-30]],0)))</f>
        <v>23.498921186134041</v>
      </c>
      <c r="M115" s="77">
        <f>IF($C115&lt;="2023-24",INDEX(Inputs1[[2013-14]:[2029-30]], MATCH(_xlfn.CONCAT('Cost drivers '!M$4,"_",'Cost drivers '!$B115), Inputs1!$X$2:$X$507, 0), MATCH('Cost drivers '!$C115, Inputs1[[#Headers],[2013-14]:[2029-30]], 0)), INDEX(Inputs24[[2023-24]:[2029-30]], MATCH(_xlfn.CONCAT('Cost drivers '!M$5, "_",'Cost drivers '!$B115), Inputs2!$N$2:$N$210, 0), MATCH('Cost drivers '!$C115, Inputs24[[#Headers],[2023-24]:[2029-30]],0)))</f>
        <v>13.919114777003761</v>
      </c>
      <c r="N115" s="77">
        <f>IF($C115&lt;="2023-24",INDEX(Inputs1[[2013-14]:[2029-30]], MATCH(_xlfn.CONCAT('Cost drivers '!N$4,"_",'Cost drivers '!$B115), Inputs1!$X$2:$X$507, 0), MATCH('Cost drivers '!$C115, Inputs1[[#Headers],[2013-14]:[2029-30]], 0)), INDEX(Inputs24[[2023-24]:[2029-30]], MATCH(_xlfn.CONCAT('Cost drivers '!N$5, "_",'Cost drivers '!$B115), Inputs2!$N$2:$N$210, 0), MATCH('Cost drivers '!$C115, Inputs24[[#Headers],[2023-24]:[2029-30]],0)))</f>
        <v>0.749957556852337</v>
      </c>
      <c r="O115" s="77">
        <f>IF($C115&lt;="2023-24",INDEX(Inputs1[[2013-14]:[2029-30]], MATCH(_xlfn.CONCAT('Cost drivers '!O$4,"_",'Cost drivers '!$B115), Inputs1!$X$2:$X$507, 0), MATCH('Cost drivers '!$C115, Inputs1[[#Headers],[2013-14]:[2029-30]], 0)), INDEX(Inputs24[[2023-24]:[2029-30]], MATCH(_xlfn.CONCAT('Cost drivers '!O$5, "_",'Cost drivers '!$B115), Inputs2!$N$2:$N$210, 0), MATCH('Cost drivers '!$C115, Inputs24[[#Headers],[2023-24]:[2029-30]],0)))</f>
        <v>4308.214869825717</v>
      </c>
      <c r="P115" s="77">
        <f>IF($C115&lt;="2023-24",INDEX(Inputs1[[2013-14]:[2029-30]], MATCH(_xlfn.CONCAT('Cost drivers '!P$4,"_",'Cost drivers '!$B115), Inputs1!$X$2:$X$507, 0), MATCH('Cost drivers '!$C115, Inputs1[[#Headers],[2013-14]:[2029-30]], 0)), INDEX(Inputs24[[2023-24]:[2029-30]], MATCH(_xlfn.CONCAT('Cost drivers '!P$5, "_",'Cost drivers '!$B115), Inputs2!$N$2:$N$210, 0), MATCH('Cost drivers '!$C115, Inputs24[[#Headers],[2023-24]:[2029-30]],0)))</f>
        <v>0</v>
      </c>
      <c r="Q115" s="77">
        <f>IF($C115&lt;="2023-24",INDEX(Inputs1[[2013-14]:[2029-30]], MATCH(_xlfn.CONCAT('Cost drivers '!Q$4,"_",'Cost drivers '!$B115), Inputs1!$X$2:$X$507, 0), MATCH('Cost drivers '!$C115, Inputs1[[#Headers],[2013-14]:[2029-30]], 0)), INDEX(Inputs24[[2023-24]:[2029-30]], MATCH(_xlfn.CONCAT('Cost drivers '!Q$5, "_",'Cost drivers '!$B115), Inputs2!$N$2:$N$210, 0), MATCH('Cost drivers '!$C115, Inputs24[[#Headers],[2023-24]:[2029-30]],0)))</f>
        <v>0</v>
      </c>
    </row>
    <row r="116" spans="1:17" s="48" customFormat="1" ht="13.15">
      <c r="A116" s="66" t="str">
        <f t="shared" si="11"/>
        <v>SVE29</v>
      </c>
      <c r="B116" s="66" t="str">
        <f>Costs!B115</f>
        <v>SVE</v>
      </c>
      <c r="C116" s="66" t="str">
        <f>Costs!C115</f>
        <v>2028-29</v>
      </c>
      <c r="D116" s="106">
        <f t="shared" si="12"/>
        <v>6.1939103464671845</v>
      </c>
      <c r="E116" s="107">
        <f t="shared" si="8"/>
        <v>23.498921186134041</v>
      </c>
      <c r="F116" s="107">
        <f t="shared" si="9"/>
        <v>13.919114777003761</v>
      </c>
      <c r="G116" s="107">
        <f t="shared" si="13"/>
        <v>74.828285659539233</v>
      </c>
      <c r="H116" s="106">
        <f t="shared" si="10"/>
        <v>15.281683212603674</v>
      </c>
      <c r="I116" s="108">
        <f t="shared" si="14"/>
        <v>0</v>
      </c>
      <c r="J116" s="108">
        <f t="shared" si="15"/>
        <v>0</v>
      </c>
      <c r="K116" s="77">
        <f>IF($C116&lt;="2023-24",INDEX(Inputs1[[2013-14]:[2029-30]], MATCH(_xlfn.CONCAT('Cost drivers '!K$4,"_",'Cost drivers '!$B116), Inputs1!$X$2:$X$507, 0), MATCH('Cost drivers '!$C116, Inputs1[[#Headers],[2013-14]:[2029-30]], 0)), INDEX(Inputs24[[2023-24]:[2029-30]], MATCH(_xlfn.CONCAT('Cost drivers '!K$5, "_",'Cost drivers '!$B116), Inputs2!$N$2:$N$210, 0), MATCH('Cost drivers '!$C116, Inputs24[[#Headers],[2023-24]:[2029-30]],0)))</f>
        <v>489.75748815967665</v>
      </c>
      <c r="L116" s="77">
        <f>IF($C116&lt;="2023-24",INDEX(Inputs1[[2013-14]:[2029-30]], MATCH(_xlfn.CONCAT('Cost drivers '!L$4,"_",'Cost drivers '!$B116), Inputs1!$X$2:$X$507, 0), MATCH('Cost drivers '!$C116, Inputs1[[#Headers],[2013-14]:[2029-30]], 0)), INDEX(Inputs24[[2023-24]:[2029-30]], MATCH(_xlfn.CONCAT('Cost drivers '!L$5, "_",'Cost drivers '!$B116), Inputs2!$N$2:$N$210, 0), MATCH('Cost drivers '!$C116, Inputs24[[#Headers],[2023-24]:[2029-30]],0)))</f>
        <v>23.498921186134041</v>
      </c>
      <c r="M116" s="77">
        <f>IF($C116&lt;="2023-24",INDEX(Inputs1[[2013-14]:[2029-30]], MATCH(_xlfn.CONCAT('Cost drivers '!M$4,"_",'Cost drivers '!$B116), Inputs1!$X$2:$X$507, 0), MATCH('Cost drivers '!$C116, Inputs1[[#Headers],[2013-14]:[2029-30]], 0)), INDEX(Inputs24[[2023-24]:[2029-30]], MATCH(_xlfn.CONCAT('Cost drivers '!M$5, "_",'Cost drivers '!$B116), Inputs2!$N$2:$N$210, 0), MATCH('Cost drivers '!$C116, Inputs24[[#Headers],[2023-24]:[2029-30]],0)))</f>
        <v>13.919114777003761</v>
      </c>
      <c r="N116" s="77">
        <f>IF($C116&lt;="2023-24",INDEX(Inputs1[[2013-14]:[2029-30]], MATCH(_xlfn.CONCAT('Cost drivers '!N$4,"_",'Cost drivers '!$B116), Inputs1!$X$2:$X$507, 0), MATCH('Cost drivers '!$C116, Inputs1[[#Headers],[2013-14]:[2029-30]], 0)), INDEX(Inputs24[[2023-24]:[2029-30]], MATCH(_xlfn.CONCAT('Cost drivers '!N$5, "_",'Cost drivers '!$B116), Inputs2!$N$2:$N$210, 0), MATCH('Cost drivers '!$C116, Inputs24[[#Headers],[2023-24]:[2029-30]],0)))</f>
        <v>0.74828285659539229</v>
      </c>
      <c r="O116" s="77">
        <f>IF($C116&lt;="2023-24",INDEX(Inputs1[[2013-14]:[2029-30]], MATCH(_xlfn.CONCAT('Cost drivers '!O$4,"_",'Cost drivers '!$B116), Inputs1!$X$2:$X$507, 0), MATCH('Cost drivers '!$C116, Inputs1[[#Headers],[2013-14]:[2029-30]], 0)), INDEX(Inputs24[[2023-24]:[2029-30]], MATCH(_xlfn.CONCAT('Cost drivers '!O$5, "_",'Cost drivers '!$B116), Inputs2!$N$2:$N$210, 0), MATCH('Cost drivers '!$C116, Inputs24[[#Headers],[2023-24]:[2029-30]],0)))</f>
        <v>4332.6209305653683</v>
      </c>
      <c r="P116" s="77">
        <f>IF($C116&lt;="2023-24",INDEX(Inputs1[[2013-14]:[2029-30]], MATCH(_xlfn.CONCAT('Cost drivers '!P$4,"_",'Cost drivers '!$B116), Inputs1!$X$2:$X$507, 0), MATCH('Cost drivers '!$C116, Inputs1[[#Headers],[2013-14]:[2029-30]], 0)), INDEX(Inputs24[[2023-24]:[2029-30]], MATCH(_xlfn.CONCAT('Cost drivers '!P$5, "_",'Cost drivers '!$B116), Inputs2!$N$2:$N$210, 0), MATCH('Cost drivers '!$C116, Inputs24[[#Headers],[2023-24]:[2029-30]],0)))</f>
        <v>0</v>
      </c>
      <c r="Q116" s="77">
        <f>IF($C116&lt;="2023-24",INDEX(Inputs1[[2013-14]:[2029-30]], MATCH(_xlfn.CONCAT('Cost drivers '!Q$4,"_",'Cost drivers '!$B116), Inputs1!$X$2:$X$507, 0), MATCH('Cost drivers '!$C116, Inputs1[[#Headers],[2013-14]:[2029-30]], 0)), INDEX(Inputs24[[2023-24]:[2029-30]], MATCH(_xlfn.CONCAT('Cost drivers '!Q$5, "_",'Cost drivers '!$B116), Inputs2!$N$2:$N$210, 0), MATCH('Cost drivers '!$C116, Inputs24[[#Headers],[2023-24]:[2029-30]],0)))</f>
        <v>0</v>
      </c>
    </row>
    <row r="117" spans="1:17" s="48" customFormat="1" ht="13.15">
      <c r="A117" s="66" t="str">
        <f t="shared" si="11"/>
        <v>SVE30</v>
      </c>
      <c r="B117" s="66" t="str">
        <f>Costs!B116</f>
        <v>SVE</v>
      </c>
      <c r="C117" s="66" t="str">
        <f>Costs!C116</f>
        <v>2029-30</v>
      </c>
      <c r="D117" s="106">
        <f t="shared" si="12"/>
        <v>6.1794717142274109</v>
      </c>
      <c r="E117" s="107">
        <f t="shared" si="8"/>
        <v>23.498921186134041</v>
      </c>
      <c r="F117" s="107">
        <f t="shared" si="9"/>
        <v>13.919114777003761</v>
      </c>
      <c r="G117" s="107">
        <f t="shared" si="13"/>
        <v>74.675667112586325</v>
      </c>
      <c r="H117" s="106">
        <f t="shared" si="10"/>
        <v>15.287213344801987</v>
      </c>
      <c r="I117" s="108">
        <f t="shared" si="14"/>
        <v>0</v>
      </c>
      <c r="J117" s="108">
        <f t="shared" si="15"/>
        <v>0</v>
      </c>
      <c r="K117" s="77">
        <f>IF($C117&lt;="2023-24",INDEX(Inputs1[[2013-14]:[2029-30]], MATCH(_xlfn.CONCAT('Cost drivers '!K$4,"_",'Cost drivers '!$B117), Inputs1!$X$2:$X$507, 0), MATCH('Cost drivers '!$C117, Inputs1[[#Headers],[2013-14]:[2029-30]], 0)), INDEX(Inputs24[[2023-24]:[2029-30]], MATCH(_xlfn.CONCAT('Cost drivers '!K$5, "_",'Cost drivers '!$B117), Inputs2!$N$2:$N$210, 0), MATCH('Cost drivers '!$C117, Inputs24[[#Headers],[2023-24]:[2029-30]],0)))</f>
        <v>482.73686596021463</v>
      </c>
      <c r="L117" s="77">
        <f>IF($C117&lt;="2023-24",INDEX(Inputs1[[2013-14]:[2029-30]], MATCH(_xlfn.CONCAT('Cost drivers '!L$4,"_",'Cost drivers '!$B117), Inputs1!$X$2:$X$507, 0), MATCH('Cost drivers '!$C117, Inputs1[[#Headers],[2013-14]:[2029-30]], 0)), INDEX(Inputs24[[2023-24]:[2029-30]], MATCH(_xlfn.CONCAT('Cost drivers '!L$5, "_",'Cost drivers '!$B117), Inputs2!$N$2:$N$210, 0), MATCH('Cost drivers '!$C117, Inputs24[[#Headers],[2023-24]:[2029-30]],0)))</f>
        <v>23.498921186134041</v>
      </c>
      <c r="M117" s="77">
        <f>IF($C117&lt;="2023-24",INDEX(Inputs1[[2013-14]:[2029-30]], MATCH(_xlfn.CONCAT('Cost drivers '!M$4,"_",'Cost drivers '!$B117), Inputs1!$X$2:$X$507, 0), MATCH('Cost drivers '!$C117, Inputs1[[#Headers],[2013-14]:[2029-30]], 0)), INDEX(Inputs24[[2023-24]:[2029-30]], MATCH(_xlfn.CONCAT('Cost drivers '!M$5, "_",'Cost drivers '!$B117), Inputs2!$N$2:$N$210, 0), MATCH('Cost drivers '!$C117, Inputs24[[#Headers],[2023-24]:[2029-30]],0)))</f>
        <v>13.919114777003761</v>
      </c>
      <c r="N117" s="77">
        <f>IF($C117&lt;="2023-24",INDEX(Inputs1[[2013-14]:[2029-30]], MATCH(_xlfn.CONCAT('Cost drivers '!N$4,"_",'Cost drivers '!$B117), Inputs1!$X$2:$X$507, 0), MATCH('Cost drivers '!$C117, Inputs1[[#Headers],[2013-14]:[2029-30]], 0)), INDEX(Inputs24[[2023-24]:[2029-30]], MATCH(_xlfn.CONCAT('Cost drivers '!N$5, "_",'Cost drivers '!$B117), Inputs2!$N$2:$N$210, 0), MATCH('Cost drivers '!$C117, Inputs24[[#Headers],[2023-24]:[2029-30]],0)))</f>
        <v>0.7467566711258633</v>
      </c>
      <c r="O117" s="77">
        <f>IF($C117&lt;="2023-24",INDEX(Inputs1[[2013-14]:[2029-30]], MATCH(_xlfn.CONCAT('Cost drivers '!O$4,"_",'Cost drivers '!$B117), Inputs1!$X$2:$X$507, 0), MATCH('Cost drivers '!$C117, Inputs1[[#Headers],[2013-14]:[2029-30]], 0)), INDEX(Inputs24[[2023-24]:[2029-30]], MATCH(_xlfn.CONCAT('Cost drivers '!O$5, "_",'Cost drivers '!$B117), Inputs2!$N$2:$N$210, 0), MATCH('Cost drivers '!$C117, Inputs24[[#Headers],[2023-24]:[2029-30]],0)))</f>
        <v>4356.647270262135</v>
      </c>
      <c r="P117" s="77">
        <f>IF($C117&lt;="2023-24",INDEX(Inputs1[[2013-14]:[2029-30]], MATCH(_xlfn.CONCAT('Cost drivers '!P$4,"_",'Cost drivers '!$B117), Inputs1!$X$2:$X$507, 0), MATCH('Cost drivers '!$C117, Inputs1[[#Headers],[2013-14]:[2029-30]], 0)), INDEX(Inputs24[[2023-24]:[2029-30]], MATCH(_xlfn.CONCAT('Cost drivers '!P$5, "_",'Cost drivers '!$B117), Inputs2!$N$2:$N$210, 0), MATCH('Cost drivers '!$C117, Inputs24[[#Headers],[2023-24]:[2029-30]],0)))</f>
        <v>0</v>
      </c>
      <c r="Q117" s="77">
        <f>IF($C117&lt;="2023-24",INDEX(Inputs1[[2013-14]:[2029-30]], MATCH(_xlfn.CONCAT('Cost drivers '!Q$4,"_",'Cost drivers '!$B117), Inputs1!$X$2:$X$507, 0), MATCH('Cost drivers '!$C117, Inputs1[[#Headers],[2013-14]:[2029-30]], 0)), INDEX(Inputs24[[2023-24]:[2029-30]], MATCH(_xlfn.CONCAT('Cost drivers '!Q$5, "_",'Cost drivers '!$B117), Inputs2!$N$2:$N$210, 0), MATCH('Cost drivers '!$C117, Inputs24[[#Headers],[2023-24]:[2029-30]],0)))</f>
        <v>0</v>
      </c>
    </row>
    <row r="118" spans="1:17" s="48" customFormat="1" ht="13.15">
      <c r="A118" s="66" t="str">
        <f t="shared" si="11"/>
        <v>SVT14</v>
      </c>
      <c r="B118" s="66" t="str">
        <f>Costs!B117</f>
        <v>SVT</v>
      </c>
      <c r="C118" s="66" t="str">
        <f>Costs!C117</f>
        <v>2013-14</v>
      </c>
      <c r="D118" s="106">
        <f t="shared" si="12"/>
        <v>5.9063253851226811</v>
      </c>
      <c r="E118" s="107">
        <f t="shared" si="8"/>
        <v>27.1856819940283</v>
      </c>
      <c r="F118" s="107">
        <f t="shared" si="9"/>
        <v>15.612119338611</v>
      </c>
      <c r="G118" s="107">
        <f t="shared" si="13"/>
        <v>75.016017338736702</v>
      </c>
      <c r="H118" s="106">
        <f t="shared" si="10"/>
        <v>15.163311981038323</v>
      </c>
      <c r="I118" s="108">
        <f t="shared" si="14"/>
        <v>0</v>
      </c>
      <c r="J118" s="108">
        <f t="shared" si="15"/>
        <v>0</v>
      </c>
      <c r="K118" s="77">
        <f>IF($C118&lt;="2023-24",INDEX(Inputs1[[2013-14]:[2029-30]], MATCH(_xlfn.CONCAT('Cost drivers '!K$4,"_",'Cost drivers '!$B118), Inputs1!$X$2:$X$507, 0), MATCH('Cost drivers '!$C118, Inputs1[[#Headers],[2013-14]:[2029-30]], 0)), INDEX(Inputs24[[2023-24]:[2029-30]], MATCH(_xlfn.CONCAT('Cost drivers '!K$5, "_",'Cost drivers '!$B118), Inputs2!$N$2:$N$210, 0), MATCH('Cost drivers '!$C118, Inputs24[[#Headers],[2023-24]:[2029-30]],0)))</f>
        <v>367.3537885208022</v>
      </c>
      <c r="L118" s="77">
        <f>IF($C118&lt;="2023-24",INDEX(Inputs1[[2013-14]:[2029-30]], MATCH(_xlfn.CONCAT('Cost drivers '!L$4,"_",'Cost drivers '!$B118), Inputs1!$X$2:$X$507, 0), MATCH('Cost drivers '!$C118, Inputs1[[#Headers],[2013-14]:[2029-30]], 0)), INDEX(Inputs24[[2023-24]:[2029-30]], MATCH(_xlfn.CONCAT('Cost drivers '!L$5, "_",'Cost drivers '!$B118), Inputs2!$N$2:$N$210, 0), MATCH('Cost drivers '!$C118, Inputs24[[#Headers],[2023-24]:[2029-30]],0)))</f>
        <v>27.1856819940283</v>
      </c>
      <c r="M118" s="77">
        <f>IF($C118&lt;="2023-24",INDEX(Inputs1[[2013-14]:[2029-30]], MATCH(_xlfn.CONCAT('Cost drivers '!M$4,"_",'Cost drivers '!$B118), Inputs1!$X$2:$X$507, 0), MATCH('Cost drivers '!$C118, Inputs1[[#Headers],[2013-14]:[2029-30]], 0)), INDEX(Inputs24[[2023-24]:[2029-30]], MATCH(_xlfn.CONCAT('Cost drivers '!M$5, "_",'Cost drivers '!$B118), Inputs2!$N$2:$N$210, 0), MATCH('Cost drivers '!$C118, Inputs24[[#Headers],[2023-24]:[2029-30]],0)))</f>
        <v>15.612119338611</v>
      </c>
      <c r="N118" s="77">
        <f>IF($C118&lt;="2023-24",INDEX(Inputs1[[2013-14]:[2029-30]], MATCH(_xlfn.CONCAT('Cost drivers '!N$4,"_",'Cost drivers '!$B118), Inputs1!$X$2:$X$507, 0), MATCH('Cost drivers '!$C118, Inputs1[[#Headers],[2013-14]:[2029-30]], 0)), INDEX(Inputs24[[2023-24]:[2029-30]], MATCH(_xlfn.CONCAT('Cost drivers '!N$5, "_",'Cost drivers '!$B118), Inputs2!$N$2:$N$210, 0), MATCH('Cost drivers '!$C118, Inputs24[[#Headers],[2023-24]:[2029-30]],0)))</f>
        <v>0.75016017338736707</v>
      </c>
      <c r="O118" s="77">
        <f>IF($C118&lt;="2023-24",INDEX(Inputs1[[2013-14]:[2029-30]], MATCH(_xlfn.CONCAT('Cost drivers '!O$4,"_",'Cost drivers '!$B118), Inputs1!$X$2:$X$507, 0), MATCH('Cost drivers '!$C118, Inputs1[[#Headers],[2013-14]:[2029-30]], 0)), INDEX(Inputs24[[2023-24]:[2029-30]], MATCH(_xlfn.CONCAT('Cost drivers '!O$5, "_",'Cost drivers '!$B118), Inputs2!$N$2:$N$210, 0), MATCH('Cost drivers '!$C118, Inputs24[[#Headers],[2023-24]:[2029-30]],0)))</f>
        <v>3848.9540000000002</v>
      </c>
      <c r="P118" s="77">
        <f>IF($C118&lt;="2023-24",INDEX(Inputs1[[2013-14]:[2029-30]], MATCH(_xlfn.CONCAT('Cost drivers '!P$4,"_",'Cost drivers '!$B118), Inputs1!$X$2:$X$507, 0), MATCH('Cost drivers '!$C118, Inputs1[[#Headers],[2013-14]:[2029-30]], 0)), INDEX(Inputs24[[2023-24]:[2029-30]], MATCH(_xlfn.CONCAT('Cost drivers '!P$5, "_",'Cost drivers '!$B118), Inputs2!$N$2:$N$210, 0), MATCH('Cost drivers '!$C118, Inputs24[[#Headers],[2023-24]:[2029-30]],0)))</f>
        <v>0</v>
      </c>
      <c r="Q118" s="77">
        <f>IF($C118&lt;="2023-24",INDEX(Inputs1[[2013-14]:[2029-30]], MATCH(_xlfn.CONCAT('Cost drivers '!Q$4,"_",'Cost drivers '!$B118), Inputs1!$X$2:$X$507, 0), MATCH('Cost drivers '!$C118, Inputs1[[#Headers],[2013-14]:[2029-30]], 0)), INDEX(Inputs24[[2023-24]:[2029-30]], MATCH(_xlfn.CONCAT('Cost drivers '!Q$5, "_",'Cost drivers '!$B118), Inputs2!$N$2:$N$210, 0), MATCH('Cost drivers '!$C118, Inputs24[[#Headers],[2023-24]:[2029-30]],0)))</f>
        <v>0</v>
      </c>
    </row>
    <row r="119" spans="1:17" s="48" customFormat="1" ht="13.15">
      <c r="A119" s="66" t="str">
        <f t="shared" si="11"/>
        <v>SVT15</v>
      </c>
      <c r="B119" s="66" t="str">
        <f>Costs!B118</f>
        <v>SVT</v>
      </c>
      <c r="C119" s="66" t="str">
        <f>Costs!C118</f>
        <v>2014-15</v>
      </c>
      <c r="D119" s="106">
        <f t="shared" si="12"/>
        <v>5.9206779084712693</v>
      </c>
      <c r="E119" s="107">
        <f t="shared" si="8"/>
        <v>27.398651661250099</v>
      </c>
      <c r="F119" s="107">
        <f t="shared" si="9"/>
        <v>15.6173837721302</v>
      </c>
      <c r="G119" s="107">
        <f t="shared" si="13"/>
        <v>75.019644134667445</v>
      </c>
      <c r="H119" s="106">
        <f t="shared" si="10"/>
        <v>15.167806983453355</v>
      </c>
      <c r="I119" s="108">
        <f t="shared" si="14"/>
        <v>0</v>
      </c>
      <c r="J119" s="108">
        <f t="shared" si="15"/>
        <v>0</v>
      </c>
      <c r="K119" s="77">
        <f>IF($C119&lt;="2023-24",INDEX(Inputs1[[2013-14]:[2029-30]], MATCH(_xlfn.CONCAT('Cost drivers '!K$4,"_",'Cost drivers '!$B119), Inputs1!$X$2:$X$507, 0), MATCH('Cost drivers '!$C119, Inputs1[[#Headers],[2013-14]:[2029-30]], 0)), INDEX(Inputs24[[2023-24]:[2029-30]], MATCH(_xlfn.CONCAT('Cost drivers '!K$5, "_",'Cost drivers '!$B119), Inputs2!$N$2:$N$210, 0), MATCH('Cost drivers '!$C119, Inputs24[[#Headers],[2023-24]:[2029-30]],0)))</f>
        <v>372.6642605239029</v>
      </c>
      <c r="L119" s="77">
        <f>IF($C119&lt;="2023-24",INDEX(Inputs1[[2013-14]:[2029-30]], MATCH(_xlfn.CONCAT('Cost drivers '!L$4,"_",'Cost drivers '!$B119), Inputs1!$X$2:$X$507, 0), MATCH('Cost drivers '!$C119, Inputs1[[#Headers],[2013-14]:[2029-30]], 0)), INDEX(Inputs24[[2023-24]:[2029-30]], MATCH(_xlfn.CONCAT('Cost drivers '!L$5, "_",'Cost drivers '!$B119), Inputs2!$N$2:$N$210, 0), MATCH('Cost drivers '!$C119, Inputs24[[#Headers],[2023-24]:[2029-30]],0)))</f>
        <v>27.398651661250099</v>
      </c>
      <c r="M119" s="77">
        <f>IF($C119&lt;="2023-24",INDEX(Inputs1[[2013-14]:[2029-30]], MATCH(_xlfn.CONCAT('Cost drivers '!M$4,"_",'Cost drivers '!$B119), Inputs1!$X$2:$X$507, 0), MATCH('Cost drivers '!$C119, Inputs1[[#Headers],[2013-14]:[2029-30]], 0)), INDEX(Inputs24[[2023-24]:[2029-30]], MATCH(_xlfn.CONCAT('Cost drivers '!M$5, "_",'Cost drivers '!$B119), Inputs2!$N$2:$N$210, 0), MATCH('Cost drivers '!$C119, Inputs24[[#Headers],[2023-24]:[2029-30]],0)))</f>
        <v>15.6173837721302</v>
      </c>
      <c r="N119" s="77">
        <f>IF($C119&lt;="2023-24",INDEX(Inputs1[[2013-14]:[2029-30]], MATCH(_xlfn.CONCAT('Cost drivers '!N$4,"_",'Cost drivers '!$B119), Inputs1!$X$2:$X$507, 0), MATCH('Cost drivers '!$C119, Inputs1[[#Headers],[2013-14]:[2029-30]], 0)), INDEX(Inputs24[[2023-24]:[2029-30]], MATCH(_xlfn.CONCAT('Cost drivers '!N$5, "_",'Cost drivers '!$B119), Inputs2!$N$2:$N$210, 0), MATCH('Cost drivers '!$C119, Inputs24[[#Headers],[2023-24]:[2029-30]],0)))</f>
        <v>0.7501964413466744</v>
      </c>
      <c r="O119" s="77">
        <f>IF($C119&lt;="2023-24",INDEX(Inputs1[[2013-14]:[2029-30]], MATCH(_xlfn.CONCAT('Cost drivers '!O$4,"_",'Cost drivers '!$B119), Inputs1!$X$2:$X$507, 0), MATCH('Cost drivers '!$C119, Inputs1[[#Headers],[2013-14]:[2029-30]], 0)), INDEX(Inputs24[[2023-24]:[2029-30]], MATCH(_xlfn.CONCAT('Cost drivers '!O$5, "_",'Cost drivers '!$B119), Inputs2!$N$2:$N$210, 0), MATCH('Cost drivers '!$C119, Inputs24[[#Headers],[2023-24]:[2029-30]],0)))</f>
        <v>3866.2939999999999</v>
      </c>
      <c r="P119" s="77">
        <f>IF($C119&lt;="2023-24",INDEX(Inputs1[[2013-14]:[2029-30]], MATCH(_xlfn.CONCAT('Cost drivers '!P$4,"_",'Cost drivers '!$B119), Inputs1!$X$2:$X$507, 0), MATCH('Cost drivers '!$C119, Inputs1[[#Headers],[2013-14]:[2029-30]], 0)), INDEX(Inputs24[[2023-24]:[2029-30]], MATCH(_xlfn.CONCAT('Cost drivers '!P$5, "_",'Cost drivers '!$B119), Inputs2!$N$2:$N$210, 0), MATCH('Cost drivers '!$C119, Inputs24[[#Headers],[2023-24]:[2029-30]],0)))</f>
        <v>0</v>
      </c>
      <c r="Q119" s="77">
        <f>IF($C119&lt;="2023-24",INDEX(Inputs1[[2013-14]:[2029-30]], MATCH(_xlfn.CONCAT('Cost drivers '!Q$4,"_",'Cost drivers '!$B119), Inputs1!$X$2:$X$507, 0), MATCH('Cost drivers '!$C119, Inputs1[[#Headers],[2013-14]:[2029-30]], 0)), INDEX(Inputs24[[2023-24]:[2029-30]], MATCH(_xlfn.CONCAT('Cost drivers '!Q$5, "_",'Cost drivers '!$B119), Inputs2!$N$2:$N$210, 0), MATCH('Cost drivers '!$C119, Inputs24[[#Headers],[2023-24]:[2029-30]],0)))</f>
        <v>0</v>
      </c>
    </row>
    <row r="120" spans="1:17" s="48" customFormat="1" ht="13.15">
      <c r="A120" s="66" t="str">
        <f t="shared" si="11"/>
        <v>SVT16</v>
      </c>
      <c r="B120" s="66" t="str">
        <f>Costs!B119</f>
        <v>SVT</v>
      </c>
      <c r="C120" s="66" t="str">
        <f>Costs!C119</f>
        <v>2015-16</v>
      </c>
      <c r="D120" s="106">
        <f t="shared" si="12"/>
        <v>5.8526953326767703</v>
      </c>
      <c r="E120" s="107">
        <f t="shared" si="8"/>
        <v>27.197169396611095</v>
      </c>
      <c r="F120" s="107">
        <f t="shared" si="9"/>
        <v>15.6323332575982</v>
      </c>
      <c r="G120" s="107">
        <f t="shared" si="13"/>
        <v>75.494764004066624</v>
      </c>
      <c r="H120" s="106">
        <f t="shared" si="10"/>
        <v>15.188781987624715</v>
      </c>
      <c r="I120" s="108">
        <f t="shared" si="14"/>
        <v>0</v>
      </c>
      <c r="J120" s="108">
        <f t="shared" si="15"/>
        <v>0</v>
      </c>
      <c r="K120" s="77">
        <f>IF($C120&lt;="2023-24",INDEX(Inputs1[[2013-14]:[2029-30]], MATCH(_xlfn.CONCAT('Cost drivers '!K$4,"_",'Cost drivers '!$B120), Inputs1!$X$2:$X$507, 0), MATCH('Cost drivers '!$C120, Inputs1[[#Headers],[2013-14]:[2029-30]], 0)), INDEX(Inputs24[[2023-24]:[2029-30]], MATCH(_xlfn.CONCAT('Cost drivers '!K$5, "_",'Cost drivers '!$B120), Inputs2!$N$2:$N$210, 0), MATCH('Cost drivers '!$C120, Inputs24[[#Headers],[2023-24]:[2029-30]],0)))</f>
        <v>348.17155508223652</v>
      </c>
      <c r="L120" s="77">
        <f>IF($C120&lt;="2023-24",INDEX(Inputs1[[2013-14]:[2029-30]], MATCH(_xlfn.CONCAT('Cost drivers '!L$4,"_",'Cost drivers '!$B120), Inputs1!$X$2:$X$507, 0), MATCH('Cost drivers '!$C120, Inputs1[[#Headers],[2013-14]:[2029-30]], 0)), INDEX(Inputs24[[2023-24]:[2029-30]], MATCH(_xlfn.CONCAT('Cost drivers '!L$5, "_",'Cost drivers '!$B120), Inputs2!$N$2:$N$210, 0), MATCH('Cost drivers '!$C120, Inputs24[[#Headers],[2023-24]:[2029-30]],0)))</f>
        <v>27.197169396611095</v>
      </c>
      <c r="M120" s="77">
        <f>IF($C120&lt;="2023-24",INDEX(Inputs1[[2013-14]:[2029-30]], MATCH(_xlfn.CONCAT('Cost drivers '!M$4,"_",'Cost drivers '!$B120), Inputs1!$X$2:$X$507, 0), MATCH('Cost drivers '!$C120, Inputs1[[#Headers],[2013-14]:[2029-30]], 0)), INDEX(Inputs24[[2023-24]:[2029-30]], MATCH(_xlfn.CONCAT('Cost drivers '!M$5, "_",'Cost drivers '!$B120), Inputs2!$N$2:$N$210, 0), MATCH('Cost drivers '!$C120, Inputs24[[#Headers],[2023-24]:[2029-30]],0)))</f>
        <v>15.6323332575982</v>
      </c>
      <c r="N120" s="77">
        <f>IF($C120&lt;="2023-24",INDEX(Inputs1[[2013-14]:[2029-30]], MATCH(_xlfn.CONCAT('Cost drivers '!N$4,"_",'Cost drivers '!$B120), Inputs1!$X$2:$X$507, 0), MATCH('Cost drivers '!$C120, Inputs1[[#Headers],[2013-14]:[2029-30]], 0)), INDEX(Inputs24[[2023-24]:[2029-30]], MATCH(_xlfn.CONCAT('Cost drivers '!N$5, "_",'Cost drivers '!$B120), Inputs2!$N$2:$N$210, 0), MATCH('Cost drivers '!$C120, Inputs24[[#Headers],[2023-24]:[2029-30]],0)))</f>
        <v>0.75494764004066628</v>
      </c>
      <c r="O120" s="77">
        <f>IF($C120&lt;="2023-24",INDEX(Inputs1[[2013-14]:[2029-30]], MATCH(_xlfn.CONCAT('Cost drivers '!O$4,"_",'Cost drivers '!$B120), Inputs1!$X$2:$X$507, 0), MATCH('Cost drivers '!$C120, Inputs1[[#Headers],[2013-14]:[2029-30]], 0)), INDEX(Inputs24[[2023-24]:[2029-30]], MATCH(_xlfn.CONCAT('Cost drivers '!O$5, "_",'Cost drivers '!$B120), Inputs2!$N$2:$N$210, 0), MATCH('Cost drivers '!$C120, Inputs24[[#Headers],[2023-24]:[2029-30]],0)))</f>
        <v>3948.2460000000001</v>
      </c>
      <c r="P120" s="77">
        <f>IF($C120&lt;="2023-24",INDEX(Inputs1[[2013-14]:[2029-30]], MATCH(_xlfn.CONCAT('Cost drivers '!P$4,"_",'Cost drivers '!$B120), Inputs1!$X$2:$X$507, 0), MATCH('Cost drivers '!$C120, Inputs1[[#Headers],[2013-14]:[2029-30]], 0)), INDEX(Inputs24[[2023-24]:[2029-30]], MATCH(_xlfn.CONCAT('Cost drivers '!P$5, "_",'Cost drivers '!$B120), Inputs2!$N$2:$N$210, 0), MATCH('Cost drivers '!$C120, Inputs24[[#Headers],[2023-24]:[2029-30]],0)))</f>
        <v>0</v>
      </c>
      <c r="Q120" s="77">
        <f>IF($C120&lt;="2023-24",INDEX(Inputs1[[2013-14]:[2029-30]], MATCH(_xlfn.CONCAT('Cost drivers '!Q$4,"_",'Cost drivers '!$B120), Inputs1!$X$2:$X$507, 0), MATCH('Cost drivers '!$C120, Inputs1[[#Headers],[2013-14]:[2029-30]], 0)), INDEX(Inputs24[[2023-24]:[2029-30]], MATCH(_xlfn.CONCAT('Cost drivers '!Q$5, "_",'Cost drivers '!$B120), Inputs2!$N$2:$N$210, 0), MATCH('Cost drivers '!$C120, Inputs24[[#Headers],[2023-24]:[2029-30]],0)))</f>
        <v>0</v>
      </c>
    </row>
    <row r="121" spans="1:17" s="48" customFormat="1" ht="13.15">
      <c r="A121" s="66" t="str">
        <f t="shared" si="11"/>
        <v>SVT17</v>
      </c>
      <c r="B121" s="66" t="str">
        <f>Costs!B120</f>
        <v>SVT</v>
      </c>
      <c r="C121" s="66" t="str">
        <f>Costs!C120</f>
        <v>2016-17</v>
      </c>
      <c r="D121" s="106">
        <f t="shared" si="12"/>
        <v>5.8482817398695648</v>
      </c>
      <c r="E121" s="107">
        <f t="shared" si="8"/>
        <v>26.624784141415699</v>
      </c>
      <c r="F121" s="107">
        <f t="shared" si="9"/>
        <v>15.2079128038765</v>
      </c>
      <c r="G121" s="107">
        <f t="shared" si="13"/>
        <v>73.747026241440551</v>
      </c>
      <c r="H121" s="106">
        <f t="shared" si="10"/>
        <v>15.196745139964053</v>
      </c>
      <c r="I121" s="108">
        <f t="shared" si="14"/>
        <v>0</v>
      </c>
      <c r="J121" s="108">
        <f t="shared" si="15"/>
        <v>0</v>
      </c>
      <c r="K121" s="77">
        <f>IF($C121&lt;="2023-24",INDEX(Inputs1[[2013-14]:[2029-30]], MATCH(_xlfn.CONCAT('Cost drivers '!K$4,"_",'Cost drivers '!$B121), Inputs1!$X$2:$X$507, 0), MATCH('Cost drivers '!$C121, Inputs1[[#Headers],[2013-14]:[2029-30]], 0)), INDEX(Inputs24[[2023-24]:[2029-30]], MATCH(_xlfn.CONCAT('Cost drivers '!K$5, "_",'Cost drivers '!$B121), Inputs2!$N$2:$N$210, 0), MATCH('Cost drivers '!$C121, Inputs24[[#Headers],[2023-24]:[2029-30]],0)))</f>
        <v>346.63825378387583</v>
      </c>
      <c r="L121" s="77">
        <f>IF($C121&lt;="2023-24",INDEX(Inputs1[[2013-14]:[2029-30]], MATCH(_xlfn.CONCAT('Cost drivers '!L$4,"_",'Cost drivers '!$B121), Inputs1!$X$2:$X$507, 0), MATCH('Cost drivers '!$C121, Inputs1[[#Headers],[2013-14]:[2029-30]], 0)), INDEX(Inputs24[[2023-24]:[2029-30]], MATCH(_xlfn.CONCAT('Cost drivers '!L$5, "_",'Cost drivers '!$B121), Inputs2!$N$2:$N$210, 0), MATCH('Cost drivers '!$C121, Inputs24[[#Headers],[2023-24]:[2029-30]],0)))</f>
        <v>26.624784141415699</v>
      </c>
      <c r="M121" s="77">
        <f>IF($C121&lt;="2023-24",INDEX(Inputs1[[2013-14]:[2029-30]], MATCH(_xlfn.CONCAT('Cost drivers '!M$4,"_",'Cost drivers '!$B121), Inputs1!$X$2:$X$507, 0), MATCH('Cost drivers '!$C121, Inputs1[[#Headers],[2013-14]:[2029-30]], 0)), INDEX(Inputs24[[2023-24]:[2029-30]], MATCH(_xlfn.CONCAT('Cost drivers '!M$5, "_",'Cost drivers '!$B121), Inputs2!$N$2:$N$210, 0), MATCH('Cost drivers '!$C121, Inputs24[[#Headers],[2023-24]:[2029-30]],0)))</f>
        <v>15.2079128038765</v>
      </c>
      <c r="N121" s="77">
        <f>IF($C121&lt;="2023-24",INDEX(Inputs1[[2013-14]:[2029-30]], MATCH(_xlfn.CONCAT('Cost drivers '!N$4,"_",'Cost drivers '!$B121), Inputs1!$X$2:$X$507, 0), MATCH('Cost drivers '!$C121, Inputs1[[#Headers],[2013-14]:[2029-30]], 0)), INDEX(Inputs24[[2023-24]:[2029-30]], MATCH(_xlfn.CONCAT('Cost drivers '!N$5, "_",'Cost drivers '!$B121), Inputs2!$N$2:$N$210, 0), MATCH('Cost drivers '!$C121, Inputs24[[#Headers],[2023-24]:[2029-30]],0)))</f>
        <v>0.7374702624144055</v>
      </c>
      <c r="O121" s="77">
        <f>IF($C121&lt;="2023-24",INDEX(Inputs1[[2013-14]:[2029-30]], MATCH(_xlfn.CONCAT('Cost drivers '!O$4,"_",'Cost drivers '!$B121), Inputs1!$X$2:$X$507, 0), MATCH('Cost drivers '!$C121, Inputs1[[#Headers],[2013-14]:[2029-30]], 0)), INDEX(Inputs24[[2023-24]:[2029-30]], MATCH(_xlfn.CONCAT('Cost drivers '!O$5, "_",'Cost drivers '!$B121), Inputs2!$N$2:$N$210, 0), MATCH('Cost drivers '!$C121, Inputs24[[#Headers],[2023-24]:[2029-30]],0)))</f>
        <v>3979.8119999999999</v>
      </c>
      <c r="P121" s="77">
        <f>IF($C121&lt;="2023-24",INDEX(Inputs1[[2013-14]:[2029-30]], MATCH(_xlfn.CONCAT('Cost drivers '!P$4,"_",'Cost drivers '!$B121), Inputs1!$X$2:$X$507, 0), MATCH('Cost drivers '!$C121, Inputs1[[#Headers],[2013-14]:[2029-30]], 0)), INDEX(Inputs24[[2023-24]:[2029-30]], MATCH(_xlfn.CONCAT('Cost drivers '!P$5, "_",'Cost drivers '!$B121), Inputs2!$N$2:$N$210, 0), MATCH('Cost drivers '!$C121, Inputs24[[#Headers],[2023-24]:[2029-30]],0)))</f>
        <v>0</v>
      </c>
      <c r="Q121" s="77">
        <f>IF($C121&lt;="2023-24",INDEX(Inputs1[[2013-14]:[2029-30]], MATCH(_xlfn.CONCAT('Cost drivers '!Q$4,"_",'Cost drivers '!$B121), Inputs1!$X$2:$X$507, 0), MATCH('Cost drivers '!$C121, Inputs1[[#Headers],[2013-14]:[2029-30]], 0)), INDEX(Inputs24[[2023-24]:[2029-30]], MATCH(_xlfn.CONCAT('Cost drivers '!Q$5, "_",'Cost drivers '!$B121), Inputs2!$N$2:$N$210, 0), MATCH('Cost drivers '!$C121, Inputs24[[#Headers],[2023-24]:[2029-30]],0)))</f>
        <v>0</v>
      </c>
    </row>
    <row r="122" spans="1:17" s="48" customFormat="1" ht="13.15">
      <c r="A122" s="66" t="str">
        <f t="shared" si="11"/>
        <v>SVT18</v>
      </c>
      <c r="B122" s="66" t="str">
        <f>Costs!B121</f>
        <v>SVT</v>
      </c>
      <c r="C122" s="66" t="str">
        <f>Costs!C121</f>
        <v>2017-18</v>
      </c>
      <c r="D122" s="106">
        <f t="shared" si="12"/>
        <v>5.8282917046011109</v>
      </c>
      <c r="E122" s="107">
        <f t="shared" si="8"/>
        <v>26.341244542632797</v>
      </c>
      <c r="F122" s="107">
        <f t="shared" si="9"/>
        <v>14.773897142298102</v>
      </c>
      <c r="G122" s="107">
        <f t="shared" si="13"/>
        <v>73.797074928828494</v>
      </c>
      <c r="H122" s="106">
        <f t="shared" si="10"/>
        <v>15.2067596242352</v>
      </c>
      <c r="I122" s="108">
        <f t="shared" si="14"/>
        <v>0</v>
      </c>
      <c r="J122" s="108">
        <f t="shared" si="15"/>
        <v>0</v>
      </c>
      <c r="K122" s="77">
        <f>IF($C122&lt;="2023-24",INDEX(Inputs1[[2013-14]:[2029-30]], MATCH(_xlfn.CONCAT('Cost drivers '!K$4,"_",'Cost drivers '!$B122), Inputs1!$X$2:$X$507, 0), MATCH('Cost drivers '!$C122, Inputs1[[#Headers],[2013-14]:[2029-30]], 0)), INDEX(Inputs24[[2023-24]:[2029-30]], MATCH(_xlfn.CONCAT('Cost drivers '!K$5, "_",'Cost drivers '!$B122), Inputs2!$N$2:$N$210, 0), MATCH('Cost drivers '!$C122, Inputs24[[#Headers],[2023-24]:[2029-30]],0)))</f>
        <v>339.77774225344308</v>
      </c>
      <c r="L122" s="77">
        <f>IF($C122&lt;="2023-24",INDEX(Inputs1[[2013-14]:[2029-30]], MATCH(_xlfn.CONCAT('Cost drivers '!L$4,"_",'Cost drivers '!$B122), Inputs1!$X$2:$X$507, 0), MATCH('Cost drivers '!$C122, Inputs1[[#Headers],[2013-14]:[2029-30]], 0)), INDEX(Inputs24[[2023-24]:[2029-30]], MATCH(_xlfn.CONCAT('Cost drivers '!L$5, "_",'Cost drivers '!$B122), Inputs2!$N$2:$N$210, 0), MATCH('Cost drivers '!$C122, Inputs24[[#Headers],[2023-24]:[2029-30]],0)))</f>
        <v>26.341244542632797</v>
      </c>
      <c r="M122" s="77">
        <f>IF($C122&lt;="2023-24",INDEX(Inputs1[[2013-14]:[2029-30]], MATCH(_xlfn.CONCAT('Cost drivers '!M$4,"_",'Cost drivers '!$B122), Inputs1!$X$2:$X$507, 0), MATCH('Cost drivers '!$C122, Inputs1[[#Headers],[2013-14]:[2029-30]], 0)), INDEX(Inputs24[[2023-24]:[2029-30]], MATCH(_xlfn.CONCAT('Cost drivers '!M$5, "_",'Cost drivers '!$B122), Inputs2!$N$2:$N$210, 0), MATCH('Cost drivers '!$C122, Inputs24[[#Headers],[2023-24]:[2029-30]],0)))</f>
        <v>14.773897142298102</v>
      </c>
      <c r="N122" s="77">
        <f>IF($C122&lt;="2023-24",INDEX(Inputs1[[2013-14]:[2029-30]], MATCH(_xlfn.CONCAT('Cost drivers '!N$4,"_",'Cost drivers '!$B122), Inputs1!$X$2:$X$507, 0), MATCH('Cost drivers '!$C122, Inputs1[[#Headers],[2013-14]:[2029-30]], 0)), INDEX(Inputs24[[2023-24]:[2029-30]], MATCH(_xlfn.CONCAT('Cost drivers '!N$5, "_",'Cost drivers '!$B122), Inputs2!$N$2:$N$210, 0), MATCH('Cost drivers '!$C122, Inputs24[[#Headers],[2023-24]:[2029-30]],0)))</f>
        <v>0.73797074928828499</v>
      </c>
      <c r="O122" s="77">
        <f>IF($C122&lt;="2023-24",INDEX(Inputs1[[2013-14]:[2029-30]], MATCH(_xlfn.CONCAT('Cost drivers '!O$4,"_",'Cost drivers '!$B122), Inputs1!$X$2:$X$507, 0), MATCH('Cost drivers '!$C122, Inputs1[[#Headers],[2013-14]:[2029-30]], 0)), INDEX(Inputs24[[2023-24]:[2029-30]], MATCH(_xlfn.CONCAT('Cost drivers '!O$5, "_",'Cost drivers '!$B122), Inputs2!$N$2:$N$210, 0), MATCH('Cost drivers '!$C122, Inputs24[[#Headers],[2023-24]:[2029-30]],0)))</f>
        <v>4019.8679999999999</v>
      </c>
      <c r="P122" s="77">
        <f>IF($C122&lt;="2023-24",INDEX(Inputs1[[2013-14]:[2029-30]], MATCH(_xlfn.CONCAT('Cost drivers '!P$4,"_",'Cost drivers '!$B122), Inputs1!$X$2:$X$507, 0), MATCH('Cost drivers '!$C122, Inputs1[[#Headers],[2013-14]:[2029-30]], 0)), INDEX(Inputs24[[2023-24]:[2029-30]], MATCH(_xlfn.CONCAT('Cost drivers '!P$5, "_",'Cost drivers '!$B122), Inputs2!$N$2:$N$210, 0), MATCH('Cost drivers '!$C122, Inputs24[[#Headers],[2023-24]:[2029-30]],0)))</f>
        <v>0</v>
      </c>
      <c r="Q122" s="77">
        <f>IF($C122&lt;="2023-24",INDEX(Inputs1[[2013-14]:[2029-30]], MATCH(_xlfn.CONCAT('Cost drivers '!Q$4,"_",'Cost drivers '!$B122), Inputs1!$X$2:$X$507, 0), MATCH('Cost drivers '!$C122, Inputs1[[#Headers],[2013-14]:[2029-30]], 0)), INDEX(Inputs24[[2023-24]:[2029-30]], MATCH(_xlfn.CONCAT('Cost drivers '!Q$5, "_",'Cost drivers '!$B122), Inputs2!$N$2:$N$210, 0), MATCH('Cost drivers '!$C122, Inputs24[[#Headers],[2023-24]:[2029-30]],0)))</f>
        <v>0</v>
      </c>
    </row>
    <row r="123" spans="1:17" s="48" customFormat="1" ht="13.15">
      <c r="A123" s="66" t="str">
        <f t="shared" si="11"/>
        <v>SWB14</v>
      </c>
      <c r="B123" s="66" t="str">
        <f>Costs!B122</f>
        <v>SWB</v>
      </c>
      <c r="C123" s="66" t="str">
        <f>Costs!C122</f>
        <v>2013-14</v>
      </c>
      <c r="D123" s="106">
        <f t="shared" si="12"/>
        <v>6.3756466375596927</v>
      </c>
      <c r="E123" s="107">
        <f t="shared" si="8"/>
        <v>21.488410278292019</v>
      </c>
      <c r="F123" s="107">
        <f t="shared" si="9"/>
        <v>13.006069996198216</v>
      </c>
      <c r="G123" s="107">
        <f t="shared" si="13"/>
        <v>72.26860556045456</v>
      </c>
      <c r="H123" s="106">
        <f t="shared" si="10"/>
        <v>13.711865237185032</v>
      </c>
      <c r="I123" s="108">
        <f t="shared" si="14"/>
        <v>0</v>
      </c>
      <c r="J123" s="108">
        <f t="shared" si="15"/>
        <v>0</v>
      </c>
      <c r="K123" s="77">
        <f>IF($C123&lt;="2023-24",INDEX(Inputs1[[2013-14]:[2029-30]], MATCH(_xlfn.CONCAT('Cost drivers '!K$4,"_",'Cost drivers '!$B123), Inputs1!$X$2:$X$507, 0), MATCH('Cost drivers '!$C123, Inputs1[[#Headers],[2013-14]:[2029-30]], 0)), INDEX(Inputs24[[2023-24]:[2029-30]], MATCH(_xlfn.CONCAT('Cost drivers '!K$5, "_",'Cost drivers '!$B123), Inputs2!$N$2:$N$210, 0), MATCH('Cost drivers '!$C123, Inputs24[[#Headers],[2023-24]:[2029-30]],0)))</f>
        <v>587.36512051588784</v>
      </c>
      <c r="L123" s="77">
        <f>IF($C123&lt;="2023-24",INDEX(Inputs1[[2013-14]:[2029-30]], MATCH(_xlfn.CONCAT('Cost drivers '!L$4,"_",'Cost drivers '!$B123), Inputs1!$X$2:$X$507, 0), MATCH('Cost drivers '!$C123, Inputs1[[#Headers],[2013-14]:[2029-30]], 0)), INDEX(Inputs24[[2023-24]:[2029-30]], MATCH(_xlfn.CONCAT('Cost drivers '!L$5, "_",'Cost drivers '!$B123), Inputs2!$N$2:$N$210, 0), MATCH('Cost drivers '!$C123, Inputs24[[#Headers],[2023-24]:[2029-30]],0)))</f>
        <v>21.488410278292019</v>
      </c>
      <c r="M123" s="77">
        <f>IF($C123&lt;="2023-24",INDEX(Inputs1[[2013-14]:[2029-30]], MATCH(_xlfn.CONCAT('Cost drivers '!M$4,"_",'Cost drivers '!$B123), Inputs1!$X$2:$X$507, 0), MATCH('Cost drivers '!$C123, Inputs1[[#Headers],[2013-14]:[2029-30]], 0)), INDEX(Inputs24[[2023-24]:[2029-30]], MATCH(_xlfn.CONCAT('Cost drivers '!M$5, "_",'Cost drivers '!$B123), Inputs2!$N$2:$N$210, 0), MATCH('Cost drivers '!$C123, Inputs24[[#Headers],[2023-24]:[2029-30]],0)))</f>
        <v>13.006069996198216</v>
      </c>
      <c r="N123" s="77">
        <f>IF($C123&lt;="2023-24",INDEX(Inputs1[[2013-14]:[2029-30]], MATCH(_xlfn.CONCAT('Cost drivers '!N$4,"_",'Cost drivers '!$B123), Inputs1!$X$2:$X$507, 0), MATCH('Cost drivers '!$C123, Inputs1[[#Headers],[2013-14]:[2029-30]], 0)), INDEX(Inputs24[[2023-24]:[2029-30]], MATCH(_xlfn.CONCAT('Cost drivers '!N$5, "_",'Cost drivers '!$B123), Inputs2!$N$2:$N$210, 0), MATCH('Cost drivers '!$C123, Inputs24[[#Headers],[2023-24]:[2029-30]],0)))</f>
        <v>0.72268605560454557</v>
      </c>
      <c r="O123" s="77">
        <f>IF($C123&lt;="2023-24",INDEX(Inputs1[[2013-14]:[2029-30]], MATCH(_xlfn.CONCAT('Cost drivers '!O$4,"_",'Cost drivers '!$B123), Inputs1!$X$2:$X$507, 0), MATCH('Cost drivers '!$C123, Inputs1[[#Headers],[2013-14]:[2029-30]], 0)), INDEX(Inputs24[[2023-24]:[2029-30]], MATCH(_xlfn.CONCAT('Cost drivers '!O$5, "_",'Cost drivers '!$B123), Inputs2!$N$2:$N$210, 0), MATCH('Cost drivers '!$C123, Inputs24[[#Headers],[2023-24]:[2029-30]],0)))</f>
        <v>901.54500000000007</v>
      </c>
      <c r="P123" s="77">
        <f>IF($C123&lt;="2023-24",INDEX(Inputs1[[2013-14]:[2029-30]], MATCH(_xlfn.CONCAT('Cost drivers '!P$4,"_",'Cost drivers '!$B123), Inputs1!$X$2:$X$507, 0), MATCH('Cost drivers '!$C123, Inputs1[[#Headers],[2013-14]:[2029-30]], 0)), INDEX(Inputs24[[2023-24]:[2029-30]], MATCH(_xlfn.CONCAT('Cost drivers '!P$5, "_",'Cost drivers '!$B123), Inputs2!$N$2:$N$210, 0), MATCH('Cost drivers '!$C123, Inputs24[[#Headers],[2023-24]:[2029-30]],0)))</f>
        <v>0</v>
      </c>
      <c r="Q123" s="77">
        <f>IF($C123&lt;="2023-24",INDEX(Inputs1[[2013-14]:[2029-30]], MATCH(_xlfn.CONCAT('Cost drivers '!Q$4,"_",'Cost drivers '!$B123), Inputs1!$X$2:$X$507, 0), MATCH('Cost drivers '!$C123, Inputs1[[#Headers],[2013-14]:[2029-30]], 0)), INDEX(Inputs24[[2023-24]:[2029-30]], MATCH(_xlfn.CONCAT('Cost drivers '!Q$5, "_",'Cost drivers '!$B123), Inputs2!$N$2:$N$210, 0), MATCH('Cost drivers '!$C123, Inputs24[[#Headers],[2023-24]:[2029-30]],0)))</f>
        <v>0</v>
      </c>
    </row>
    <row r="124" spans="1:17" s="48" customFormat="1" ht="13.15">
      <c r="A124" s="66" t="str">
        <f t="shared" si="11"/>
        <v>SWB15</v>
      </c>
      <c r="B124" s="66" t="str">
        <f>Costs!B123</f>
        <v>SWB</v>
      </c>
      <c r="C124" s="66" t="str">
        <f>Costs!C123</f>
        <v>2014-15</v>
      </c>
      <c r="D124" s="106">
        <f t="shared" si="12"/>
        <v>6.3794450242419822</v>
      </c>
      <c r="E124" s="107">
        <f t="shared" si="8"/>
        <v>21.411366318085637</v>
      </c>
      <c r="F124" s="107">
        <f t="shared" si="9"/>
        <v>13.00232888736427</v>
      </c>
      <c r="G124" s="107">
        <f t="shared" si="13"/>
        <v>72.430922347818523</v>
      </c>
      <c r="H124" s="106">
        <f t="shared" si="10"/>
        <v>13.717563604926788</v>
      </c>
      <c r="I124" s="108">
        <f t="shared" si="14"/>
        <v>0</v>
      </c>
      <c r="J124" s="108">
        <f t="shared" si="15"/>
        <v>0</v>
      </c>
      <c r="K124" s="77">
        <f>IF($C124&lt;="2023-24",INDEX(Inputs1[[2013-14]:[2029-30]], MATCH(_xlfn.CONCAT('Cost drivers '!K$4,"_",'Cost drivers '!$B124), Inputs1!$X$2:$X$507, 0), MATCH('Cost drivers '!$C124, Inputs1[[#Headers],[2013-14]:[2029-30]], 0)), INDEX(Inputs24[[2023-24]:[2029-30]], MATCH(_xlfn.CONCAT('Cost drivers '!K$5, "_",'Cost drivers '!$B124), Inputs2!$N$2:$N$210, 0), MATCH('Cost drivers '!$C124, Inputs24[[#Headers],[2023-24]:[2029-30]],0)))</f>
        <v>589.60040291323583</v>
      </c>
      <c r="L124" s="77">
        <f>IF($C124&lt;="2023-24",INDEX(Inputs1[[2013-14]:[2029-30]], MATCH(_xlfn.CONCAT('Cost drivers '!L$4,"_",'Cost drivers '!$B124), Inputs1!$X$2:$X$507, 0), MATCH('Cost drivers '!$C124, Inputs1[[#Headers],[2013-14]:[2029-30]], 0)), INDEX(Inputs24[[2023-24]:[2029-30]], MATCH(_xlfn.CONCAT('Cost drivers '!L$5, "_",'Cost drivers '!$B124), Inputs2!$N$2:$N$210, 0), MATCH('Cost drivers '!$C124, Inputs24[[#Headers],[2023-24]:[2029-30]],0)))</f>
        <v>21.411366318085637</v>
      </c>
      <c r="M124" s="77">
        <f>IF($C124&lt;="2023-24",INDEX(Inputs1[[2013-14]:[2029-30]], MATCH(_xlfn.CONCAT('Cost drivers '!M$4,"_",'Cost drivers '!$B124), Inputs1!$X$2:$X$507, 0), MATCH('Cost drivers '!$C124, Inputs1[[#Headers],[2013-14]:[2029-30]], 0)), INDEX(Inputs24[[2023-24]:[2029-30]], MATCH(_xlfn.CONCAT('Cost drivers '!M$5, "_",'Cost drivers '!$B124), Inputs2!$N$2:$N$210, 0), MATCH('Cost drivers '!$C124, Inputs24[[#Headers],[2023-24]:[2029-30]],0)))</f>
        <v>13.00232888736427</v>
      </c>
      <c r="N124" s="77">
        <f>IF($C124&lt;="2023-24",INDEX(Inputs1[[2013-14]:[2029-30]], MATCH(_xlfn.CONCAT('Cost drivers '!N$4,"_",'Cost drivers '!$B124), Inputs1!$X$2:$X$507, 0), MATCH('Cost drivers '!$C124, Inputs1[[#Headers],[2013-14]:[2029-30]], 0)), INDEX(Inputs24[[2023-24]:[2029-30]], MATCH(_xlfn.CONCAT('Cost drivers '!N$5, "_",'Cost drivers '!$B124), Inputs2!$N$2:$N$210, 0), MATCH('Cost drivers '!$C124, Inputs24[[#Headers],[2023-24]:[2029-30]],0)))</f>
        <v>0.72430922347818527</v>
      </c>
      <c r="O124" s="77">
        <f>IF($C124&lt;="2023-24",INDEX(Inputs1[[2013-14]:[2029-30]], MATCH(_xlfn.CONCAT('Cost drivers '!O$4,"_",'Cost drivers '!$B124), Inputs1!$X$2:$X$507, 0), MATCH('Cost drivers '!$C124, Inputs1[[#Headers],[2013-14]:[2029-30]], 0)), INDEX(Inputs24[[2023-24]:[2029-30]], MATCH(_xlfn.CONCAT('Cost drivers '!O$5, "_",'Cost drivers '!$B124), Inputs2!$N$2:$N$210, 0), MATCH('Cost drivers '!$C124, Inputs24[[#Headers],[2023-24]:[2029-30]],0)))</f>
        <v>906.697</v>
      </c>
      <c r="P124" s="77">
        <f>IF($C124&lt;="2023-24",INDEX(Inputs1[[2013-14]:[2029-30]], MATCH(_xlfn.CONCAT('Cost drivers '!P$4,"_",'Cost drivers '!$B124), Inputs1!$X$2:$X$507, 0), MATCH('Cost drivers '!$C124, Inputs1[[#Headers],[2013-14]:[2029-30]], 0)), INDEX(Inputs24[[2023-24]:[2029-30]], MATCH(_xlfn.CONCAT('Cost drivers '!P$5, "_",'Cost drivers '!$B124), Inputs2!$N$2:$N$210, 0), MATCH('Cost drivers '!$C124, Inputs24[[#Headers],[2023-24]:[2029-30]],0)))</f>
        <v>0</v>
      </c>
      <c r="Q124" s="77">
        <f>IF($C124&lt;="2023-24",INDEX(Inputs1[[2013-14]:[2029-30]], MATCH(_xlfn.CONCAT('Cost drivers '!Q$4,"_",'Cost drivers '!$B124), Inputs1!$X$2:$X$507, 0), MATCH('Cost drivers '!$C124, Inputs1[[#Headers],[2013-14]:[2029-30]], 0)), INDEX(Inputs24[[2023-24]:[2029-30]], MATCH(_xlfn.CONCAT('Cost drivers '!Q$5, "_",'Cost drivers '!$B124), Inputs2!$N$2:$N$210, 0), MATCH('Cost drivers '!$C124, Inputs24[[#Headers],[2023-24]:[2029-30]],0)))</f>
        <v>0</v>
      </c>
    </row>
    <row r="125" spans="1:17" s="48" customFormat="1" ht="13.15">
      <c r="A125" s="66" t="str">
        <f t="shared" si="11"/>
        <v>SWB16</v>
      </c>
      <c r="B125" s="66" t="str">
        <f>Costs!B124</f>
        <v>SWB</v>
      </c>
      <c r="C125" s="66" t="str">
        <f>Costs!C124</f>
        <v>2015-16</v>
      </c>
      <c r="D125" s="106">
        <f t="shared" si="12"/>
        <v>6.2867532962510637</v>
      </c>
      <c r="E125" s="107">
        <f t="shared" si="8"/>
        <v>21.143464817334085</v>
      </c>
      <c r="F125" s="107">
        <f t="shared" si="9"/>
        <v>13.001083770412027</v>
      </c>
      <c r="G125" s="107">
        <f t="shared" si="13"/>
        <v>71.808739561753555</v>
      </c>
      <c r="H125" s="106">
        <f t="shared" si="10"/>
        <v>13.734787368815727</v>
      </c>
      <c r="I125" s="108">
        <f t="shared" si="14"/>
        <v>0</v>
      </c>
      <c r="J125" s="108">
        <f t="shared" si="15"/>
        <v>0</v>
      </c>
      <c r="K125" s="77">
        <f>IF($C125&lt;="2023-24",INDEX(Inputs1[[2013-14]:[2029-30]], MATCH(_xlfn.CONCAT('Cost drivers '!K$4,"_",'Cost drivers '!$B125), Inputs1!$X$2:$X$507, 0), MATCH('Cost drivers '!$C125, Inputs1[[#Headers],[2013-14]:[2029-30]], 0)), INDEX(Inputs24[[2023-24]:[2029-30]], MATCH(_xlfn.CONCAT('Cost drivers '!K$5, "_",'Cost drivers '!$B125), Inputs2!$N$2:$N$210, 0), MATCH('Cost drivers '!$C125, Inputs24[[#Headers],[2023-24]:[2029-30]],0)))</f>
        <v>537.40569650763382</v>
      </c>
      <c r="L125" s="77">
        <f>IF($C125&lt;="2023-24",INDEX(Inputs1[[2013-14]:[2029-30]], MATCH(_xlfn.CONCAT('Cost drivers '!L$4,"_",'Cost drivers '!$B125), Inputs1!$X$2:$X$507, 0), MATCH('Cost drivers '!$C125, Inputs1[[#Headers],[2013-14]:[2029-30]], 0)), INDEX(Inputs24[[2023-24]:[2029-30]], MATCH(_xlfn.CONCAT('Cost drivers '!L$5, "_",'Cost drivers '!$B125), Inputs2!$N$2:$N$210, 0), MATCH('Cost drivers '!$C125, Inputs24[[#Headers],[2023-24]:[2029-30]],0)))</f>
        <v>21.143464817334085</v>
      </c>
      <c r="M125" s="77">
        <f>IF($C125&lt;="2023-24",INDEX(Inputs1[[2013-14]:[2029-30]], MATCH(_xlfn.CONCAT('Cost drivers '!M$4,"_",'Cost drivers '!$B125), Inputs1!$X$2:$X$507, 0), MATCH('Cost drivers '!$C125, Inputs1[[#Headers],[2013-14]:[2029-30]], 0)), INDEX(Inputs24[[2023-24]:[2029-30]], MATCH(_xlfn.CONCAT('Cost drivers '!M$5, "_",'Cost drivers '!$B125), Inputs2!$N$2:$N$210, 0), MATCH('Cost drivers '!$C125, Inputs24[[#Headers],[2023-24]:[2029-30]],0)))</f>
        <v>13.001083770412027</v>
      </c>
      <c r="N125" s="77">
        <f>IF($C125&lt;="2023-24",INDEX(Inputs1[[2013-14]:[2029-30]], MATCH(_xlfn.CONCAT('Cost drivers '!N$4,"_",'Cost drivers '!$B125), Inputs1!$X$2:$X$507, 0), MATCH('Cost drivers '!$C125, Inputs1[[#Headers],[2013-14]:[2029-30]], 0)), INDEX(Inputs24[[2023-24]:[2029-30]], MATCH(_xlfn.CONCAT('Cost drivers '!N$5, "_",'Cost drivers '!$B125), Inputs2!$N$2:$N$210, 0), MATCH('Cost drivers '!$C125, Inputs24[[#Headers],[2023-24]:[2029-30]],0)))</f>
        <v>0.71808739561753554</v>
      </c>
      <c r="O125" s="77">
        <f>IF($C125&lt;="2023-24",INDEX(Inputs1[[2013-14]:[2029-30]], MATCH(_xlfn.CONCAT('Cost drivers '!O$4,"_",'Cost drivers '!$B125), Inputs1!$X$2:$X$507, 0), MATCH('Cost drivers '!$C125, Inputs1[[#Headers],[2013-14]:[2029-30]], 0)), INDEX(Inputs24[[2023-24]:[2029-30]], MATCH(_xlfn.CONCAT('Cost drivers '!O$5, "_",'Cost drivers '!$B125), Inputs2!$N$2:$N$210, 0), MATCH('Cost drivers '!$C125, Inputs24[[#Headers],[2023-24]:[2029-30]],0)))</f>
        <v>922.44900000000007</v>
      </c>
      <c r="P125" s="77">
        <f>IF($C125&lt;="2023-24",INDEX(Inputs1[[2013-14]:[2029-30]], MATCH(_xlfn.CONCAT('Cost drivers '!P$4,"_",'Cost drivers '!$B125), Inputs1!$X$2:$X$507, 0), MATCH('Cost drivers '!$C125, Inputs1[[#Headers],[2013-14]:[2029-30]], 0)), INDEX(Inputs24[[2023-24]:[2029-30]], MATCH(_xlfn.CONCAT('Cost drivers '!P$5, "_",'Cost drivers '!$B125), Inputs2!$N$2:$N$210, 0), MATCH('Cost drivers '!$C125, Inputs24[[#Headers],[2023-24]:[2029-30]],0)))</f>
        <v>0</v>
      </c>
      <c r="Q125" s="77">
        <f>IF($C125&lt;="2023-24",INDEX(Inputs1[[2013-14]:[2029-30]], MATCH(_xlfn.CONCAT('Cost drivers '!Q$4,"_",'Cost drivers '!$B125), Inputs1!$X$2:$X$507, 0), MATCH('Cost drivers '!$C125, Inputs1[[#Headers],[2013-14]:[2029-30]], 0)), INDEX(Inputs24[[2023-24]:[2029-30]], MATCH(_xlfn.CONCAT('Cost drivers '!Q$5, "_",'Cost drivers '!$B125), Inputs2!$N$2:$N$210, 0), MATCH('Cost drivers '!$C125, Inputs24[[#Headers],[2023-24]:[2029-30]],0)))</f>
        <v>0</v>
      </c>
    </row>
    <row r="126" spans="1:17" s="48" customFormat="1" ht="13.15">
      <c r="A126" s="66" t="str">
        <f t="shared" si="11"/>
        <v>SWB17</v>
      </c>
      <c r="B126" s="66" t="str">
        <f>Costs!B125</f>
        <v>SWB</v>
      </c>
      <c r="C126" s="66" t="str">
        <f>Costs!C125</f>
        <v>2016-17</v>
      </c>
      <c r="D126" s="106">
        <f t="shared" si="12"/>
        <v>6.2802458952665532</v>
      </c>
      <c r="E126" s="107">
        <f t="shared" si="8"/>
        <v>20.585436907060409</v>
      </c>
      <c r="F126" s="107">
        <f t="shared" si="9"/>
        <v>12.687657960082019</v>
      </c>
      <c r="G126" s="107">
        <f t="shared" si="13"/>
        <v>71.842461881732504</v>
      </c>
      <c r="H126" s="106">
        <f t="shared" si="10"/>
        <v>13.752974297630676</v>
      </c>
      <c r="I126" s="108">
        <f t="shared" si="14"/>
        <v>0</v>
      </c>
      <c r="J126" s="108">
        <f t="shared" si="15"/>
        <v>0</v>
      </c>
      <c r="K126" s="77">
        <f>IF($C126&lt;="2023-24",INDEX(Inputs1[[2013-14]:[2029-30]], MATCH(_xlfn.CONCAT('Cost drivers '!K$4,"_",'Cost drivers '!$B126), Inputs1!$X$2:$X$507, 0), MATCH('Cost drivers '!$C126, Inputs1[[#Headers],[2013-14]:[2029-30]], 0)), INDEX(Inputs24[[2023-24]:[2029-30]], MATCH(_xlfn.CONCAT('Cost drivers '!K$5, "_",'Cost drivers '!$B126), Inputs2!$N$2:$N$210, 0), MATCH('Cost drivers '!$C126, Inputs24[[#Headers],[2023-24]:[2029-30]],0)))</f>
        <v>533.91993607028621</v>
      </c>
      <c r="L126" s="77">
        <f>IF($C126&lt;="2023-24",INDEX(Inputs1[[2013-14]:[2029-30]], MATCH(_xlfn.CONCAT('Cost drivers '!L$4,"_",'Cost drivers '!$B126), Inputs1!$X$2:$X$507, 0), MATCH('Cost drivers '!$C126, Inputs1[[#Headers],[2013-14]:[2029-30]], 0)), INDEX(Inputs24[[2023-24]:[2029-30]], MATCH(_xlfn.CONCAT('Cost drivers '!L$5, "_",'Cost drivers '!$B126), Inputs2!$N$2:$N$210, 0), MATCH('Cost drivers '!$C126, Inputs24[[#Headers],[2023-24]:[2029-30]],0)))</f>
        <v>20.585436907060409</v>
      </c>
      <c r="M126" s="77">
        <f>IF($C126&lt;="2023-24",INDEX(Inputs1[[2013-14]:[2029-30]], MATCH(_xlfn.CONCAT('Cost drivers '!M$4,"_",'Cost drivers '!$B126), Inputs1!$X$2:$X$507, 0), MATCH('Cost drivers '!$C126, Inputs1[[#Headers],[2013-14]:[2029-30]], 0)), INDEX(Inputs24[[2023-24]:[2029-30]], MATCH(_xlfn.CONCAT('Cost drivers '!M$5, "_",'Cost drivers '!$B126), Inputs2!$N$2:$N$210, 0), MATCH('Cost drivers '!$C126, Inputs24[[#Headers],[2023-24]:[2029-30]],0)))</f>
        <v>12.687657960082019</v>
      </c>
      <c r="N126" s="77">
        <f>IF($C126&lt;="2023-24",INDEX(Inputs1[[2013-14]:[2029-30]], MATCH(_xlfn.CONCAT('Cost drivers '!N$4,"_",'Cost drivers '!$B126), Inputs1!$X$2:$X$507, 0), MATCH('Cost drivers '!$C126, Inputs1[[#Headers],[2013-14]:[2029-30]], 0)), INDEX(Inputs24[[2023-24]:[2029-30]], MATCH(_xlfn.CONCAT('Cost drivers '!N$5, "_",'Cost drivers '!$B126), Inputs2!$N$2:$N$210, 0), MATCH('Cost drivers '!$C126, Inputs24[[#Headers],[2023-24]:[2029-30]],0)))</f>
        <v>0.718424618817325</v>
      </c>
      <c r="O126" s="77">
        <f>IF($C126&lt;="2023-24",INDEX(Inputs1[[2013-14]:[2029-30]], MATCH(_xlfn.CONCAT('Cost drivers '!O$4,"_",'Cost drivers '!$B126), Inputs1!$X$2:$X$507, 0), MATCH('Cost drivers '!$C126, Inputs1[[#Headers],[2013-14]:[2029-30]], 0)), INDEX(Inputs24[[2023-24]:[2029-30]], MATCH(_xlfn.CONCAT('Cost drivers '!O$5, "_",'Cost drivers '!$B126), Inputs2!$N$2:$N$210, 0), MATCH('Cost drivers '!$C126, Inputs24[[#Headers],[2023-24]:[2029-30]],0)))</f>
        <v>939.37899999999991</v>
      </c>
      <c r="P126" s="77">
        <f>IF($C126&lt;="2023-24",INDEX(Inputs1[[2013-14]:[2029-30]], MATCH(_xlfn.CONCAT('Cost drivers '!P$4,"_",'Cost drivers '!$B126), Inputs1!$X$2:$X$507, 0), MATCH('Cost drivers '!$C126, Inputs1[[#Headers],[2013-14]:[2029-30]], 0)), INDEX(Inputs24[[2023-24]:[2029-30]], MATCH(_xlfn.CONCAT('Cost drivers '!P$5, "_",'Cost drivers '!$B126), Inputs2!$N$2:$N$210, 0), MATCH('Cost drivers '!$C126, Inputs24[[#Headers],[2023-24]:[2029-30]],0)))</f>
        <v>0</v>
      </c>
      <c r="Q126" s="77">
        <f>IF($C126&lt;="2023-24",INDEX(Inputs1[[2013-14]:[2029-30]], MATCH(_xlfn.CONCAT('Cost drivers '!Q$4,"_",'Cost drivers '!$B126), Inputs1!$X$2:$X$507, 0), MATCH('Cost drivers '!$C126, Inputs1[[#Headers],[2013-14]:[2029-30]], 0)), INDEX(Inputs24[[2023-24]:[2029-30]], MATCH(_xlfn.CONCAT('Cost drivers '!Q$5, "_",'Cost drivers '!$B126), Inputs2!$N$2:$N$210, 0), MATCH('Cost drivers '!$C126, Inputs24[[#Headers],[2023-24]:[2029-30]],0)))</f>
        <v>0</v>
      </c>
    </row>
    <row r="127" spans="1:17" s="48" customFormat="1" ht="13.15">
      <c r="A127" s="66" t="str">
        <f t="shared" si="11"/>
        <v>SWB18</v>
      </c>
      <c r="B127" s="66" t="str">
        <f>Costs!B126</f>
        <v>SWB</v>
      </c>
      <c r="C127" s="66" t="str">
        <f>Costs!C126</f>
        <v>2017-18</v>
      </c>
      <c r="D127" s="106">
        <f t="shared" si="12"/>
        <v>6.2558219361965737</v>
      </c>
      <c r="E127" s="107">
        <f t="shared" si="8"/>
        <v>20.609441781602442</v>
      </c>
      <c r="F127" s="107">
        <f t="shared" si="9"/>
        <v>12.369631618962934</v>
      </c>
      <c r="G127" s="107">
        <f t="shared" si="13"/>
        <v>72.18306125940957</v>
      </c>
      <c r="H127" s="106">
        <f t="shared" si="10"/>
        <v>13.766972412035578</v>
      </c>
      <c r="I127" s="108">
        <f t="shared" si="14"/>
        <v>0</v>
      </c>
      <c r="J127" s="108">
        <f t="shared" si="15"/>
        <v>0</v>
      </c>
      <c r="K127" s="77">
        <f>IF($C127&lt;="2023-24",INDEX(Inputs1[[2013-14]:[2029-30]], MATCH(_xlfn.CONCAT('Cost drivers '!K$4,"_",'Cost drivers '!$B127), Inputs1!$X$2:$X$507, 0), MATCH('Cost drivers '!$C127, Inputs1[[#Headers],[2013-14]:[2029-30]], 0)), INDEX(Inputs24[[2023-24]:[2029-30]], MATCH(_xlfn.CONCAT('Cost drivers '!K$5, "_",'Cost drivers '!$B127), Inputs2!$N$2:$N$210, 0), MATCH('Cost drivers '!$C127, Inputs24[[#Headers],[2023-24]:[2029-30]],0)))</f>
        <v>521.03745835141808</v>
      </c>
      <c r="L127" s="77">
        <f>IF($C127&lt;="2023-24",INDEX(Inputs1[[2013-14]:[2029-30]], MATCH(_xlfn.CONCAT('Cost drivers '!L$4,"_",'Cost drivers '!$B127), Inputs1!$X$2:$X$507, 0), MATCH('Cost drivers '!$C127, Inputs1[[#Headers],[2013-14]:[2029-30]], 0)), INDEX(Inputs24[[2023-24]:[2029-30]], MATCH(_xlfn.CONCAT('Cost drivers '!L$5, "_",'Cost drivers '!$B127), Inputs2!$N$2:$N$210, 0), MATCH('Cost drivers '!$C127, Inputs24[[#Headers],[2023-24]:[2029-30]],0)))</f>
        <v>20.609441781602442</v>
      </c>
      <c r="M127" s="77">
        <f>IF($C127&lt;="2023-24",INDEX(Inputs1[[2013-14]:[2029-30]], MATCH(_xlfn.CONCAT('Cost drivers '!M$4,"_",'Cost drivers '!$B127), Inputs1!$X$2:$X$507, 0), MATCH('Cost drivers '!$C127, Inputs1[[#Headers],[2013-14]:[2029-30]], 0)), INDEX(Inputs24[[2023-24]:[2029-30]], MATCH(_xlfn.CONCAT('Cost drivers '!M$5, "_",'Cost drivers '!$B127), Inputs2!$N$2:$N$210, 0), MATCH('Cost drivers '!$C127, Inputs24[[#Headers],[2023-24]:[2029-30]],0)))</f>
        <v>12.369631618962934</v>
      </c>
      <c r="N127" s="77">
        <f>IF($C127&lt;="2023-24",INDEX(Inputs1[[2013-14]:[2029-30]], MATCH(_xlfn.CONCAT('Cost drivers '!N$4,"_",'Cost drivers '!$B127), Inputs1!$X$2:$X$507, 0), MATCH('Cost drivers '!$C127, Inputs1[[#Headers],[2013-14]:[2029-30]], 0)), INDEX(Inputs24[[2023-24]:[2029-30]], MATCH(_xlfn.CONCAT('Cost drivers '!N$5, "_",'Cost drivers '!$B127), Inputs2!$N$2:$N$210, 0), MATCH('Cost drivers '!$C127, Inputs24[[#Headers],[2023-24]:[2029-30]],0)))</f>
        <v>0.72183061259409564</v>
      </c>
      <c r="O127" s="77">
        <f>IF($C127&lt;="2023-24",INDEX(Inputs1[[2013-14]:[2029-30]], MATCH(_xlfn.CONCAT('Cost drivers '!O$4,"_",'Cost drivers '!$B127), Inputs1!$X$2:$X$507, 0), MATCH('Cost drivers '!$C127, Inputs1[[#Headers],[2013-14]:[2029-30]], 0)), INDEX(Inputs24[[2023-24]:[2029-30]], MATCH(_xlfn.CONCAT('Cost drivers '!O$5, "_",'Cost drivers '!$B127), Inputs2!$N$2:$N$210, 0), MATCH('Cost drivers '!$C127, Inputs24[[#Headers],[2023-24]:[2029-30]],0)))</f>
        <v>952.62099999999987</v>
      </c>
      <c r="P127" s="77">
        <f>IF($C127&lt;="2023-24",INDEX(Inputs1[[2013-14]:[2029-30]], MATCH(_xlfn.CONCAT('Cost drivers '!P$4,"_",'Cost drivers '!$B127), Inputs1!$X$2:$X$507, 0), MATCH('Cost drivers '!$C127, Inputs1[[#Headers],[2013-14]:[2029-30]], 0)), INDEX(Inputs24[[2023-24]:[2029-30]], MATCH(_xlfn.CONCAT('Cost drivers '!P$5, "_",'Cost drivers '!$B127), Inputs2!$N$2:$N$210, 0), MATCH('Cost drivers '!$C127, Inputs24[[#Headers],[2023-24]:[2029-30]],0)))</f>
        <v>0</v>
      </c>
      <c r="Q127" s="77">
        <f>IF($C127&lt;="2023-24",INDEX(Inputs1[[2013-14]:[2029-30]], MATCH(_xlfn.CONCAT('Cost drivers '!Q$4,"_",'Cost drivers '!$B127), Inputs1!$X$2:$X$507, 0), MATCH('Cost drivers '!$C127, Inputs1[[#Headers],[2013-14]:[2029-30]], 0)), INDEX(Inputs24[[2023-24]:[2029-30]], MATCH(_xlfn.CONCAT('Cost drivers '!Q$5, "_",'Cost drivers '!$B127), Inputs2!$N$2:$N$210, 0), MATCH('Cost drivers '!$C127, Inputs24[[#Headers],[2023-24]:[2029-30]],0)))</f>
        <v>0</v>
      </c>
    </row>
    <row r="128" spans="1:17" s="48" customFormat="1" ht="13.15">
      <c r="A128" s="66" t="str">
        <f t="shared" si="11"/>
        <v>SWB19</v>
      </c>
      <c r="B128" s="66" t="str">
        <f>Costs!B127</f>
        <v>SWB</v>
      </c>
      <c r="C128" s="66" t="str">
        <f>Costs!C127</f>
        <v>2018-19</v>
      </c>
      <c r="D128" s="106">
        <f t="shared" si="12"/>
        <v>6.2435372356804608</v>
      </c>
      <c r="E128" s="107">
        <f t="shared" si="8"/>
        <v>19.877012619214739</v>
      </c>
      <c r="F128" s="107">
        <f t="shared" si="9"/>
        <v>12.057945940781574</v>
      </c>
      <c r="G128" s="107">
        <f t="shared" si="13"/>
        <v>72.704921361723578</v>
      </c>
      <c r="H128" s="106">
        <f t="shared" si="10"/>
        <v>13.77498331166816</v>
      </c>
      <c r="I128" s="108">
        <f t="shared" si="14"/>
        <v>0</v>
      </c>
      <c r="J128" s="108">
        <f t="shared" si="15"/>
        <v>0</v>
      </c>
      <c r="K128" s="77">
        <f>IF($C128&lt;="2023-24",INDEX(Inputs1[[2013-14]:[2029-30]], MATCH(_xlfn.CONCAT('Cost drivers '!K$4,"_",'Cost drivers '!$B128), Inputs1!$X$2:$X$507, 0), MATCH('Cost drivers '!$C128, Inputs1[[#Headers],[2013-14]:[2029-30]], 0)), INDEX(Inputs24[[2023-24]:[2029-30]], MATCH(_xlfn.CONCAT('Cost drivers '!K$5, "_",'Cost drivers '!$B128), Inputs2!$N$2:$N$210, 0), MATCH('Cost drivers '!$C128, Inputs24[[#Headers],[2023-24]:[2029-30]],0)))</f>
        <v>514.67582460527115</v>
      </c>
      <c r="L128" s="77">
        <f>IF($C128&lt;="2023-24",INDEX(Inputs1[[2013-14]:[2029-30]], MATCH(_xlfn.CONCAT('Cost drivers '!L$4,"_",'Cost drivers '!$B128), Inputs1!$X$2:$X$507, 0), MATCH('Cost drivers '!$C128, Inputs1[[#Headers],[2013-14]:[2029-30]], 0)), INDEX(Inputs24[[2023-24]:[2029-30]], MATCH(_xlfn.CONCAT('Cost drivers '!L$5, "_",'Cost drivers '!$B128), Inputs2!$N$2:$N$210, 0), MATCH('Cost drivers '!$C128, Inputs24[[#Headers],[2023-24]:[2029-30]],0)))</f>
        <v>19.877012619214739</v>
      </c>
      <c r="M128" s="77">
        <f>IF($C128&lt;="2023-24",INDEX(Inputs1[[2013-14]:[2029-30]], MATCH(_xlfn.CONCAT('Cost drivers '!M$4,"_",'Cost drivers '!$B128), Inputs1!$X$2:$X$507, 0), MATCH('Cost drivers '!$C128, Inputs1[[#Headers],[2013-14]:[2029-30]], 0)), INDEX(Inputs24[[2023-24]:[2029-30]], MATCH(_xlfn.CONCAT('Cost drivers '!M$5, "_",'Cost drivers '!$B128), Inputs2!$N$2:$N$210, 0), MATCH('Cost drivers '!$C128, Inputs24[[#Headers],[2023-24]:[2029-30]],0)))</f>
        <v>12.057945940781574</v>
      </c>
      <c r="N128" s="77">
        <f>IF($C128&lt;="2023-24",INDEX(Inputs1[[2013-14]:[2029-30]], MATCH(_xlfn.CONCAT('Cost drivers '!N$4,"_",'Cost drivers '!$B128), Inputs1!$X$2:$X$507, 0), MATCH('Cost drivers '!$C128, Inputs1[[#Headers],[2013-14]:[2029-30]], 0)), INDEX(Inputs24[[2023-24]:[2029-30]], MATCH(_xlfn.CONCAT('Cost drivers '!N$5, "_",'Cost drivers '!$B128), Inputs2!$N$2:$N$210, 0), MATCH('Cost drivers '!$C128, Inputs24[[#Headers],[2023-24]:[2029-30]],0)))</f>
        <v>0.72704921361723573</v>
      </c>
      <c r="O128" s="77">
        <f>IF($C128&lt;="2023-24",INDEX(Inputs1[[2013-14]:[2029-30]], MATCH(_xlfn.CONCAT('Cost drivers '!O$4,"_",'Cost drivers '!$B128), Inputs1!$X$2:$X$507, 0), MATCH('Cost drivers '!$C128, Inputs1[[#Headers],[2013-14]:[2029-30]], 0)), INDEX(Inputs24[[2023-24]:[2029-30]], MATCH(_xlfn.CONCAT('Cost drivers '!O$5, "_",'Cost drivers '!$B128), Inputs2!$N$2:$N$210, 0), MATCH('Cost drivers '!$C128, Inputs24[[#Headers],[2023-24]:[2029-30]],0)))</f>
        <v>960.2829999999999</v>
      </c>
      <c r="P128" s="77">
        <f>IF($C128&lt;="2023-24",INDEX(Inputs1[[2013-14]:[2029-30]], MATCH(_xlfn.CONCAT('Cost drivers '!P$4,"_",'Cost drivers '!$B128), Inputs1!$X$2:$X$507, 0), MATCH('Cost drivers '!$C128, Inputs1[[#Headers],[2013-14]:[2029-30]], 0)), INDEX(Inputs24[[2023-24]:[2029-30]], MATCH(_xlfn.CONCAT('Cost drivers '!P$5, "_",'Cost drivers '!$B128), Inputs2!$N$2:$N$210, 0), MATCH('Cost drivers '!$C128, Inputs24[[#Headers],[2023-24]:[2029-30]],0)))</f>
        <v>0</v>
      </c>
      <c r="Q128" s="77">
        <f>IF($C128&lt;="2023-24",INDEX(Inputs1[[2013-14]:[2029-30]], MATCH(_xlfn.CONCAT('Cost drivers '!Q$4,"_",'Cost drivers '!$B128), Inputs1!$X$2:$X$507, 0), MATCH('Cost drivers '!$C128, Inputs1[[#Headers],[2013-14]:[2029-30]], 0)), INDEX(Inputs24[[2023-24]:[2029-30]], MATCH(_xlfn.CONCAT('Cost drivers '!Q$5, "_",'Cost drivers '!$B128), Inputs2!$N$2:$N$210, 0), MATCH('Cost drivers '!$C128, Inputs24[[#Headers],[2023-24]:[2029-30]],0)))</f>
        <v>0</v>
      </c>
    </row>
    <row r="129" spans="1:17" s="48" customFormat="1" ht="13.15">
      <c r="A129" s="66" t="str">
        <f t="shared" si="11"/>
        <v>SWB20</v>
      </c>
      <c r="B129" s="66" t="str">
        <f>Costs!B128</f>
        <v>SWB</v>
      </c>
      <c r="C129" s="66" t="str">
        <f>Costs!C128</f>
        <v>2019-20</v>
      </c>
      <c r="D129" s="106">
        <f t="shared" si="12"/>
        <v>6.2153844696743068</v>
      </c>
      <c r="E129" s="107">
        <f t="shared" si="8"/>
        <v>19.137099640023287</v>
      </c>
      <c r="F129" s="107">
        <f t="shared" si="9"/>
        <v>11.739587370064452</v>
      </c>
      <c r="G129" s="107">
        <f t="shared" si="13"/>
        <v>72.824130502200219</v>
      </c>
      <c r="H129" s="106">
        <f t="shared" si="10"/>
        <v>13.78565838269307</v>
      </c>
      <c r="I129" s="108">
        <f t="shared" si="14"/>
        <v>1</v>
      </c>
      <c r="J129" s="108">
        <f t="shared" si="15"/>
        <v>0</v>
      </c>
      <c r="K129" s="77">
        <f>IF($C129&lt;="2023-24",INDEX(Inputs1[[2013-14]:[2029-30]], MATCH(_xlfn.CONCAT('Cost drivers '!K$4,"_",'Cost drivers '!$B129), Inputs1!$X$2:$X$507, 0), MATCH('Cost drivers '!$C129, Inputs1[[#Headers],[2013-14]:[2029-30]], 0)), INDEX(Inputs24[[2023-24]:[2029-30]], MATCH(_xlfn.CONCAT('Cost drivers '!K$5, "_",'Cost drivers '!$B129), Inputs2!$N$2:$N$210, 0), MATCH('Cost drivers '!$C129, Inputs24[[#Headers],[2023-24]:[2029-30]],0)))</f>
        <v>500.38833635314194</v>
      </c>
      <c r="L129" s="77">
        <f>IF($C129&lt;="2023-24",INDEX(Inputs1[[2013-14]:[2029-30]], MATCH(_xlfn.CONCAT('Cost drivers '!L$4,"_",'Cost drivers '!$B129), Inputs1!$X$2:$X$507, 0), MATCH('Cost drivers '!$C129, Inputs1[[#Headers],[2013-14]:[2029-30]], 0)), INDEX(Inputs24[[2023-24]:[2029-30]], MATCH(_xlfn.CONCAT('Cost drivers '!L$5, "_",'Cost drivers '!$B129), Inputs2!$N$2:$N$210, 0), MATCH('Cost drivers '!$C129, Inputs24[[#Headers],[2023-24]:[2029-30]],0)))</f>
        <v>19.137099640023287</v>
      </c>
      <c r="M129" s="77">
        <f>IF($C129&lt;="2023-24",INDEX(Inputs1[[2013-14]:[2029-30]], MATCH(_xlfn.CONCAT('Cost drivers '!M$4,"_",'Cost drivers '!$B129), Inputs1!$X$2:$X$507, 0), MATCH('Cost drivers '!$C129, Inputs1[[#Headers],[2013-14]:[2029-30]], 0)), INDEX(Inputs24[[2023-24]:[2029-30]], MATCH(_xlfn.CONCAT('Cost drivers '!M$5, "_",'Cost drivers '!$B129), Inputs2!$N$2:$N$210, 0), MATCH('Cost drivers '!$C129, Inputs24[[#Headers],[2023-24]:[2029-30]],0)))</f>
        <v>11.739587370064452</v>
      </c>
      <c r="N129" s="77">
        <f>IF($C129&lt;="2023-24",INDEX(Inputs1[[2013-14]:[2029-30]], MATCH(_xlfn.CONCAT('Cost drivers '!N$4,"_",'Cost drivers '!$B129), Inputs1!$X$2:$X$507, 0), MATCH('Cost drivers '!$C129, Inputs1[[#Headers],[2013-14]:[2029-30]], 0)), INDEX(Inputs24[[2023-24]:[2029-30]], MATCH(_xlfn.CONCAT('Cost drivers '!N$5, "_",'Cost drivers '!$B129), Inputs2!$N$2:$N$210, 0), MATCH('Cost drivers '!$C129, Inputs24[[#Headers],[2023-24]:[2029-30]],0)))</f>
        <v>0.72824130502200224</v>
      </c>
      <c r="O129" s="77">
        <f>IF($C129&lt;="2023-24",INDEX(Inputs1[[2013-14]:[2029-30]], MATCH(_xlfn.CONCAT('Cost drivers '!O$4,"_",'Cost drivers '!$B129), Inputs1!$X$2:$X$507, 0), MATCH('Cost drivers '!$C129, Inputs1[[#Headers],[2013-14]:[2029-30]], 0)), INDEX(Inputs24[[2023-24]:[2029-30]], MATCH(_xlfn.CONCAT('Cost drivers '!O$5, "_",'Cost drivers '!$B129), Inputs2!$N$2:$N$210, 0), MATCH('Cost drivers '!$C129, Inputs24[[#Headers],[2023-24]:[2029-30]],0)))</f>
        <v>970.58900000000006</v>
      </c>
      <c r="P129" s="77">
        <f>IF($C129&lt;="2023-24",INDEX(Inputs1[[2013-14]:[2029-30]], MATCH(_xlfn.CONCAT('Cost drivers '!P$4,"_",'Cost drivers '!$B129), Inputs1!$X$2:$X$507, 0), MATCH('Cost drivers '!$C129, Inputs1[[#Headers],[2013-14]:[2029-30]], 0)), INDEX(Inputs24[[2023-24]:[2029-30]], MATCH(_xlfn.CONCAT('Cost drivers '!P$5, "_",'Cost drivers '!$B129), Inputs2!$N$2:$N$210, 0), MATCH('Cost drivers '!$C129, Inputs24[[#Headers],[2023-24]:[2029-30]],0)))</f>
        <v>1</v>
      </c>
      <c r="Q129" s="77">
        <f>IF($C129&lt;="2023-24",INDEX(Inputs1[[2013-14]:[2029-30]], MATCH(_xlfn.CONCAT('Cost drivers '!Q$4,"_",'Cost drivers '!$B129), Inputs1!$X$2:$X$507, 0), MATCH('Cost drivers '!$C129, Inputs1[[#Headers],[2013-14]:[2029-30]], 0)), INDEX(Inputs24[[2023-24]:[2029-30]], MATCH(_xlfn.CONCAT('Cost drivers '!Q$5, "_",'Cost drivers '!$B129), Inputs2!$N$2:$N$210, 0), MATCH('Cost drivers '!$C129, Inputs24[[#Headers],[2023-24]:[2029-30]],0)))</f>
        <v>0</v>
      </c>
    </row>
    <row r="130" spans="1:17" s="48" customFormat="1" ht="13.15">
      <c r="A130" s="66" t="str">
        <f t="shared" si="11"/>
        <v>SWB21</v>
      </c>
      <c r="B130" s="66" t="str">
        <f>Costs!B129</f>
        <v>SWB</v>
      </c>
      <c r="C130" s="66" t="str">
        <f>Costs!C129</f>
        <v>2020-21</v>
      </c>
      <c r="D130" s="106">
        <f t="shared" si="12"/>
        <v>6.2420072706744945</v>
      </c>
      <c r="E130" s="107">
        <f t="shared" si="8"/>
        <v>18.879940245290339</v>
      </c>
      <c r="F130" s="107">
        <f t="shared" si="9"/>
        <v>11.739587370064452</v>
      </c>
      <c r="G130" s="107">
        <f t="shared" si="13"/>
        <v>72.433508467168224</v>
      </c>
      <c r="H130" s="106">
        <f t="shared" si="10"/>
        <v>13.801516090603593</v>
      </c>
      <c r="I130" s="108">
        <f t="shared" si="14"/>
        <v>0</v>
      </c>
      <c r="J130" s="108">
        <f t="shared" si="15"/>
        <v>1</v>
      </c>
      <c r="K130" s="77">
        <f>IF($C130&lt;="2023-24",INDEX(Inputs1[[2013-14]:[2029-30]], MATCH(_xlfn.CONCAT('Cost drivers '!K$4,"_",'Cost drivers '!$B130), Inputs1!$X$2:$X$507, 0), MATCH('Cost drivers '!$C130, Inputs1[[#Headers],[2013-14]:[2029-30]], 0)), INDEX(Inputs24[[2023-24]:[2029-30]], MATCH(_xlfn.CONCAT('Cost drivers '!K$5, "_",'Cost drivers '!$B130), Inputs2!$N$2:$N$210, 0), MATCH('Cost drivers '!$C130, Inputs24[[#Headers],[2023-24]:[2029-30]],0)))</f>
        <v>513.88899067188459</v>
      </c>
      <c r="L130" s="77">
        <f>IF($C130&lt;="2023-24",INDEX(Inputs1[[2013-14]:[2029-30]], MATCH(_xlfn.CONCAT('Cost drivers '!L$4,"_",'Cost drivers '!$B130), Inputs1!$X$2:$X$507, 0), MATCH('Cost drivers '!$C130, Inputs1[[#Headers],[2013-14]:[2029-30]], 0)), INDEX(Inputs24[[2023-24]:[2029-30]], MATCH(_xlfn.CONCAT('Cost drivers '!L$5, "_",'Cost drivers '!$B130), Inputs2!$N$2:$N$210, 0), MATCH('Cost drivers '!$C130, Inputs24[[#Headers],[2023-24]:[2029-30]],0)))</f>
        <v>18.879940245290339</v>
      </c>
      <c r="M130" s="77">
        <f>IF($C130&lt;="2023-24",INDEX(Inputs1[[2013-14]:[2029-30]], MATCH(_xlfn.CONCAT('Cost drivers '!M$4,"_",'Cost drivers '!$B130), Inputs1!$X$2:$X$507, 0), MATCH('Cost drivers '!$C130, Inputs1[[#Headers],[2013-14]:[2029-30]], 0)), INDEX(Inputs24[[2023-24]:[2029-30]], MATCH(_xlfn.CONCAT('Cost drivers '!M$5, "_",'Cost drivers '!$B130), Inputs2!$N$2:$N$210, 0), MATCH('Cost drivers '!$C130, Inputs24[[#Headers],[2023-24]:[2029-30]],0)))</f>
        <v>11.739587370064452</v>
      </c>
      <c r="N130" s="77">
        <f>IF($C130&lt;="2023-24",INDEX(Inputs1[[2013-14]:[2029-30]], MATCH(_xlfn.CONCAT('Cost drivers '!N$4,"_",'Cost drivers '!$B130), Inputs1!$X$2:$X$507, 0), MATCH('Cost drivers '!$C130, Inputs1[[#Headers],[2013-14]:[2029-30]], 0)), INDEX(Inputs24[[2023-24]:[2029-30]], MATCH(_xlfn.CONCAT('Cost drivers '!N$5, "_",'Cost drivers '!$B130), Inputs2!$N$2:$N$210, 0), MATCH('Cost drivers '!$C130, Inputs24[[#Headers],[2023-24]:[2029-30]],0)))</f>
        <v>0.72433508467168228</v>
      </c>
      <c r="O130" s="77">
        <f>IF($C130&lt;="2023-24",INDEX(Inputs1[[2013-14]:[2029-30]], MATCH(_xlfn.CONCAT('Cost drivers '!O$4,"_",'Cost drivers '!$B130), Inputs1!$X$2:$X$507, 0), MATCH('Cost drivers '!$C130, Inputs1[[#Headers],[2013-14]:[2029-30]], 0)), INDEX(Inputs24[[2023-24]:[2029-30]], MATCH(_xlfn.CONCAT('Cost drivers '!O$5, "_",'Cost drivers '!$B130), Inputs2!$N$2:$N$210, 0), MATCH('Cost drivers '!$C130, Inputs24[[#Headers],[2023-24]:[2029-30]],0)))</f>
        <v>986.10300000000007</v>
      </c>
      <c r="P130" s="77">
        <f>IF($C130&lt;="2023-24",INDEX(Inputs1[[2013-14]:[2029-30]], MATCH(_xlfn.CONCAT('Cost drivers '!P$4,"_",'Cost drivers '!$B130), Inputs1!$X$2:$X$507, 0), MATCH('Cost drivers '!$C130, Inputs1[[#Headers],[2013-14]:[2029-30]], 0)), INDEX(Inputs24[[2023-24]:[2029-30]], MATCH(_xlfn.CONCAT('Cost drivers '!P$5, "_",'Cost drivers '!$B130), Inputs2!$N$2:$N$210, 0), MATCH('Cost drivers '!$C130, Inputs24[[#Headers],[2023-24]:[2029-30]],0)))</f>
        <v>0</v>
      </c>
      <c r="Q130" s="77">
        <f>IF($C130&lt;="2023-24",INDEX(Inputs1[[2013-14]:[2029-30]], MATCH(_xlfn.CONCAT('Cost drivers '!Q$4,"_",'Cost drivers '!$B130), Inputs1!$X$2:$X$507, 0), MATCH('Cost drivers '!$C130, Inputs1[[#Headers],[2013-14]:[2029-30]], 0)), INDEX(Inputs24[[2023-24]:[2029-30]], MATCH(_xlfn.CONCAT('Cost drivers '!Q$5, "_",'Cost drivers '!$B130), Inputs2!$N$2:$N$210, 0), MATCH('Cost drivers '!$C130, Inputs24[[#Headers],[2023-24]:[2029-30]],0)))</f>
        <v>1</v>
      </c>
    </row>
    <row r="131" spans="1:17" s="48" customFormat="1" ht="13.15">
      <c r="A131" s="66" t="str">
        <f t="shared" si="11"/>
        <v>SWB22</v>
      </c>
      <c r="B131" s="66" t="str">
        <f>Costs!B130</f>
        <v>SWB</v>
      </c>
      <c r="C131" s="66" t="str">
        <f>Costs!C130</f>
        <v>2021-22</v>
      </c>
      <c r="D131" s="106">
        <f t="shared" si="12"/>
        <v>6.1838579036077217</v>
      </c>
      <c r="E131" s="107">
        <f t="shared" si="8"/>
        <v>17.097339587580631</v>
      </c>
      <c r="F131" s="107">
        <f t="shared" si="9"/>
        <v>11.739587370064452</v>
      </c>
      <c r="G131" s="107">
        <f t="shared" si="13"/>
        <v>72.477774821183303</v>
      </c>
      <c r="H131" s="106">
        <f t="shared" si="10"/>
        <v>13.809504054988285</v>
      </c>
      <c r="I131" s="108">
        <f t="shared" si="14"/>
        <v>0</v>
      </c>
      <c r="J131" s="108">
        <f t="shared" si="15"/>
        <v>0</v>
      </c>
      <c r="K131" s="77">
        <f>IF($C131&lt;="2023-24",INDEX(Inputs1[[2013-14]:[2029-30]], MATCH(_xlfn.CONCAT('Cost drivers '!K$4,"_",'Cost drivers '!$B131), Inputs1!$X$2:$X$507, 0), MATCH('Cost drivers '!$C131, Inputs1[[#Headers],[2013-14]:[2029-30]], 0)), INDEX(Inputs24[[2023-24]:[2029-30]], MATCH(_xlfn.CONCAT('Cost drivers '!K$5, "_",'Cost drivers '!$B131), Inputs2!$N$2:$N$210, 0), MATCH('Cost drivers '!$C131, Inputs24[[#Headers],[2023-24]:[2029-30]],0)))</f>
        <v>484.85889167642864</v>
      </c>
      <c r="L131" s="77">
        <f>IF($C131&lt;="2023-24",INDEX(Inputs1[[2013-14]:[2029-30]], MATCH(_xlfn.CONCAT('Cost drivers '!L$4,"_",'Cost drivers '!$B131), Inputs1!$X$2:$X$507, 0), MATCH('Cost drivers '!$C131, Inputs1[[#Headers],[2013-14]:[2029-30]], 0)), INDEX(Inputs24[[2023-24]:[2029-30]], MATCH(_xlfn.CONCAT('Cost drivers '!L$5, "_",'Cost drivers '!$B131), Inputs2!$N$2:$N$210, 0), MATCH('Cost drivers '!$C131, Inputs24[[#Headers],[2023-24]:[2029-30]],0)))</f>
        <v>17.097339587580631</v>
      </c>
      <c r="M131" s="77">
        <f>IF($C131&lt;="2023-24",INDEX(Inputs1[[2013-14]:[2029-30]], MATCH(_xlfn.CONCAT('Cost drivers '!M$4,"_",'Cost drivers '!$B131), Inputs1!$X$2:$X$507, 0), MATCH('Cost drivers '!$C131, Inputs1[[#Headers],[2013-14]:[2029-30]], 0)), INDEX(Inputs24[[2023-24]:[2029-30]], MATCH(_xlfn.CONCAT('Cost drivers '!M$5, "_",'Cost drivers '!$B131), Inputs2!$N$2:$N$210, 0), MATCH('Cost drivers '!$C131, Inputs24[[#Headers],[2023-24]:[2029-30]],0)))</f>
        <v>11.739587370064452</v>
      </c>
      <c r="N131" s="77">
        <f>IF($C131&lt;="2023-24",INDEX(Inputs1[[2013-14]:[2029-30]], MATCH(_xlfn.CONCAT('Cost drivers '!N$4,"_",'Cost drivers '!$B131), Inputs1!$X$2:$X$507, 0), MATCH('Cost drivers '!$C131, Inputs1[[#Headers],[2013-14]:[2029-30]], 0)), INDEX(Inputs24[[2023-24]:[2029-30]], MATCH(_xlfn.CONCAT('Cost drivers '!N$5, "_",'Cost drivers '!$B131), Inputs2!$N$2:$N$210, 0), MATCH('Cost drivers '!$C131, Inputs24[[#Headers],[2023-24]:[2029-30]],0)))</f>
        <v>0.72477774821183305</v>
      </c>
      <c r="O131" s="77">
        <f>IF($C131&lt;="2023-24",INDEX(Inputs1[[2013-14]:[2029-30]], MATCH(_xlfn.CONCAT('Cost drivers '!O$4,"_",'Cost drivers '!$B131), Inputs1!$X$2:$X$507, 0), MATCH('Cost drivers '!$C131, Inputs1[[#Headers],[2013-14]:[2029-30]], 0)), INDEX(Inputs24[[2023-24]:[2029-30]], MATCH(_xlfn.CONCAT('Cost drivers '!O$5, "_",'Cost drivers '!$B131), Inputs2!$N$2:$N$210, 0), MATCH('Cost drivers '!$C131, Inputs24[[#Headers],[2023-24]:[2029-30]],0)))</f>
        <v>994.0115000000003</v>
      </c>
      <c r="P131" s="77">
        <f>IF($C131&lt;="2023-24",INDEX(Inputs1[[2013-14]:[2029-30]], MATCH(_xlfn.CONCAT('Cost drivers '!P$4,"_",'Cost drivers '!$B131), Inputs1!$X$2:$X$507, 0), MATCH('Cost drivers '!$C131, Inputs1[[#Headers],[2013-14]:[2029-30]], 0)), INDEX(Inputs24[[2023-24]:[2029-30]], MATCH(_xlfn.CONCAT('Cost drivers '!P$5, "_",'Cost drivers '!$B131), Inputs2!$N$2:$N$210, 0), MATCH('Cost drivers '!$C131, Inputs24[[#Headers],[2023-24]:[2029-30]],0)))</f>
        <v>0</v>
      </c>
      <c r="Q131" s="77">
        <f>IF($C131&lt;="2023-24",INDEX(Inputs1[[2013-14]:[2029-30]], MATCH(_xlfn.CONCAT('Cost drivers '!Q$4,"_",'Cost drivers '!$B131), Inputs1!$X$2:$X$507, 0), MATCH('Cost drivers '!$C131, Inputs1[[#Headers],[2013-14]:[2029-30]], 0)), INDEX(Inputs24[[2023-24]:[2029-30]], MATCH(_xlfn.CONCAT('Cost drivers '!Q$5, "_",'Cost drivers '!$B131), Inputs2!$N$2:$N$210, 0), MATCH('Cost drivers '!$C131, Inputs24[[#Headers],[2023-24]:[2029-30]],0)))</f>
        <v>0</v>
      </c>
    </row>
    <row r="132" spans="1:17" s="48" customFormat="1" ht="13.15">
      <c r="A132" s="66" t="str">
        <f t="shared" si="11"/>
        <v>SWB23</v>
      </c>
      <c r="B132" s="66" t="str">
        <f>Costs!B131</f>
        <v>SWB</v>
      </c>
      <c r="C132" s="66" t="str">
        <f>Costs!C131</f>
        <v>2022-23</v>
      </c>
      <c r="D132" s="106">
        <f t="shared" si="12"/>
        <v>6.0349506141397704</v>
      </c>
      <c r="E132" s="107">
        <f t="shared" si="8"/>
        <v>17.989137999536336</v>
      </c>
      <c r="F132" s="107">
        <f t="shared" si="9"/>
        <v>11.739587370064452</v>
      </c>
      <c r="G132" s="107">
        <f t="shared" si="13"/>
        <v>72.552258682348011</v>
      </c>
      <c r="H132" s="106">
        <f t="shared" si="10"/>
        <v>13.817972524835193</v>
      </c>
      <c r="I132" s="108">
        <f t="shared" si="14"/>
        <v>0</v>
      </c>
      <c r="J132" s="108">
        <f t="shared" si="15"/>
        <v>0</v>
      </c>
      <c r="K132" s="77">
        <f>IF($C132&lt;="2023-24",INDEX(Inputs1[[2013-14]:[2029-30]], MATCH(_xlfn.CONCAT('Cost drivers '!K$4,"_",'Cost drivers '!$B132), Inputs1!$X$2:$X$507, 0), MATCH('Cost drivers '!$C132, Inputs1[[#Headers],[2013-14]:[2029-30]], 0)), INDEX(Inputs24[[2023-24]:[2029-30]], MATCH(_xlfn.CONCAT('Cost drivers '!K$5, "_",'Cost drivers '!$B132), Inputs2!$N$2:$N$210, 0), MATCH('Cost drivers '!$C132, Inputs24[[#Headers],[2023-24]:[2029-30]],0)))</f>
        <v>417.7781767942023</v>
      </c>
      <c r="L132" s="77">
        <f>IF($C132&lt;="2023-24",INDEX(Inputs1[[2013-14]:[2029-30]], MATCH(_xlfn.CONCAT('Cost drivers '!L$4,"_",'Cost drivers '!$B132), Inputs1!$X$2:$X$507, 0), MATCH('Cost drivers '!$C132, Inputs1[[#Headers],[2013-14]:[2029-30]], 0)), INDEX(Inputs24[[2023-24]:[2029-30]], MATCH(_xlfn.CONCAT('Cost drivers '!L$5, "_",'Cost drivers '!$B132), Inputs2!$N$2:$N$210, 0), MATCH('Cost drivers '!$C132, Inputs24[[#Headers],[2023-24]:[2029-30]],0)))</f>
        <v>17.989137999536336</v>
      </c>
      <c r="M132" s="77">
        <f>IF($C132&lt;="2023-24",INDEX(Inputs1[[2013-14]:[2029-30]], MATCH(_xlfn.CONCAT('Cost drivers '!M$4,"_",'Cost drivers '!$B132), Inputs1!$X$2:$X$507, 0), MATCH('Cost drivers '!$C132, Inputs1[[#Headers],[2013-14]:[2029-30]], 0)), INDEX(Inputs24[[2023-24]:[2029-30]], MATCH(_xlfn.CONCAT('Cost drivers '!M$5, "_",'Cost drivers '!$B132), Inputs2!$N$2:$N$210, 0), MATCH('Cost drivers '!$C132, Inputs24[[#Headers],[2023-24]:[2029-30]],0)))</f>
        <v>11.739587370064452</v>
      </c>
      <c r="N132" s="77">
        <f>IF($C132&lt;="2023-24",INDEX(Inputs1[[2013-14]:[2029-30]], MATCH(_xlfn.CONCAT('Cost drivers '!N$4,"_",'Cost drivers '!$B132), Inputs1!$X$2:$X$507, 0), MATCH('Cost drivers '!$C132, Inputs1[[#Headers],[2013-14]:[2029-30]], 0)), INDEX(Inputs24[[2023-24]:[2029-30]], MATCH(_xlfn.CONCAT('Cost drivers '!N$5, "_",'Cost drivers '!$B132), Inputs2!$N$2:$N$210, 0), MATCH('Cost drivers '!$C132, Inputs24[[#Headers],[2023-24]:[2029-30]],0)))</f>
        <v>0.72552258682348014</v>
      </c>
      <c r="O132" s="77">
        <f>IF($C132&lt;="2023-24",INDEX(Inputs1[[2013-14]:[2029-30]], MATCH(_xlfn.CONCAT('Cost drivers '!O$4,"_",'Cost drivers '!$B132), Inputs1!$X$2:$X$507, 0), MATCH('Cost drivers '!$C132, Inputs1[[#Headers],[2013-14]:[2029-30]], 0)), INDEX(Inputs24[[2023-24]:[2029-30]], MATCH(_xlfn.CONCAT('Cost drivers '!O$5, "_",'Cost drivers '!$B132), Inputs2!$N$2:$N$210, 0), MATCH('Cost drivers '!$C132, Inputs24[[#Headers],[2023-24]:[2029-30]],0)))</f>
        <v>1002.465</v>
      </c>
      <c r="P132" s="77">
        <f>IF($C132&lt;="2023-24",INDEX(Inputs1[[2013-14]:[2029-30]], MATCH(_xlfn.CONCAT('Cost drivers '!P$4,"_",'Cost drivers '!$B132), Inputs1!$X$2:$X$507, 0), MATCH('Cost drivers '!$C132, Inputs1[[#Headers],[2013-14]:[2029-30]], 0)), INDEX(Inputs24[[2023-24]:[2029-30]], MATCH(_xlfn.CONCAT('Cost drivers '!P$5, "_",'Cost drivers '!$B132), Inputs2!$N$2:$N$210, 0), MATCH('Cost drivers '!$C132, Inputs24[[#Headers],[2023-24]:[2029-30]],0)))</f>
        <v>0</v>
      </c>
      <c r="Q132" s="77">
        <f>IF($C132&lt;="2023-24",INDEX(Inputs1[[2013-14]:[2029-30]], MATCH(_xlfn.CONCAT('Cost drivers '!Q$4,"_",'Cost drivers '!$B132), Inputs1!$X$2:$X$507, 0), MATCH('Cost drivers '!$C132, Inputs1[[#Headers],[2013-14]:[2029-30]], 0)), INDEX(Inputs24[[2023-24]:[2029-30]], MATCH(_xlfn.CONCAT('Cost drivers '!Q$5, "_",'Cost drivers '!$B132), Inputs2!$N$2:$N$210, 0), MATCH('Cost drivers '!$C132, Inputs24[[#Headers],[2023-24]:[2029-30]],0)))</f>
        <v>0</v>
      </c>
    </row>
    <row r="133" spans="1:17" s="48" customFormat="1" ht="13.15">
      <c r="A133" s="66" t="str">
        <f t="shared" si="11"/>
        <v>SWB24</v>
      </c>
      <c r="B133" s="66" t="str">
        <f>Costs!B132</f>
        <v>SWB</v>
      </c>
      <c r="C133" s="66" t="str">
        <f>Costs!C132</f>
        <v>2023-24</v>
      </c>
      <c r="D133" s="106">
        <f t="shared" si="12"/>
        <v>6.0182489503776289</v>
      </c>
      <c r="E133" s="107">
        <f t="shared" si="8"/>
        <v>17.768164097511601</v>
      </c>
      <c r="F133" s="107">
        <f t="shared" si="9"/>
        <v>11.739587370064452</v>
      </c>
      <c r="G133" s="107">
        <f t="shared" si="13"/>
        <v>72.602985062812181</v>
      </c>
      <c r="H133" s="106">
        <f t="shared" si="10"/>
        <v>13.826086435696448</v>
      </c>
      <c r="I133" s="108">
        <f t="shared" si="14"/>
        <v>0</v>
      </c>
      <c r="J133" s="108">
        <f t="shared" si="15"/>
        <v>0</v>
      </c>
      <c r="K133" s="77">
        <f>IF($C133&lt;="2023-24",INDEX(Inputs1[[2013-14]:[2029-30]], MATCH(_xlfn.CONCAT('Cost drivers '!K$4,"_",'Cost drivers '!$B133), Inputs1!$X$2:$X$507, 0), MATCH('Cost drivers '!$C133, Inputs1[[#Headers],[2013-14]:[2029-30]], 0)), INDEX(Inputs24[[2023-24]:[2029-30]], MATCH(_xlfn.CONCAT('Cost drivers '!K$5, "_",'Cost drivers '!$B133), Inputs2!$N$2:$N$210, 0), MATCH('Cost drivers '!$C133, Inputs24[[#Headers],[2023-24]:[2029-30]],0)))</f>
        <v>410.85853179986282</v>
      </c>
      <c r="L133" s="77">
        <f>IF($C133&lt;="2023-24",INDEX(Inputs1[[2013-14]:[2029-30]], MATCH(_xlfn.CONCAT('Cost drivers '!L$4,"_",'Cost drivers '!$B133), Inputs1!$X$2:$X$507, 0), MATCH('Cost drivers '!$C133, Inputs1[[#Headers],[2013-14]:[2029-30]], 0)), INDEX(Inputs24[[2023-24]:[2029-30]], MATCH(_xlfn.CONCAT('Cost drivers '!L$5, "_",'Cost drivers '!$B133), Inputs2!$N$2:$N$210, 0), MATCH('Cost drivers '!$C133, Inputs24[[#Headers],[2023-24]:[2029-30]],0)))</f>
        <v>17.768164097511601</v>
      </c>
      <c r="M133" s="77">
        <f>IF($C133&lt;="2023-24",INDEX(Inputs1[[2013-14]:[2029-30]], MATCH(_xlfn.CONCAT('Cost drivers '!M$4,"_",'Cost drivers '!$B133), Inputs1!$X$2:$X$507, 0), MATCH('Cost drivers '!$C133, Inputs1[[#Headers],[2013-14]:[2029-30]], 0)), INDEX(Inputs24[[2023-24]:[2029-30]], MATCH(_xlfn.CONCAT('Cost drivers '!M$5, "_",'Cost drivers '!$B133), Inputs2!$N$2:$N$210, 0), MATCH('Cost drivers '!$C133, Inputs24[[#Headers],[2023-24]:[2029-30]],0)))</f>
        <v>11.739587370064452</v>
      </c>
      <c r="N133" s="77">
        <f>IF($C133&lt;="2023-24",INDEX(Inputs1[[2013-14]:[2029-30]], MATCH(_xlfn.CONCAT('Cost drivers '!N$4,"_",'Cost drivers '!$B133), Inputs1!$X$2:$X$507, 0), MATCH('Cost drivers '!$C133, Inputs1[[#Headers],[2013-14]:[2029-30]], 0)), INDEX(Inputs24[[2023-24]:[2029-30]], MATCH(_xlfn.CONCAT('Cost drivers '!N$5, "_",'Cost drivers '!$B133), Inputs2!$N$2:$N$210, 0), MATCH('Cost drivers '!$C133, Inputs24[[#Headers],[2023-24]:[2029-30]],0)))</f>
        <v>0.72602985062812175</v>
      </c>
      <c r="O133" s="77">
        <f>IF($C133&lt;="2023-24",INDEX(Inputs1[[2013-14]:[2029-30]], MATCH(_xlfn.CONCAT('Cost drivers '!O$4,"_",'Cost drivers '!$B133), Inputs1!$X$2:$X$507, 0), MATCH('Cost drivers '!$C133, Inputs1[[#Headers],[2013-14]:[2029-30]], 0)), INDEX(Inputs24[[2023-24]:[2029-30]], MATCH(_xlfn.CONCAT('Cost drivers '!O$5, "_",'Cost drivers '!$B133), Inputs2!$N$2:$N$210, 0), MATCH('Cost drivers '!$C133, Inputs24[[#Headers],[2023-24]:[2029-30]],0)))</f>
        <v>1010.6320000000001</v>
      </c>
      <c r="P133" s="77">
        <f>IF($C133&lt;="2023-24",INDEX(Inputs1[[2013-14]:[2029-30]], MATCH(_xlfn.CONCAT('Cost drivers '!P$4,"_",'Cost drivers '!$B133), Inputs1!$X$2:$X$507, 0), MATCH('Cost drivers '!$C133, Inputs1[[#Headers],[2013-14]:[2029-30]], 0)), INDEX(Inputs24[[2023-24]:[2029-30]], MATCH(_xlfn.CONCAT('Cost drivers '!P$5, "_",'Cost drivers '!$B133), Inputs2!$N$2:$N$210, 0), MATCH('Cost drivers '!$C133, Inputs24[[#Headers],[2023-24]:[2029-30]],0)))</f>
        <v>0</v>
      </c>
      <c r="Q133" s="77">
        <f>IF($C133&lt;="2023-24",INDEX(Inputs1[[2013-14]:[2029-30]], MATCH(_xlfn.CONCAT('Cost drivers '!Q$4,"_",'Cost drivers '!$B133), Inputs1!$X$2:$X$507, 0), MATCH('Cost drivers '!$C133, Inputs1[[#Headers],[2013-14]:[2029-30]], 0)), INDEX(Inputs24[[2023-24]:[2029-30]], MATCH(_xlfn.CONCAT('Cost drivers '!Q$5, "_",'Cost drivers '!$B133), Inputs2!$N$2:$N$210, 0), MATCH('Cost drivers '!$C133, Inputs24[[#Headers],[2023-24]:[2029-30]],0)))</f>
        <v>0</v>
      </c>
    </row>
    <row r="134" spans="1:17" s="48" customFormat="1" ht="13.15">
      <c r="A134" s="66" t="str">
        <f t="shared" si="11"/>
        <v>SWB25</v>
      </c>
      <c r="B134" s="66" t="str">
        <f>Costs!B133</f>
        <v>SWB</v>
      </c>
      <c r="C134" s="66" t="str">
        <f>Costs!C133</f>
        <v>2024-25</v>
      </c>
      <c r="D134" s="106">
        <f t="shared" si="12"/>
        <v>5.987896127656807</v>
      </c>
      <c r="E134" s="107">
        <f t="shared" si="8"/>
        <v>17.768164097511601</v>
      </c>
      <c r="F134" s="107">
        <f t="shared" si="9"/>
        <v>11.739587370064452</v>
      </c>
      <c r="G134" s="107">
        <f t="shared" si="13"/>
        <v>72.908889797199265</v>
      </c>
      <c r="H134" s="106">
        <f t="shared" si="10"/>
        <v>13.847437427905348</v>
      </c>
      <c r="I134" s="108">
        <f t="shared" si="14"/>
        <v>0</v>
      </c>
      <c r="J134" s="108">
        <f t="shared" si="15"/>
        <v>0</v>
      </c>
      <c r="K134" s="77">
        <f>IF($C134&lt;="2023-24",INDEX(Inputs1[[2013-14]:[2029-30]], MATCH(_xlfn.CONCAT('Cost drivers '!K$4,"_",'Cost drivers '!$B134), Inputs1!$X$2:$X$507, 0), MATCH('Cost drivers '!$C134, Inputs1[[#Headers],[2013-14]:[2029-30]], 0)), INDEX(Inputs24[[2023-24]:[2029-30]], MATCH(_xlfn.CONCAT('Cost drivers '!K$5, "_",'Cost drivers '!$B134), Inputs2!$N$2:$N$210, 0), MATCH('Cost drivers '!$C134, Inputs24[[#Headers],[2023-24]:[2029-30]],0)))</f>
        <v>398.57517591644728</v>
      </c>
      <c r="L134" s="77">
        <f>IF($C134&lt;="2023-24",INDEX(Inputs1[[2013-14]:[2029-30]], MATCH(_xlfn.CONCAT('Cost drivers '!L$4,"_",'Cost drivers '!$B134), Inputs1!$X$2:$X$507, 0), MATCH('Cost drivers '!$C134, Inputs1[[#Headers],[2013-14]:[2029-30]], 0)), INDEX(Inputs24[[2023-24]:[2029-30]], MATCH(_xlfn.CONCAT('Cost drivers '!L$5, "_",'Cost drivers '!$B134), Inputs2!$N$2:$N$210, 0), MATCH('Cost drivers '!$C134, Inputs24[[#Headers],[2023-24]:[2029-30]],0)))</f>
        <v>17.768164097511601</v>
      </c>
      <c r="M134" s="77">
        <f>IF($C134&lt;="2023-24",INDEX(Inputs1[[2013-14]:[2029-30]], MATCH(_xlfn.CONCAT('Cost drivers '!M$4,"_",'Cost drivers '!$B134), Inputs1!$X$2:$X$507, 0), MATCH('Cost drivers '!$C134, Inputs1[[#Headers],[2013-14]:[2029-30]], 0)), INDEX(Inputs24[[2023-24]:[2029-30]], MATCH(_xlfn.CONCAT('Cost drivers '!M$5, "_",'Cost drivers '!$B134), Inputs2!$N$2:$N$210, 0), MATCH('Cost drivers '!$C134, Inputs24[[#Headers],[2023-24]:[2029-30]],0)))</f>
        <v>11.739587370064452</v>
      </c>
      <c r="N134" s="77">
        <f>IF($C134&lt;="2023-24",INDEX(Inputs1[[2013-14]:[2029-30]], MATCH(_xlfn.CONCAT('Cost drivers '!N$4,"_",'Cost drivers '!$B134), Inputs1!$X$2:$X$507, 0), MATCH('Cost drivers '!$C134, Inputs1[[#Headers],[2013-14]:[2029-30]], 0)), INDEX(Inputs24[[2023-24]:[2029-30]], MATCH(_xlfn.CONCAT('Cost drivers '!N$5, "_",'Cost drivers '!$B134), Inputs2!$N$2:$N$210, 0), MATCH('Cost drivers '!$C134, Inputs24[[#Headers],[2023-24]:[2029-30]],0)))</f>
        <v>0.72908889797199261</v>
      </c>
      <c r="O134" s="77">
        <f>IF($C134&lt;="2023-24",INDEX(Inputs1[[2013-14]:[2029-30]], MATCH(_xlfn.CONCAT('Cost drivers '!O$4,"_",'Cost drivers '!$B134), Inputs1!$X$2:$X$507, 0), MATCH('Cost drivers '!$C134, Inputs1[[#Headers],[2013-14]:[2029-30]], 0)), INDEX(Inputs24[[2023-24]:[2029-30]], MATCH(_xlfn.CONCAT('Cost drivers '!O$5, "_",'Cost drivers '!$B134), Inputs2!$N$2:$N$210, 0), MATCH('Cost drivers '!$C134, Inputs24[[#Headers],[2023-24]:[2029-30]],0)))</f>
        <v>1032.442</v>
      </c>
      <c r="P134" s="77">
        <f>IF($C134&lt;="2023-24",INDEX(Inputs1[[2013-14]:[2029-30]], MATCH(_xlfn.CONCAT('Cost drivers '!P$4,"_",'Cost drivers '!$B134), Inputs1!$X$2:$X$507, 0), MATCH('Cost drivers '!$C134, Inputs1[[#Headers],[2013-14]:[2029-30]], 0)), INDEX(Inputs24[[2023-24]:[2029-30]], MATCH(_xlfn.CONCAT('Cost drivers '!P$5, "_",'Cost drivers '!$B134), Inputs2!$N$2:$N$210, 0), MATCH('Cost drivers '!$C134, Inputs24[[#Headers],[2023-24]:[2029-30]],0)))</f>
        <v>0</v>
      </c>
      <c r="Q134" s="77">
        <f>IF($C134&lt;="2023-24",INDEX(Inputs1[[2013-14]:[2029-30]], MATCH(_xlfn.CONCAT('Cost drivers '!Q$4,"_",'Cost drivers '!$B134), Inputs1!$X$2:$X$507, 0), MATCH('Cost drivers '!$C134, Inputs1[[#Headers],[2013-14]:[2029-30]], 0)), INDEX(Inputs24[[2023-24]:[2029-30]], MATCH(_xlfn.CONCAT('Cost drivers '!Q$5, "_",'Cost drivers '!$B134), Inputs2!$N$2:$N$210, 0), MATCH('Cost drivers '!$C134, Inputs24[[#Headers],[2023-24]:[2029-30]],0)))</f>
        <v>0</v>
      </c>
    </row>
    <row r="135" spans="1:17" s="48" customFormat="1" ht="13.15">
      <c r="A135" s="66" t="str">
        <f t="shared" si="11"/>
        <v>SWB26</v>
      </c>
      <c r="B135" s="66" t="str">
        <f>Costs!B134</f>
        <v>SWB</v>
      </c>
      <c r="C135" s="66" t="str">
        <f>Costs!C134</f>
        <v>2025-26</v>
      </c>
      <c r="D135" s="106" t="str">
        <f t="shared" si="12"/>
        <v/>
      </c>
      <c r="E135" s="107">
        <f t="shared" si="8"/>
        <v>17.768164097511601</v>
      </c>
      <c r="F135" s="107">
        <f t="shared" si="9"/>
        <v>11.739587370064452</v>
      </c>
      <c r="G135" s="107">
        <f t="shared" si="13"/>
        <v>73.064216961499298</v>
      </c>
      <c r="H135" s="106">
        <f t="shared" si="10"/>
        <v>13.860550205549602</v>
      </c>
      <c r="I135" s="108">
        <f t="shared" si="14"/>
        <v>0</v>
      </c>
      <c r="J135" s="108">
        <f t="shared" si="15"/>
        <v>0</v>
      </c>
      <c r="K135" s="77">
        <f>IF($C135&lt;="2023-24",INDEX(Inputs1[[2013-14]:[2029-30]], MATCH(_xlfn.CONCAT('Cost drivers '!K$4,"_",'Cost drivers '!$B135), Inputs1!$X$2:$X$507, 0), MATCH('Cost drivers '!$C135, Inputs1[[#Headers],[2013-14]:[2029-30]], 0)), INDEX(Inputs24[[2023-24]:[2029-30]], MATCH(_xlfn.CONCAT('Cost drivers '!K$5, "_",'Cost drivers '!$B135), Inputs2!$N$2:$N$210, 0), MATCH('Cost drivers '!$C135, Inputs24[[#Headers],[2023-24]:[2029-30]],0)))</f>
        <v>0</v>
      </c>
      <c r="L135" s="77">
        <f>IF($C135&lt;="2023-24",INDEX(Inputs1[[2013-14]:[2029-30]], MATCH(_xlfn.CONCAT('Cost drivers '!L$4,"_",'Cost drivers '!$B135), Inputs1!$X$2:$X$507, 0), MATCH('Cost drivers '!$C135, Inputs1[[#Headers],[2013-14]:[2029-30]], 0)), INDEX(Inputs24[[2023-24]:[2029-30]], MATCH(_xlfn.CONCAT('Cost drivers '!L$5, "_",'Cost drivers '!$B135), Inputs2!$N$2:$N$210, 0), MATCH('Cost drivers '!$C135, Inputs24[[#Headers],[2023-24]:[2029-30]],0)))</f>
        <v>17.768164097511601</v>
      </c>
      <c r="M135" s="77">
        <f>IF($C135&lt;="2023-24",INDEX(Inputs1[[2013-14]:[2029-30]], MATCH(_xlfn.CONCAT('Cost drivers '!M$4,"_",'Cost drivers '!$B135), Inputs1!$X$2:$X$507, 0), MATCH('Cost drivers '!$C135, Inputs1[[#Headers],[2013-14]:[2029-30]], 0)), INDEX(Inputs24[[2023-24]:[2029-30]], MATCH(_xlfn.CONCAT('Cost drivers '!M$5, "_",'Cost drivers '!$B135), Inputs2!$N$2:$N$210, 0), MATCH('Cost drivers '!$C135, Inputs24[[#Headers],[2023-24]:[2029-30]],0)))</f>
        <v>11.739587370064452</v>
      </c>
      <c r="N135" s="77">
        <f>IF($C135&lt;="2023-24",INDEX(Inputs1[[2013-14]:[2029-30]], MATCH(_xlfn.CONCAT('Cost drivers '!N$4,"_",'Cost drivers '!$B135), Inputs1!$X$2:$X$507, 0), MATCH('Cost drivers '!$C135, Inputs1[[#Headers],[2013-14]:[2029-30]], 0)), INDEX(Inputs24[[2023-24]:[2029-30]], MATCH(_xlfn.CONCAT('Cost drivers '!N$5, "_",'Cost drivers '!$B135), Inputs2!$N$2:$N$210, 0), MATCH('Cost drivers '!$C135, Inputs24[[#Headers],[2023-24]:[2029-30]],0)))</f>
        <v>0.73064216961499295</v>
      </c>
      <c r="O135" s="77">
        <f>IF($C135&lt;="2023-24",INDEX(Inputs1[[2013-14]:[2029-30]], MATCH(_xlfn.CONCAT('Cost drivers '!O$4,"_",'Cost drivers '!$B135), Inputs1!$X$2:$X$507, 0), MATCH('Cost drivers '!$C135, Inputs1[[#Headers],[2013-14]:[2029-30]], 0)), INDEX(Inputs24[[2023-24]:[2029-30]], MATCH(_xlfn.CONCAT('Cost drivers '!O$5, "_",'Cost drivers '!$B135), Inputs2!$N$2:$N$210, 0), MATCH('Cost drivers '!$C135, Inputs24[[#Headers],[2023-24]:[2029-30]],0)))</f>
        <v>1046.0693332097012</v>
      </c>
      <c r="P135" s="77">
        <f>IF($C135&lt;="2023-24",INDEX(Inputs1[[2013-14]:[2029-30]], MATCH(_xlfn.CONCAT('Cost drivers '!P$4,"_",'Cost drivers '!$B135), Inputs1!$X$2:$X$507, 0), MATCH('Cost drivers '!$C135, Inputs1[[#Headers],[2013-14]:[2029-30]], 0)), INDEX(Inputs24[[2023-24]:[2029-30]], MATCH(_xlfn.CONCAT('Cost drivers '!P$5, "_",'Cost drivers '!$B135), Inputs2!$N$2:$N$210, 0), MATCH('Cost drivers '!$C135, Inputs24[[#Headers],[2023-24]:[2029-30]],0)))</f>
        <v>0</v>
      </c>
      <c r="Q135" s="77">
        <f>IF($C135&lt;="2023-24",INDEX(Inputs1[[2013-14]:[2029-30]], MATCH(_xlfn.CONCAT('Cost drivers '!Q$4,"_",'Cost drivers '!$B135), Inputs1!$X$2:$X$507, 0), MATCH('Cost drivers '!$C135, Inputs1[[#Headers],[2013-14]:[2029-30]], 0)), INDEX(Inputs24[[2023-24]:[2029-30]], MATCH(_xlfn.CONCAT('Cost drivers '!Q$5, "_",'Cost drivers '!$B135), Inputs2!$N$2:$N$210, 0), MATCH('Cost drivers '!$C135, Inputs24[[#Headers],[2023-24]:[2029-30]],0)))</f>
        <v>0</v>
      </c>
    </row>
    <row r="136" spans="1:17" s="48" customFormat="1" ht="13.15">
      <c r="A136" s="66" t="str">
        <f t="shared" si="11"/>
        <v>SWB27</v>
      </c>
      <c r="B136" s="66" t="str">
        <f>Costs!B135</f>
        <v>SWB</v>
      </c>
      <c r="C136" s="66" t="str">
        <f>Costs!C135</f>
        <v>2026-27</v>
      </c>
      <c r="D136" s="106" t="str">
        <f t="shared" si="12"/>
        <v/>
      </c>
      <c r="E136" s="107">
        <f t="shared" si="8"/>
        <v>17.768164097511601</v>
      </c>
      <c r="F136" s="107">
        <f t="shared" si="9"/>
        <v>11.739587370064452</v>
      </c>
      <c r="G136" s="107">
        <f t="shared" si="13"/>
        <v>73.206466687335435</v>
      </c>
      <c r="H136" s="106">
        <f t="shared" si="10"/>
        <v>13.872709686052055</v>
      </c>
      <c r="I136" s="108">
        <f t="shared" si="14"/>
        <v>0</v>
      </c>
      <c r="J136" s="108">
        <f t="shared" si="15"/>
        <v>0</v>
      </c>
      <c r="K136" s="77">
        <f>IF($C136&lt;="2023-24",INDEX(Inputs1[[2013-14]:[2029-30]], MATCH(_xlfn.CONCAT('Cost drivers '!K$4,"_",'Cost drivers '!$B136), Inputs1!$X$2:$X$507, 0), MATCH('Cost drivers '!$C136, Inputs1[[#Headers],[2013-14]:[2029-30]], 0)), INDEX(Inputs24[[2023-24]:[2029-30]], MATCH(_xlfn.CONCAT('Cost drivers '!K$5, "_",'Cost drivers '!$B136), Inputs2!$N$2:$N$210, 0), MATCH('Cost drivers '!$C136, Inputs24[[#Headers],[2023-24]:[2029-30]],0)))</f>
        <v>0</v>
      </c>
      <c r="L136" s="77">
        <f>IF($C136&lt;="2023-24",INDEX(Inputs1[[2013-14]:[2029-30]], MATCH(_xlfn.CONCAT('Cost drivers '!L$4,"_",'Cost drivers '!$B136), Inputs1!$X$2:$X$507, 0), MATCH('Cost drivers '!$C136, Inputs1[[#Headers],[2013-14]:[2029-30]], 0)), INDEX(Inputs24[[2023-24]:[2029-30]], MATCH(_xlfn.CONCAT('Cost drivers '!L$5, "_",'Cost drivers '!$B136), Inputs2!$N$2:$N$210, 0), MATCH('Cost drivers '!$C136, Inputs24[[#Headers],[2023-24]:[2029-30]],0)))</f>
        <v>17.768164097511601</v>
      </c>
      <c r="M136" s="77">
        <f>IF($C136&lt;="2023-24",INDEX(Inputs1[[2013-14]:[2029-30]], MATCH(_xlfn.CONCAT('Cost drivers '!M$4,"_",'Cost drivers '!$B136), Inputs1!$X$2:$X$507, 0), MATCH('Cost drivers '!$C136, Inputs1[[#Headers],[2013-14]:[2029-30]], 0)), INDEX(Inputs24[[2023-24]:[2029-30]], MATCH(_xlfn.CONCAT('Cost drivers '!M$5, "_",'Cost drivers '!$B136), Inputs2!$N$2:$N$210, 0), MATCH('Cost drivers '!$C136, Inputs24[[#Headers],[2023-24]:[2029-30]],0)))</f>
        <v>11.739587370064452</v>
      </c>
      <c r="N136" s="77">
        <f>IF($C136&lt;="2023-24",INDEX(Inputs1[[2013-14]:[2029-30]], MATCH(_xlfn.CONCAT('Cost drivers '!N$4,"_",'Cost drivers '!$B136), Inputs1!$X$2:$X$507, 0), MATCH('Cost drivers '!$C136, Inputs1[[#Headers],[2013-14]:[2029-30]], 0)), INDEX(Inputs24[[2023-24]:[2029-30]], MATCH(_xlfn.CONCAT('Cost drivers '!N$5, "_",'Cost drivers '!$B136), Inputs2!$N$2:$N$210, 0), MATCH('Cost drivers '!$C136, Inputs24[[#Headers],[2023-24]:[2029-30]],0)))</f>
        <v>0.73206466687335436</v>
      </c>
      <c r="O136" s="77">
        <f>IF($C136&lt;="2023-24",INDEX(Inputs1[[2013-14]:[2029-30]], MATCH(_xlfn.CONCAT('Cost drivers '!O$4,"_",'Cost drivers '!$B136), Inputs1!$X$2:$X$507, 0), MATCH('Cost drivers '!$C136, Inputs1[[#Headers],[2013-14]:[2029-30]], 0)), INDEX(Inputs24[[2023-24]:[2029-30]], MATCH(_xlfn.CONCAT('Cost drivers '!O$5, "_",'Cost drivers '!$B136), Inputs2!$N$2:$N$210, 0), MATCH('Cost drivers '!$C136, Inputs24[[#Headers],[2023-24]:[2029-30]],0)))</f>
        <v>1058.8666394929421</v>
      </c>
      <c r="P136" s="77">
        <f>IF($C136&lt;="2023-24",INDEX(Inputs1[[2013-14]:[2029-30]], MATCH(_xlfn.CONCAT('Cost drivers '!P$4,"_",'Cost drivers '!$B136), Inputs1!$X$2:$X$507, 0), MATCH('Cost drivers '!$C136, Inputs1[[#Headers],[2013-14]:[2029-30]], 0)), INDEX(Inputs24[[2023-24]:[2029-30]], MATCH(_xlfn.CONCAT('Cost drivers '!P$5, "_",'Cost drivers '!$B136), Inputs2!$N$2:$N$210, 0), MATCH('Cost drivers '!$C136, Inputs24[[#Headers],[2023-24]:[2029-30]],0)))</f>
        <v>0</v>
      </c>
      <c r="Q136" s="77">
        <f>IF($C136&lt;="2023-24",INDEX(Inputs1[[2013-14]:[2029-30]], MATCH(_xlfn.CONCAT('Cost drivers '!Q$4,"_",'Cost drivers '!$B136), Inputs1!$X$2:$X$507, 0), MATCH('Cost drivers '!$C136, Inputs1[[#Headers],[2013-14]:[2029-30]], 0)), INDEX(Inputs24[[2023-24]:[2029-30]], MATCH(_xlfn.CONCAT('Cost drivers '!Q$5, "_",'Cost drivers '!$B136), Inputs2!$N$2:$N$210, 0), MATCH('Cost drivers '!$C136, Inputs24[[#Headers],[2023-24]:[2029-30]],0)))</f>
        <v>0</v>
      </c>
    </row>
    <row r="137" spans="1:17" s="48" customFormat="1" ht="13.15">
      <c r="A137" s="66" t="str">
        <f t="shared" si="11"/>
        <v>SWB28</v>
      </c>
      <c r="B137" s="66" t="str">
        <f>Costs!B136</f>
        <v>SWB</v>
      </c>
      <c r="C137" s="66" t="str">
        <f>Costs!C136</f>
        <v>2027-28</v>
      </c>
      <c r="D137" s="106">
        <f t="shared" si="12"/>
        <v>3.9405675471601462</v>
      </c>
      <c r="E137" s="107">
        <f t="shared" ref="E137:E200" si="16" xml:space="preserve"> $L137</f>
        <v>17.768164097511601</v>
      </c>
      <c r="F137" s="107">
        <f t="shared" ref="F137:F200" si="17" xml:space="preserve"> $M137</f>
        <v>11.739587370064452</v>
      </c>
      <c r="G137" s="107">
        <f t="shared" si="13"/>
        <v>73.33577915581435</v>
      </c>
      <c r="H137" s="106">
        <f t="shared" ref="H137:H200" si="18" xml:space="preserve"> LN(O137*1000)</f>
        <v>13.883893070009281</v>
      </c>
      <c r="I137" s="108">
        <f t="shared" si="14"/>
        <v>0</v>
      </c>
      <c r="J137" s="108">
        <f t="shared" si="15"/>
        <v>0</v>
      </c>
      <c r="K137" s="77">
        <f>IF($C137&lt;="2023-24",INDEX(Inputs1[[2013-14]:[2029-30]], MATCH(_xlfn.CONCAT('Cost drivers '!K$4,"_",'Cost drivers '!$B137), Inputs1!$X$2:$X$507, 0), MATCH('Cost drivers '!$C137, Inputs1[[#Headers],[2013-14]:[2029-30]], 0)), INDEX(Inputs24[[2023-24]:[2029-30]], MATCH(_xlfn.CONCAT('Cost drivers '!K$5, "_",'Cost drivers '!$B137), Inputs2!$N$2:$N$210, 0), MATCH('Cost drivers '!$C137, Inputs24[[#Headers],[2023-24]:[2029-30]],0)))</f>
        <v>51.447792064457758</v>
      </c>
      <c r="L137" s="77">
        <f>IF($C137&lt;="2023-24",INDEX(Inputs1[[2013-14]:[2029-30]], MATCH(_xlfn.CONCAT('Cost drivers '!L$4,"_",'Cost drivers '!$B137), Inputs1!$X$2:$X$507, 0), MATCH('Cost drivers '!$C137, Inputs1[[#Headers],[2013-14]:[2029-30]], 0)), INDEX(Inputs24[[2023-24]:[2029-30]], MATCH(_xlfn.CONCAT('Cost drivers '!L$5, "_",'Cost drivers '!$B137), Inputs2!$N$2:$N$210, 0), MATCH('Cost drivers '!$C137, Inputs24[[#Headers],[2023-24]:[2029-30]],0)))</f>
        <v>17.768164097511601</v>
      </c>
      <c r="M137" s="77">
        <f>IF($C137&lt;="2023-24",INDEX(Inputs1[[2013-14]:[2029-30]], MATCH(_xlfn.CONCAT('Cost drivers '!M$4,"_",'Cost drivers '!$B137), Inputs1!$X$2:$X$507, 0), MATCH('Cost drivers '!$C137, Inputs1[[#Headers],[2013-14]:[2029-30]], 0)), INDEX(Inputs24[[2023-24]:[2029-30]], MATCH(_xlfn.CONCAT('Cost drivers '!M$5, "_",'Cost drivers '!$B137), Inputs2!$N$2:$N$210, 0), MATCH('Cost drivers '!$C137, Inputs24[[#Headers],[2023-24]:[2029-30]],0)))</f>
        <v>11.739587370064452</v>
      </c>
      <c r="N137" s="77">
        <f>IF($C137&lt;="2023-24",INDEX(Inputs1[[2013-14]:[2029-30]], MATCH(_xlfn.CONCAT('Cost drivers '!N$4,"_",'Cost drivers '!$B137), Inputs1!$X$2:$X$507, 0), MATCH('Cost drivers '!$C137, Inputs1[[#Headers],[2013-14]:[2029-30]], 0)), INDEX(Inputs24[[2023-24]:[2029-30]], MATCH(_xlfn.CONCAT('Cost drivers '!N$5, "_",'Cost drivers '!$B137), Inputs2!$N$2:$N$210, 0), MATCH('Cost drivers '!$C137, Inputs24[[#Headers],[2023-24]:[2029-30]],0)))</f>
        <v>0.73335779155814351</v>
      </c>
      <c r="O137" s="77">
        <f>IF($C137&lt;="2023-24",INDEX(Inputs1[[2013-14]:[2029-30]], MATCH(_xlfn.CONCAT('Cost drivers '!O$4,"_",'Cost drivers '!$B137), Inputs1!$X$2:$X$507, 0), MATCH('Cost drivers '!$C137, Inputs1[[#Headers],[2013-14]:[2029-30]], 0)), INDEX(Inputs24[[2023-24]:[2029-30]], MATCH(_xlfn.CONCAT('Cost drivers '!O$5, "_",'Cost drivers '!$B137), Inputs2!$N$2:$N$210, 0), MATCH('Cost drivers '!$C137, Inputs24[[#Headers],[2023-24]:[2029-30]],0)))</f>
        <v>1070.7748144173079</v>
      </c>
      <c r="P137" s="77">
        <f>IF($C137&lt;="2023-24",INDEX(Inputs1[[2013-14]:[2029-30]], MATCH(_xlfn.CONCAT('Cost drivers '!P$4,"_",'Cost drivers '!$B137), Inputs1!$X$2:$X$507, 0), MATCH('Cost drivers '!$C137, Inputs1[[#Headers],[2013-14]:[2029-30]], 0)), INDEX(Inputs24[[2023-24]:[2029-30]], MATCH(_xlfn.CONCAT('Cost drivers '!P$5, "_",'Cost drivers '!$B137), Inputs2!$N$2:$N$210, 0), MATCH('Cost drivers '!$C137, Inputs24[[#Headers],[2023-24]:[2029-30]],0)))</f>
        <v>0</v>
      </c>
      <c r="Q137" s="77">
        <f>IF($C137&lt;="2023-24",INDEX(Inputs1[[2013-14]:[2029-30]], MATCH(_xlfn.CONCAT('Cost drivers '!Q$4,"_",'Cost drivers '!$B137), Inputs1!$X$2:$X$507, 0), MATCH('Cost drivers '!$C137, Inputs1[[#Headers],[2013-14]:[2029-30]], 0)), INDEX(Inputs24[[2023-24]:[2029-30]], MATCH(_xlfn.CONCAT('Cost drivers '!Q$5, "_",'Cost drivers '!$B137), Inputs2!$N$2:$N$210, 0), MATCH('Cost drivers '!$C137, Inputs24[[#Headers],[2023-24]:[2029-30]],0)))</f>
        <v>0</v>
      </c>
    </row>
    <row r="138" spans="1:17" s="48" customFormat="1" ht="13.15">
      <c r="A138" s="66" t="str">
        <f t="shared" ref="A138:A201" si="19">B138&amp;RIGHT(C138,2)</f>
        <v>SWB29</v>
      </c>
      <c r="B138" s="66" t="str">
        <f>Costs!B137</f>
        <v>SWB</v>
      </c>
      <c r="C138" s="66" t="str">
        <f>Costs!C137</f>
        <v>2028-29</v>
      </c>
      <c r="D138" s="106" t="str">
        <f t="shared" ref="D138:D201" si="20" xml:space="preserve"> IFERROR(LN(K138),"")</f>
        <v/>
      </c>
      <c r="E138" s="107">
        <f t="shared" si="16"/>
        <v>17.768164097511601</v>
      </c>
      <c r="F138" s="107">
        <f t="shared" si="17"/>
        <v>11.739587370064452</v>
      </c>
      <c r="G138" s="107">
        <f t="shared" ref="G138:G201" si="21">$N138*100</f>
        <v>73.452298449665548</v>
      </c>
      <c r="H138" s="106">
        <f t="shared" si="18"/>
        <v>13.894078308460246</v>
      </c>
      <c r="I138" s="108">
        <f t="shared" si="14"/>
        <v>0</v>
      </c>
      <c r="J138" s="108">
        <f t="shared" si="15"/>
        <v>0</v>
      </c>
      <c r="K138" s="77">
        <f>IF($C138&lt;="2023-24",INDEX(Inputs1[[2013-14]:[2029-30]], MATCH(_xlfn.CONCAT('Cost drivers '!K$4,"_",'Cost drivers '!$B138), Inputs1!$X$2:$X$507, 0), MATCH('Cost drivers '!$C138, Inputs1[[#Headers],[2013-14]:[2029-30]], 0)), INDEX(Inputs24[[2023-24]:[2029-30]], MATCH(_xlfn.CONCAT('Cost drivers '!K$5, "_",'Cost drivers '!$B138), Inputs2!$N$2:$N$210, 0), MATCH('Cost drivers '!$C138, Inputs24[[#Headers],[2023-24]:[2029-30]],0)))</f>
        <v>0</v>
      </c>
      <c r="L138" s="77">
        <f>IF($C138&lt;="2023-24",INDEX(Inputs1[[2013-14]:[2029-30]], MATCH(_xlfn.CONCAT('Cost drivers '!L$4,"_",'Cost drivers '!$B138), Inputs1!$X$2:$X$507, 0), MATCH('Cost drivers '!$C138, Inputs1[[#Headers],[2013-14]:[2029-30]], 0)), INDEX(Inputs24[[2023-24]:[2029-30]], MATCH(_xlfn.CONCAT('Cost drivers '!L$5, "_",'Cost drivers '!$B138), Inputs2!$N$2:$N$210, 0), MATCH('Cost drivers '!$C138, Inputs24[[#Headers],[2023-24]:[2029-30]],0)))</f>
        <v>17.768164097511601</v>
      </c>
      <c r="M138" s="77">
        <f>IF($C138&lt;="2023-24",INDEX(Inputs1[[2013-14]:[2029-30]], MATCH(_xlfn.CONCAT('Cost drivers '!M$4,"_",'Cost drivers '!$B138), Inputs1!$X$2:$X$507, 0), MATCH('Cost drivers '!$C138, Inputs1[[#Headers],[2013-14]:[2029-30]], 0)), INDEX(Inputs24[[2023-24]:[2029-30]], MATCH(_xlfn.CONCAT('Cost drivers '!M$5, "_",'Cost drivers '!$B138), Inputs2!$N$2:$N$210, 0), MATCH('Cost drivers '!$C138, Inputs24[[#Headers],[2023-24]:[2029-30]],0)))</f>
        <v>11.739587370064452</v>
      </c>
      <c r="N138" s="77">
        <f>IF($C138&lt;="2023-24",INDEX(Inputs1[[2013-14]:[2029-30]], MATCH(_xlfn.CONCAT('Cost drivers '!N$4,"_",'Cost drivers '!$B138), Inputs1!$X$2:$X$507, 0), MATCH('Cost drivers '!$C138, Inputs1[[#Headers],[2013-14]:[2029-30]], 0)), INDEX(Inputs24[[2023-24]:[2029-30]], MATCH(_xlfn.CONCAT('Cost drivers '!N$5, "_",'Cost drivers '!$B138), Inputs2!$N$2:$N$210, 0), MATCH('Cost drivers '!$C138, Inputs24[[#Headers],[2023-24]:[2029-30]],0)))</f>
        <v>0.73452298449665543</v>
      </c>
      <c r="O138" s="77">
        <f>IF($C138&lt;="2023-24",INDEX(Inputs1[[2013-14]:[2029-30]], MATCH(_xlfn.CONCAT('Cost drivers '!O$4,"_",'Cost drivers '!$B138), Inputs1!$X$2:$X$507, 0), MATCH('Cost drivers '!$C138, Inputs1[[#Headers],[2013-14]:[2029-30]], 0)), INDEX(Inputs24[[2023-24]:[2029-30]], MATCH(_xlfn.CONCAT('Cost drivers '!O$5, "_",'Cost drivers '!$B138), Inputs2!$N$2:$N$210, 0), MATCH('Cost drivers '!$C138, Inputs24[[#Headers],[2023-24]:[2029-30]],0)))</f>
        <v>1081.736640873607</v>
      </c>
      <c r="P138" s="77">
        <f>IF($C138&lt;="2023-24",INDEX(Inputs1[[2013-14]:[2029-30]], MATCH(_xlfn.CONCAT('Cost drivers '!P$4,"_",'Cost drivers '!$B138), Inputs1!$X$2:$X$507, 0), MATCH('Cost drivers '!$C138, Inputs1[[#Headers],[2013-14]:[2029-30]], 0)), INDEX(Inputs24[[2023-24]:[2029-30]], MATCH(_xlfn.CONCAT('Cost drivers '!P$5, "_",'Cost drivers '!$B138), Inputs2!$N$2:$N$210, 0), MATCH('Cost drivers '!$C138, Inputs24[[#Headers],[2023-24]:[2029-30]],0)))</f>
        <v>0</v>
      </c>
      <c r="Q138" s="77">
        <f>IF($C138&lt;="2023-24",INDEX(Inputs1[[2013-14]:[2029-30]], MATCH(_xlfn.CONCAT('Cost drivers '!Q$4,"_",'Cost drivers '!$B138), Inputs1!$X$2:$X$507, 0), MATCH('Cost drivers '!$C138, Inputs1[[#Headers],[2013-14]:[2029-30]], 0)), INDEX(Inputs24[[2023-24]:[2029-30]], MATCH(_xlfn.CONCAT('Cost drivers '!Q$5, "_",'Cost drivers '!$B138), Inputs2!$N$2:$N$210, 0), MATCH('Cost drivers '!$C138, Inputs24[[#Headers],[2023-24]:[2029-30]],0)))</f>
        <v>0</v>
      </c>
    </row>
    <row r="139" spans="1:17" s="48" customFormat="1" ht="13.15">
      <c r="A139" s="66" t="str">
        <f t="shared" si="19"/>
        <v>SWB30</v>
      </c>
      <c r="B139" s="66" t="str">
        <f>Costs!B138</f>
        <v>SWB</v>
      </c>
      <c r="C139" s="66" t="str">
        <f>Costs!C138</f>
        <v>2029-30</v>
      </c>
      <c r="D139" s="106" t="str">
        <f t="shared" si="20"/>
        <v/>
      </c>
      <c r="E139" s="107">
        <f t="shared" si="16"/>
        <v>17.768164097511601</v>
      </c>
      <c r="F139" s="107">
        <f t="shared" si="17"/>
        <v>11.739587370064452</v>
      </c>
      <c r="G139" s="107">
        <f t="shared" si="21"/>
        <v>73.560240254437076</v>
      </c>
      <c r="H139" s="106">
        <f t="shared" si="18"/>
        <v>13.903607238611579</v>
      </c>
      <c r="I139" s="108">
        <f t="shared" si="14"/>
        <v>0</v>
      </c>
      <c r="J139" s="108">
        <f t="shared" si="15"/>
        <v>0</v>
      </c>
      <c r="K139" s="77">
        <f>IF($C139&lt;="2023-24",INDEX(Inputs1[[2013-14]:[2029-30]], MATCH(_xlfn.CONCAT('Cost drivers '!K$4,"_",'Cost drivers '!$B139), Inputs1!$X$2:$X$507, 0), MATCH('Cost drivers '!$C139, Inputs1[[#Headers],[2013-14]:[2029-30]], 0)), INDEX(Inputs24[[2023-24]:[2029-30]], MATCH(_xlfn.CONCAT('Cost drivers '!K$5, "_",'Cost drivers '!$B139), Inputs2!$N$2:$N$210, 0), MATCH('Cost drivers '!$C139, Inputs24[[#Headers],[2023-24]:[2029-30]],0)))</f>
        <v>0</v>
      </c>
      <c r="L139" s="77">
        <f>IF($C139&lt;="2023-24",INDEX(Inputs1[[2013-14]:[2029-30]], MATCH(_xlfn.CONCAT('Cost drivers '!L$4,"_",'Cost drivers '!$B139), Inputs1!$X$2:$X$507, 0), MATCH('Cost drivers '!$C139, Inputs1[[#Headers],[2013-14]:[2029-30]], 0)), INDEX(Inputs24[[2023-24]:[2029-30]], MATCH(_xlfn.CONCAT('Cost drivers '!L$5, "_",'Cost drivers '!$B139), Inputs2!$N$2:$N$210, 0), MATCH('Cost drivers '!$C139, Inputs24[[#Headers],[2023-24]:[2029-30]],0)))</f>
        <v>17.768164097511601</v>
      </c>
      <c r="M139" s="77">
        <f>IF($C139&lt;="2023-24",INDEX(Inputs1[[2013-14]:[2029-30]], MATCH(_xlfn.CONCAT('Cost drivers '!M$4,"_",'Cost drivers '!$B139), Inputs1!$X$2:$X$507, 0), MATCH('Cost drivers '!$C139, Inputs1[[#Headers],[2013-14]:[2029-30]], 0)), INDEX(Inputs24[[2023-24]:[2029-30]], MATCH(_xlfn.CONCAT('Cost drivers '!M$5, "_",'Cost drivers '!$B139), Inputs2!$N$2:$N$210, 0), MATCH('Cost drivers '!$C139, Inputs24[[#Headers],[2023-24]:[2029-30]],0)))</f>
        <v>11.739587370064452</v>
      </c>
      <c r="N139" s="77">
        <f>IF($C139&lt;="2023-24",INDEX(Inputs1[[2013-14]:[2029-30]], MATCH(_xlfn.CONCAT('Cost drivers '!N$4,"_",'Cost drivers '!$B139), Inputs1!$X$2:$X$507, 0), MATCH('Cost drivers '!$C139, Inputs1[[#Headers],[2013-14]:[2029-30]], 0)), INDEX(Inputs24[[2023-24]:[2029-30]], MATCH(_xlfn.CONCAT('Cost drivers '!N$5, "_",'Cost drivers '!$B139), Inputs2!$N$2:$N$210, 0), MATCH('Cost drivers '!$C139, Inputs24[[#Headers],[2023-24]:[2029-30]],0)))</f>
        <v>0.73560240254437081</v>
      </c>
      <c r="O139" s="77">
        <f>IF($C139&lt;="2023-24",INDEX(Inputs1[[2013-14]:[2029-30]], MATCH(_xlfn.CONCAT('Cost drivers '!O$4,"_",'Cost drivers '!$B139), Inputs1!$X$2:$X$507, 0), MATCH('Cost drivers '!$C139, Inputs1[[#Headers],[2013-14]:[2029-30]], 0)), INDEX(Inputs24[[2023-24]:[2029-30]], MATCH(_xlfn.CONCAT('Cost drivers '!O$5, "_",'Cost drivers '!$B139), Inputs2!$N$2:$N$210, 0), MATCH('Cost drivers '!$C139, Inputs24[[#Headers],[2023-24]:[2029-30]],0)))</f>
        <v>1092.0937012503373</v>
      </c>
      <c r="P139" s="77">
        <f>IF($C139&lt;="2023-24",INDEX(Inputs1[[2013-14]:[2029-30]], MATCH(_xlfn.CONCAT('Cost drivers '!P$4,"_",'Cost drivers '!$B139), Inputs1!$X$2:$X$507, 0), MATCH('Cost drivers '!$C139, Inputs1[[#Headers],[2013-14]:[2029-30]], 0)), INDEX(Inputs24[[2023-24]:[2029-30]], MATCH(_xlfn.CONCAT('Cost drivers '!P$5, "_",'Cost drivers '!$B139), Inputs2!$N$2:$N$210, 0), MATCH('Cost drivers '!$C139, Inputs24[[#Headers],[2023-24]:[2029-30]],0)))</f>
        <v>0</v>
      </c>
      <c r="Q139" s="77">
        <f>IF($C139&lt;="2023-24",INDEX(Inputs1[[2013-14]:[2029-30]], MATCH(_xlfn.CONCAT('Cost drivers '!Q$4,"_",'Cost drivers '!$B139), Inputs1!$X$2:$X$507, 0), MATCH('Cost drivers '!$C139, Inputs1[[#Headers],[2013-14]:[2029-30]], 0)), INDEX(Inputs24[[2023-24]:[2029-30]], MATCH(_xlfn.CONCAT('Cost drivers '!Q$5, "_",'Cost drivers '!$B139), Inputs2!$N$2:$N$210, 0), MATCH('Cost drivers '!$C139, Inputs24[[#Headers],[2023-24]:[2029-30]],0)))</f>
        <v>0</v>
      </c>
    </row>
    <row r="140" spans="1:17" s="48" customFormat="1" ht="13.15">
      <c r="A140" s="66" t="str">
        <f t="shared" si="19"/>
        <v>TMS14</v>
      </c>
      <c r="B140" s="66" t="str">
        <f>Costs!B139</f>
        <v>TMS</v>
      </c>
      <c r="C140" s="66" t="str">
        <f>Costs!C139</f>
        <v>2013-14</v>
      </c>
      <c r="D140" s="106">
        <f t="shared" si="20"/>
        <v>5.8812965013228693</v>
      </c>
      <c r="E140" s="107">
        <f t="shared" si="16"/>
        <v>29.936154978594892</v>
      </c>
      <c r="F140" s="107">
        <f t="shared" si="17"/>
        <v>14.173257344027382</v>
      </c>
      <c r="G140" s="107">
        <f t="shared" si="21"/>
        <v>63.477858387309382</v>
      </c>
      <c r="H140" s="106">
        <f t="shared" si="18"/>
        <v>15.480306920831248</v>
      </c>
      <c r="I140" s="108">
        <f t="shared" si="14"/>
        <v>0</v>
      </c>
      <c r="J140" s="108">
        <f t="shared" si="15"/>
        <v>0</v>
      </c>
      <c r="K140" s="77">
        <f>IF($C140&lt;="2023-24",INDEX(Inputs1[[2013-14]:[2029-30]], MATCH(_xlfn.CONCAT('Cost drivers '!K$4,"_",'Cost drivers '!$B140), Inputs1!$X$2:$X$507, 0), MATCH('Cost drivers '!$C140, Inputs1[[#Headers],[2013-14]:[2029-30]], 0)), INDEX(Inputs24[[2023-24]:[2029-30]], MATCH(_xlfn.CONCAT('Cost drivers '!K$5, "_",'Cost drivers '!$B140), Inputs2!$N$2:$N$210, 0), MATCH('Cost drivers '!$C140, Inputs24[[#Headers],[2023-24]:[2029-30]],0)))</f>
        <v>358.27344271765054</v>
      </c>
      <c r="L140" s="77">
        <f>IF($C140&lt;="2023-24",INDEX(Inputs1[[2013-14]:[2029-30]], MATCH(_xlfn.CONCAT('Cost drivers '!L$4,"_",'Cost drivers '!$B140), Inputs1!$X$2:$X$507, 0), MATCH('Cost drivers '!$C140, Inputs1[[#Headers],[2013-14]:[2029-30]], 0)), INDEX(Inputs24[[2023-24]:[2029-30]], MATCH(_xlfn.CONCAT('Cost drivers '!L$5, "_",'Cost drivers '!$B140), Inputs2!$N$2:$N$210, 0), MATCH('Cost drivers '!$C140, Inputs24[[#Headers],[2023-24]:[2029-30]],0)))</f>
        <v>29.936154978594892</v>
      </c>
      <c r="M140" s="77">
        <f>IF($C140&lt;="2023-24",INDEX(Inputs1[[2013-14]:[2029-30]], MATCH(_xlfn.CONCAT('Cost drivers '!M$4,"_",'Cost drivers '!$B140), Inputs1!$X$2:$X$507, 0), MATCH('Cost drivers '!$C140, Inputs1[[#Headers],[2013-14]:[2029-30]], 0)), INDEX(Inputs24[[2023-24]:[2029-30]], MATCH(_xlfn.CONCAT('Cost drivers '!M$5, "_",'Cost drivers '!$B140), Inputs2!$N$2:$N$210, 0), MATCH('Cost drivers '!$C140, Inputs24[[#Headers],[2023-24]:[2029-30]],0)))</f>
        <v>14.173257344027382</v>
      </c>
      <c r="N140" s="77">
        <f>IF($C140&lt;="2023-24",INDEX(Inputs1[[2013-14]:[2029-30]], MATCH(_xlfn.CONCAT('Cost drivers '!N$4,"_",'Cost drivers '!$B140), Inputs1!$X$2:$X$507, 0), MATCH('Cost drivers '!$C140, Inputs1[[#Headers],[2013-14]:[2029-30]], 0)), INDEX(Inputs24[[2023-24]:[2029-30]], MATCH(_xlfn.CONCAT('Cost drivers '!N$5, "_",'Cost drivers '!$B140), Inputs2!$N$2:$N$210, 0), MATCH('Cost drivers '!$C140, Inputs24[[#Headers],[2023-24]:[2029-30]],0)))</f>
        <v>0.63477858387309383</v>
      </c>
      <c r="O140" s="77">
        <f>IF($C140&lt;="2023-24",INDEX(Inputs1[[2013-14]:[2029-30]], MATCH(_xlfn.CONCAT('Cost drivers '!O$4,"_",'Cost drivers '!$B140), Inputs1!$X$2:$X$507, 0), MATCH('Cost drivers '!$C140, Inputs1[[#Headers],[2013-14]:[2029-30]], 0)), INDEX(Inputs24[[2023-24]:[2029-30]], MATCH(_xlfn.CONCAT('Cost drivers '!O$5, "_",'Cost drivers '!$B140), Inputs2!$N$2:$N$210, 0), MATCH('Cost drivers '!$C140, Inputs24[[#Headers],[2023-24]:[2029-30]],0)))</f>
        <v>5284.5969999999998</v>
      </c>
      <c r="P140" s="77">
        <f>IF($C140&lt;="2023-24",INDEX(Inputs1[[2013-14]:[2029-30]], MATCH(_xlfn.CONCAT('Cost drivers '!P$4,"_",'Cost drivers '!$B140), Inputs1!$X$2:$X$507, 0), MATCH('Cost drivers '!$C140, Inputs1[[#Headers],[2013-14]:[2029-30]], 0)), INDEX(Inputs24[[2023-24]:[2029-30]], MATCH(_xlfn.CONCAT('Cost drivers '!P$5, "_",'Cost drivers '!$B140), Inputs2!$N$2:$N$210, 0), MATCH('Cost drivers '!$C140, Inputs24[[#Headers],[2023-24]:[2029-30]],0)))</f>
        <v>0</v>
      </c>
      <c r="Q140" s="77">
        <f>IF($C140&lt;="2023-24",INDEX(Inputs1[[2013-14]:[2029-30]], MATCH(_xlfn.CONCAT('Cost drivers '!Q$4,"_",'Cost drivers '!$B140), Inputs1!$X$2:$X$507, 0), MATCH('Cost drivers '!$C140, Inputs1[[#Headers],[2013-14]:[2029-30]], 0)), INDEX(Inputs24[[2023-24]:[2029-30]], MATCH(_xlfn.CONCAT('Cost drivers '!Q$5, "_",'Cost drivers '!$B140), Inputs2!$N$2:$N$210, 0), MATCH('Cost drivers '!$C140, Inputs24[[#Headers],[2023-24]:[2029-30]],0)))</f>
        <v>0</v>
      </c>
    </row>
    <row r="141" spans="1:17" s="48" customFormat="1" ht="13.15">
      <c r="A141" s="66" t="str">
        <f t="shared" si="19"/>
        <v>TMS15</v>
      </c>
      <c r="B141" s="66" t="str">
        <f>Costs!B140</f>
        <v>TMS</v>
      </c>
      <c r="C141" s="66" t="str">
        <f>Costs!C140</f>
        <v>2014-15</v>
      </c>
      <c r="D141" s="106">
        <f t="shared" si="20"/>
        <v>5.9131297885266338</v>
      </c>
      <c r="E141" s="107">
        <f t="shared" si="16"/>
        <v>29.678361016999236</v>
      </c>
      <c r="F141" s="107">
        <f t="shared" si="17"/>
        <v>14.198348368491356</v>
      </c>
      <c r="G141" s="107">
        <f t="shared" si="21"/>
        <v>63.482154056224061</v>
      </c>
      <c r="H141" s="106">
        <f t="shared" si="18"/>
        <v>15.488053214168239</v>
      </c>
      <c r="I141" s="108">
        <f t="shared" si="14"/>
        <v>0</v>
      </c>
      <c r="J141" s="108">
        <f t="shared" si="15"/>
        <v>0</v>
      </c>
      <c r="K141" s="77">
        <f>IF($C141&lt;="2023-24",INDEX(Inputs1[[2013-14]:[2029-30]], MATCH(_xlfn.CONCAT('Cost drivers '!K$4,"_",'Cost drivers '!$B141), Inputs1!$X$2:$X$507, 0), MATCH('Cost drivers '!$C141, Inputs1[[#Headers],[2013-14]:[2029-30]], 0)), INDEX(Inputs24[[2023-24]:[2029-30]], MATCH(_xlfn.CONCAT('Cost drivers '!K$5, "_",'Cost drivers '!$B141), Inputs2!$N$2:$N$210, 0), MATCH('Cost drivers '!$C141, Inputs24[[#Headers],[2023-24]:[2029-30]],0)))</f>
        <v>369.86193543432654</v>
      </c>
      <c r="L141" s="77">
        <f>IF($C141&lt;="2023-24",INDEX(Inputs1[[2013-14]:[2029-30]], MATCH(_xlfn.CONCAT('Cost drivers '!L$4,"_",'Cost drivers '!$B141), Inputs1!$X$2:$X$507, 0), MATCH('Cost drivers '!$C141, Inputs1[[#Headers],[2013-14]:[2029-30]], 0)), INDEX(Inputs24[[2023-24]:[2029-30]], MATCH(_xlfn.CONCAT('Cost drivers '!L$5, "_",'Cost drivers '!$B141), Inputs2!$N$2:$N$210, 0), MATCH('Cost drivers '!$C141, Inputs24[[#Headers],[2023-24]:[2029-30]],0)))</f>
        <v>29.678361016999236</v>
      </c>
      <c r="M141" s="77">
        <f>IF($C141&lt;="2023-24",INDEX(Inputs1[[2013-14]:[2029-30]], MATCH(_xlfn.CONCAT('Cost drivers '!M$4,"_",'Cost drivers '!$B141), Inputs1!$X$2:$X$507, 0), MATCH('Cost drivers '!$C141, Inputs1[[#Headers],[2013-14]:[2029-30]], 0)), INDEX(Inputs24[[2023-24]:[2029-30]], MATCH(_xlfn.CONCAT('Cost drivers '!M$5, "_",'Cost drivers '!$B141), Inputs2!$N$2:$N$210, 0), MATCH('Cost drivers '!$C141, Inputs24[[#Headers],[2023-24]:[2029-30]],0)))</f>
        <v>14.198348368491356</v>
      </c>
      <c r="N141" s="77">
        <f>IF($C141&lt;="2023-24",INDEX(Inputs1[[2013-14]:[2029-30]], MATCH(_xlfn.CONCAT('Cost drivers '!N$4,"_",'Cost drivers '!$B141), Inputs1!$X$2:$X$507, 0), MATCH('Cost drivers '!$C141, Inputs1[[#Headers],[2013-14]:[2029-30]], 0)), INDEX(Inputs24[[2023-24]:[2029-30]], MATCH(_xlfn.CONCAT('Cost drivers '!N$5, "_",'Cost drivers '!$B141), Inputs2!$N$2:$N$210, 0), MATCH('Cost drivers '!$C141, Inputs24[[#Headers],[2023-24]:[2029-30]],0)))</f>
        <v>0.6348215405622406</v>
      </c>
      <c r="O141" s="77">
        <f>IF($C141&lt;="2023-24",INDEX(Inputs1[[2013-14]:[2029-30]], MATCH(_xlfn.CONCAT('Cost drivers '!O$4,"_",'Cost drivers '!$B141), Inputs1!$X$2:$X$507, 0), MATCH('Cost drivers '!$C141, Inputs1[[#Headers],[2013-14]:[2029-30]], 0)), INDEX(Inputs24[[2023-24]:[2029-30]], MATCH(_xlfn.CONCAT('Cost drivers '!O$5, "_",'Cost drivers '!$B141), Inputs2!$N$2:$N$210, 0), MATCH('Cost drivers '!$C141, Inputs24[[#Headers],[2023-24]:[2029-30]],0)))</f>
        <v>5325.692</v>
      </c>
      <c r="P141" s="77">
        <f>IF($C141&lt;="2023-24",INDEX(Inputs1[[2013-14]:[2029-30]], MATCH(_xlfn.CONCAT('Cost drivers '!P$4,"_",'Cost drivers '!$B141), Inputs1!$X$2:$X$507, 0), MATCH('Cost drivers '!$C141, Inputs1[[#Headers],[2013-14]:[2029-30]], 0)), INDEX(Inputs24[[2023-24]:[2029-30]], MATCH(_xlfn.CONCAT('Cost drivers '!P$5, "_",'Cost drivers '!$B141), Inputs2!$N$2:$N$210, 0), MATCH('Cost drivers '!$C141, Inputs24[[#Headers],[2023-24]:[2029-30]],0)))</f>
        <v>0</v>
      </c>
      <c r="Q141" s="77">
        <f>IF($C141&lt;="2023-24",INDEX(Inputs1[[2013-14]:[2029-30]], MATCH(_xlfn.CONCAT('Cost drivers '!Q$4,"_",'Cost drivers '!$B141), Inputs1!$X$2:$X$507, 0), MATCH('Cost drivers '!$C141, Inputs1[[#Headers],[2013-14]:[2029-30]], 0)), INDEX(Inputs24[[2023-24]:[2029-30]], MATCH(_xlfn.CONCAT('Cost drivers '!Q$5, "_",'Cost drivers '!$B141), Inputs2!$N$2:$N$210, 0), MATCH('Cost drivers '!$C141, Inputs24[[#Headers],[2023-24]:[2029-30]],0)))</f>
        <v>0</v>
      </c>
    </row>
    <row r="142" spans="1:17" s="48" customFormat="1" ht="13.15">
      <c r="A142" s="66" t="str">
        <f t="shared" si="19"/>
        <v>TMS16</v>
      </c>
      <c r="B142" s="66" t="str">
        <f>Costs!B141</f>
        <v>TMS</v>
      </c>
      <c r="C142" s="66" t="str">
        <f>Costs!C141</f>
        <v>2015-16</v>
      </c>
      <c r="D142" s="106">
        <f t="shared" si="20"/>
        <v>5.9020995792640774</v>
      </c>
      <c r="E142" s="107">
        <f t="shared" si="16"/>
        <v>29.222533710334851</v>
      </c>
      <c r="F142" s="107">
        <f t="shared" si="17"/>
        <v>14.215411916452192</v>
      </c>
      <c r="G142" s="107">
        <f t="shared" si="21"/>
        <v>63.664236332746349</v>
      </c>
      <c r="H142" s="106">
        <f t="shared" si="18"/>
        <v>15.493059259631803</v>
      </c>
      <c r="I142" s="108">
        <f t="shared" si="14"/>
        <v>0</v>
      </c>
      <c r="J142" s="108">
        <f t="shared" si="15"/>
        <v>0</v>
      </c>
      <c r="K142" s="77">
        <f>IF($C142&lt;="2023-24",INDEX(Inputs1[[2013-14]:[2029-30]], MATCH(_xlfn.CONCAT('Cost drivers '!K$4,"_",'Cost drivers '!$B142), Inputs1!$X$2:$X$507, 0), MATCH('Cost drivers '!$C142, Inputs1[[#Headers],[2013-14]:[2029-30]], 0)), INDEX(Inputs24[[2023-24]:[2029-30]], MATCH(_xlfn.CONCAT('Cost drivers '!K$5, "_",'Cost drivers '!$B142), Inputs2!$N$2:$N$210, 0), MATCH('Cost drivers '!$C142, Inputs24[[#Headers],[2023-24]:[2029-30]],0)))</f>
        <v>365.80469811198446</v>
      </c>
      <c r="L142" s="77">
        <f>IF($C142&lt;="2023-24",INDEX(Inputs1[[2013-14]:[2029-30]], MATCH(_xlfn.CONCAT('Cost drivers '!L$4,"_",'Cost drivers '!$B142), Inputs1!$X$2:$X$507, 0), MATCH('Cost drivers '!$C142, Inputs1[[#Headers],[2013-14]:[2029-30]], 0)), INDEX(Inputs24[[2023-24]:[2029-30]], MATCH(_xlfn.CONCAT('Cost drivers '!L$5, "_",'Cost drivers '!$B142), Inputs2!$N$2:$N$210, 0), MATCH('Cost drivers '!$C142, Inputs24[[#Headers],[2023-24]:[2029-30]],0)))</f>
        <v>29.222533710334851</v>
      </c>
      <c r="M142" s="77">
        <f>IF($C142&lt;="2023-24",INDEX(Inputs1[[2013-14]:[2029-30]], MATCH(_xlfn.CONCAT('Cost drivers '!M$4,"_",'Cost drivers '!$B142), Inputs1!$X$2:$X$507, 0), MATCH('Cost drivers '!$C142, Inputs1[[#Headers],[2013-14]:[2029-30]], 0)), INDEX(Inputs24[[2023-24]:[2029-30]], MATCH(_xlfn.CONCAT('Cost drivers '!M$5, "_",'Cost drivers '!$B142), Inputs2!$N$2:$N$210, 0), MATCH('Cost drivers '!$C142, Inputs24[[#Headers],[2023-24]:[2029-30]],0)))</f>
        <v>14.215411916452192</v>
      </c>
      <c r="N142" s="77">
        <f>IF($C142&lt;="2023-24",INDEX(Inputs1[[2013-14]:[2029-30]], MATCH(_xlfn.CONCAT('Cost drivers '!N$4,"_",'Cost drivers '!$B142), Inputs1!$X$2:$X$507, 0), MATCH('Cost drivers '!$C142, Inputs1[[#Headers],[2013-14]:[2029-30]], 0)), INDEX(Inputs24[[2023-24]:[2029-30]], MATCH(_xlfn.CONCAT('Cost drivers '!N$5, "_",'Cost drivers '!$B142), Inputs2!$N$2:$N$210, 0), MATCH('Cost drivers '!$C142, Inputs24[[#Headers],[2023-24]:[2029-30]],0)))</f>
        <v>0.63664236332746349</v>
      </c>
      <c r="O142" s="77">
        <f>IF($C142&lt;="2023-24",INDEX(Inputs1[[2013-14]:[2029-30]], MATCH(_xlfn.CONCAT('Cost drivers '!O$4,"_",'Cost drivers '!$B142), Inputs1!$X$2:$X$507, 0), MATCH('Cost drivers '!$C142, Inputs1[[#Headers],[2013-14]:[2029-30]], 0)), INDEX(Inputs24[[2023-24]:[2029-30]], MATCH(_xlfn.CONCAT('Cost drivers '!O$5, "_",'Cost drivers '!$B142), Inputs2!$N$2:$N$210, 0), MATCH('Cost drivers '!$C142, Inputs24[[#Headers],[2023-24]:[2029-30]],0)))</f>
        <v>5352.4195</v>
      </c>
      <c r="P142" s="77">
        <f>IF($C142&lt;="2023-24",INDEX(Inputs1[[2013-14]:[2029-30]], MATCH(_xlfn.CONCAT('Cost drivers '!P$4,"_",'Cost drivers '!$B142), Inputs1!$X$2:$X$507, 0), MATCH('Cost drivers '!$C142, Inputs1[[#Headers],[2013-14]:[2029-30]], 0)), INDEX(Inputs24[[2023-24]:[2029-30]], MATCH(_xlfn.CONCAT('Cost drivers '!P$5, "_",'Cost drivers '!$B142), Inputs2!$N$2:$N$210, 0), MATCH('Cost drivers '!$C142, Inputs24[[#Headers],[2023-24]:[2029-30]],0)))</f>
        <v>0</v>
      </c>
      <c r="Q142" s="77">
        <f>IF($C142&lt;="2023-24",INDEX(Inputs1[[2013-14]:[2029-30]], MATCH(_xlfn.CONCAT('Cost drivers '!Q$4,"_",'Cost drivers '!$B142), Inputs1!$X$2:$X$507, 0), MATCH('Cost drivers '!$C142, Inputs1[[#Headers],[2013-14]:[2029-30]], 0)), INDEX(Inputs24[[2023-24]:[2029-30]], MATCH(_xlfn.CONCAT('Cost drivers '!Q$5, "_",'Cost drivers '!$B142), Inputs2!$N$2:$N$210, 0), MATCH('Cost drivers '!$C142, Inputs24[[#Headers],[2023-24]:[2029-30]],0)))</f>
        <v>0</v>
      </c>
    </row>
    <row r="143" spans="1:17" s="48" customFormat="1" ht="13.15">
      <c r="A143" s="66" t="str">
        <f t="shared" si="19"/>
        <v>TMS17</v>
      </c>
      <c r="B143" s="66" t="str">
        <f>Costs!B142</f>
        <v>TMS</v>
      </c>
      <c r="C143" s="66" t="str">
        <f>Costs!C142</f>
        <v>2016-17</v>
      </c>
      <c r="D143" s="106">
        <f t="shared" si="20"/>
        <v>5.883446790532525</v>
      </c>
      <c r="E143" s="107">
        <f t="shared" si="16"/>
        <v>28.943125364258545</v>
      </c>
      <c r="F143" s="107">
        <f t="shared" si="17"/>
        <v>13.617476600218771</v>
      </c>
      <c r="G143" s="107">
        <f t="shared" si="21"/>
        <v>63.469001238866717</v>
      </c>
      <c r="H143" s="106">
        <f t="shared" si="18"/>
        <v>15.49983254130953</v>
      </c>
      <c r="I143" s="108">
        <f t="shared" si="14"/>
        <v>0</v>
      </c>
      <c r="J143" s="108">
        <f t="shared" si="15"/>
        <v>0</v>
      </c>
      <c r="K143" s="77">
        <f>IF($C143&lt;="2023-24",INDEX(Inputs1[[2013-14]:[2029-30]], MATCH(_xlfn.CONCAT('Cost drivers '!K$4,"_",'Cost drivers '!$B143), Inputs1!$X$2:$X$507, 0), MATCH('Cost drivers '!$C143, Inputs1[[#Headers],[2013-14]:[2029-30]], 0)), INDEX(Inputs24[[2023-24]:[2029-30]], MATCH(_xlfn.CONCAT('Cost drivers '!K$5, "_",'Cost drivers '!$B143), Inputs2!$N$2:$N$210, 0), MATCH('Cost drivers '!$C143, Inputs24[[#Headers],[2023-24]:[2029-30]],0)))</f>
        <v>359.04466311191788</v>
      </c>
      <c r="L143" s="77">
        <f>IF($C143&lt;="2023-24",INDEX(Inputs1[[2013-14]:[2029-30]], MATCH(_xlfn.CONCAT('Cost drivers '!L$4,"_",'Cost drivers '!$B143), Inputs1!$X$2:$X$507, 0), MATCH('Cost drivers '!$C143, Inputs1[[#Headers],[2013-14]:[2029-30]], 0)), INDEX(Inputs24[[2023-24]:[2029-30]], MATCH(_xlfn.CONCAT('Cost drivers '!L$5, "_",'Cost drivers '!$B143), Inputs2!$N$2:$N$210, 0), MATCH('Cost drivers '!$C143, Inputs24[[#Headers],[2023-24]:[2029-30]],0)))</f>
        <v>28.943125364258545</v>
      </c>
      <c r="M143" s="77">
        <f>IF($C143&lt;="2023-24",INDEX(Inputs1[[2013-14]:[2029-30]], MATCH(_xlfn.CONCAT('Cost drivers '!M$4,"_",'Cost drivers '!$B143), Inputs1!$X$2:$X$507, 0), MATCH('Cost drivers '!$C143, Inputs1[[#Headers],[2013-14]:[2029-30]], 0)), INDEX(Inputs24[[2023-24]:[2029-30]], MATCH(_xlfn.CONCAT('Cost drivers '!M$5, "_",'Cost drivers '!$B143), Inputs2!$N$2:$N$210, 0), MATCH('Cost drivers '!$C143, Inputs24[[#Headers],[2023-24]:[2029-30]],0)))</f>
        <v>13.617476600218771</v>
      </c>
      <c r="N143" s="77">
        <f>IF($C143&lt;="2023-24",INDEX(Inputs1[[2013-14]:[2029-30]], MATCH(_xlfn.CONCAT('Cost drivers '!N$4,"_",'Cost drivers '!$B143), Inputs1!$X$2:$X$507, 0), MATCH('Cost drivers '!$C143, Inputs1[[#Headers],[2013-14]:[2029-30]], 0)), INDEX(Inputs24[[2023-24]:[2029-30]], MATCH(_xlfn.CONCAT('Cost drivers '!N$5, "_",'Cost drivers '!$B143), Inputs2!$N$2:$N$210, 0), MATCH('Cost drivers '!$C143, Inputs24[[#Headers],[2023-24]:[2029-30]],0)))</f>
        <v>0.63469001238866718</v>
      </c>
      <c r="O143" s="77">
        <f>IF($C143&lt;="2023-24",INDEX(Inputs1[[2013-14]:[2029-30]], MATCH(_xlfn.CONCAT('Cost drivers '!O$4,"_",'Cost drivers '!$B143), Inputs1!$X$2:$X$507, 0), MATCH('Cost drivers '!$C143, Inputs1[[#Headers],[2013-14]:[2029-30]], 0)), INDEX(Inputs24[[2023-24]:[2029-30]], MATCH(_xlfn.CONCAT('Cost drivers '!O$5, "_",'Cost drivers '!$B143), Inputs2!$N$2:$N$210, 0), MATCH('Cost drivers '!$C143, Inputs24[[#Headers],[2023-24]:[2029-30]],0)))</f>
        <v>5388.7960000000003</v>
      </c>
      <c r="P143" s="77">
        <f>IF($C143&lt;="2023-24",INDEX(Inputs1[[2013-14]:[2029-30]], MATCH(_xlfn.CONCAT('Cost drivers '!P$4,"_",'Cost drivers '!$B143), Inputs1!$X$2:$X$507, 0), MATCH('Cost drivers '!$C143, Inputs1[[#Headers],[2013-14]:[2029-30]], 0)), INDEX(Inputs24[[2023-24]:[2029-30]], MATCH(_xlfn.CONCAT('Cost drivers '!P$5, "_",'Cost drivers '!$B143), Inputs2!$N$2:$N$210, 0), MATCH('Cost drivers '!$C143, Inputs24[[#Headers],[2023-24]:[2029-30]],0)))</f>
        <v>0</v>
      </c>
      <c r="Q143" s="77">
        <f>IF($C143&lt;="2023-24",INDEX(Inputs1[[2013-14]:[2029-30]], MATCH(_xlfn.CONCAT('Cost drivers '!Q$4,"_",'Cost drivers '!$B143), Inputs1!$X$2:$X$507, 0), MATCH('Cost drivers '!$C143, Inputs1[[#Headers],[2013-14]:[2029-30]], 0)), INDEX(Inputs24[[2023-24]:[2029-30]], MATCH(_xlfn.CONCAT('Cost drivers '!Q$5, "_",'Cost drivers '!$B143), Inputs2!$N$2:$N$210, 0), MATCH('Cost drivers '!$C143, Inputs24[[#Headers],[2023-24]:[2029-30]],0)))</f>
        <v>0</v>
      </c>
    </row>
    <row r="144" spans="1:17" s="48" customFormat="1" ht="13.15">
      <c r="A144" s="66" t="str">
        <f t="shared" si="19"/>
        <v>TMS18</v>
      </c>
      <c r="B144" s="66" t="str">
        <f>Costs!B143</f>
        <v>TMS</v>
      </c>
      <c r="C144" s="66" t="str">
        <f>Costs!C143</f>
        <v>2017-18</v>
      </c>
      <c r="D144" s="106">
        <f t="shared" si="20"/>
        <v>5.8545628460337005</v>
      </c>
      <c r="E144" s="107">
        <f t="shared" si="16"/>
        <v>28.313715981113535</v>
      </c>
      <c r="F144" s="107">
        <f t="shared" si="17"/>
        <v>13.021371520213984</v>
      </c>
      <c r="G144" s="107">
        <f t="shared" si="21"/>
        <v>63.370896516053477</v>
      </c>
      <c r="H144" s="106">
        <f t="shared" si="18"/>
        <v>15.503693290025641</v>
      </c>
      <c r="I144" s="108">
        <f t="shared" si="14"/>
        <v>0</v>
      </c>
      <c r="J144" s="108">
        <f t="shared" si="15"/>
        <v>0</v>
      </c>
      <c r="K144" s="77">
        <f>IF($C144&lt;="2023-24",INDEX(Inputs1[[2013-14]:[2029-30]], MATCH(_xlfn.CONCAT('Cost drivers '!K$4,"_",'Cost drivers '!$B144), Inputs1!$X$2:$X$507, 0), MATCH('Cost drivers '!$C144, Inputs1[[#Headers],[2013-14]:[2029-30]], 0)), INDEX(Inputs24[[2023-24]:[2029-30]], MATCH(_xlfn.CONCAT('Cost drivers '!K$5, "_",'Cost drivers '!$B144), Inputs2!$N$2:$N$210, 0), MATCH('Cost drivers '!$C144, Inputs24[[#Headers],[2023-24]:[2029-30]],0)))</f>
        <v>348.82237763260741</v>
      </c>
      <c r="L144" s="77">
        <f>IF($C144&lt;="2023-24",INDEX(Inputs1[[2013-14]:[2029-30]], MATCH(_xlfn.CONCAT('Cost drivers '!L$4,"_",'Cost drivers '!$B144), Inputs1!$X$2:$X$507, 0), MATCH('Cost drivers '!$C144, Inputs1[[#Headers],[2013-14]:[2029-30]], 0)), INDEX(Inputs24[[2023-24]:[2029-30]], MATCH(_xlfn.CONCAT('Cost drivers '!L$5, "_",'Cost drivers '!$B144), Inputs2!$N$2:$N$210, 0), MATCH('Cost drivers '!$C144, Inputs24[[#Headers],[2023-24]:[2029-30]],0)))</f>
        <v>28.313715981113535</v>
      </c>
      <c r="M144" s="77">
        <f>IF($C144&lt;="2023-24",INDEX(Inputs1[[2013-14]:[2029-30]], MATCH(_xlfn.CONCAT('Cost drivers '!M$4,"_",'Cost drivers '!$B144), Inputs1!$X$2:$X$507, 0), MATCH('Cost drivers '!$C144, Inputs1[[#Headers],[2013-14]:[2029-30]], 0)), INDEX(Inputs24[[2023-24]:[2029-30]], MATCH(_xlfn.CONCAT('Cost drivers '!M$5, "_",'Cost drivers '!$B144), Inputs2!$N$2:$N$210, 0), MATCH('Cost drivers '!$C144, Inputs24[[#Headers],[2023-24]:[2029-30]],0)))</f>
        <v>13.021371520213984</v>
      </c>
      <c r="N144" s="77">
        <f>IF($C144&lt;="2023-24",INDEX(Inputs1[[2013-14]:[2029-30]], MATCH(_xlfn.CONCAT('Cost drivers '!N$4,"_",'Cost drivers '!$B144), Inputs1!$X$2:$X$507, 0), MATCH('Cost drivers '!$C144, Inputs1[[#Headers],[2013-14]:[2029-30]], 0)), INDEX(Inputs24[[2023-24]:[2029-30]], MATCH(_xlfn.CONCAT('Cost drivers '!N$5, "_",'Cost drivers '!$B144), Inputs2!$N$2:$N$210, 0), MATCH('Cost drivers '!$C144, Inputs24[[#Headers],[2023-24]:[2029-30]],0)))</f>
        <v>0.63370896516053477</v>
      </c>
      <c r="O144" s="77">
        <f>IF($C144&lt;="2023-24",INDEX(Inputs1[[2013-14]:[2029-30]], MATCH(_xlfn.CONCAT('Cost drivers '!O$4,"_",'Cost drivers '!$B144), Inputs1!$X$2:$X$507, 0), MATCH('Cost drivers '!$C144, Inputs1[[#Headers],[2013-14]:[2029-30]], 0)), INDEX(Inputs24[[2023-24]:[2029-30]], MATCH(_xlfn.CONCAT('Cost drivers '!O$5, "_",'Cost drivers '!$B144), Inputs2!$N$2:$N$210, 0), MATCH('Cost drivers '!$C144, Inputs24[[#Headers],[2023-24]:[2029-30]],0)))</f>
        <v>5409.6409999999996</v>
      </c>
      <c r="P144" s="77">
        <f>IF($C144&lt;="2023-24",INDEX(Inputs1[[2013-14]:[2029-30]], MATCH(_xlfn.CONCAT('Cost drivers '!P$4,"_",'Cost drivers '!$B144), Inputs1!$X$2:$X$507, 0), MATCH('Cost drivers '!$C144, Inputs1[[#Headers],[2013-14]:[2029-30]], 0)), INDEX(Inputs24[[2023-24]:[2029-30]], MATCH(_xlfn.CONCAT('Cost drivers '!P$5, "_",'Cost drivers '!$B144), Inputs2!$N$2:$N$210, 0), MATCH('Cost drivers '!$C144, Inputs24[[#Headers],[2023-24]:[2029-30]],0)))</f>
        <v>0</v>
      </c>
      <c r="Q144" s="77">
        <f>IF($C144&lt;="2023-24",INDEX(Inputs1[[2013-14]:[2029-30]], MATCH(_xlfn.CONCAT('Cost drivers '!Q$4,"_",'Cost drivers '!$B144), Inputs1!$X$2:$X$507, 0), MATCH('Cost drivers '!$C144, Inputs1[[#Headers],[2013-14]:[2029-30]], 0)), INDEX(Inputs24[[2023-24]:[2029-30]], MATCH(_xlfn.CONCAT('Cost drivers '!Q$5, "_",'Cost drivers '!$B144), Inputs2!$N$2:$N$210, 0), MATCH('Cost drivers '!$C144, Inputs24[[#Headers],[2023-24]:[2029-30]],0)))</f>
        <v>0</v>
      </c>
    </row>
    <row r="145" spans="1:17" s="48" customFormat="1" ht="13.15">
      <c r="A145" s="66" t="str">
        <f t="shared" si="19"/>
        <v>TMS19</v>
      </c>
      <c r="B145" s="66" t="str">
        <f>Costs!B144</f>
        <v>TMS</v>
      </c>
      <c r="C145" s="66" t="str">
        <f>Costs!C144</f>
        <v>2018-19</v>
      </c>
      <c r="D145" s="106">
        <f t="shared" si="20"/>
        <v>5.8594200964326868</v>
      </c>
      <c r="E145" s="107">
        <f t="shared" si="16"/>
        <v>27.608479593251737</v>
      </c>
      <c r="F145" s="107">
        <f t="shared" si="17"/>
        <v>12.413916517998995</v>
      </c>
      <c r="G145" s="107">
        <f t="shared" si="21"/>
        <v>63.475626889392863</v>
      </c>
      <c r="H145" s="106">
        <f t="shared" si="18"/>
        <v>15.512187438153928</v>
      </c>
      <c r="I145" s="108">
        <f t="shared" si="14"/>
        <v>0</v>
      </c>
      <c r="J145" s="108">
        <f t="shared" si="15"/>
        <v>0</v>
      </c>
      <c r="K145" s="77">
        <f>IF($C145&lt;="2023-24",INDEX(Inputs1[[2013-14]:[2029-30]], MATCH(_xlfn.CONCAT('Cost drivers '!K$4,"_",'Cost drivers '!$B145), Inputs1!$X$2:$X$507, 0), MATCH('Cost drivers '!$C145, Inputs1[[#Headers],[2013-14]:[2029-30]], 0)), INDEX(Inputs24[[2023-24]:[2029-30]], MATCH(_xlfn.CONCAT('Cost drivers '!K$5, "_",'Cost drivers '!$B145), Inputs2!$N$2:$N$210, 0), MATCH('Cost drivers '!$C145, Inputs24[[#Headers],[2023-24]:[2029-30]],0)))</f>
        <v>350.52081679844196</v>
      </c>
      <c r="L145" s="77">
        <f>IF($C145&lt;="2023-24",INDEX(Inputs1[[2013-14]:[2029-30]], MATCH(_xlfn.CONCAT('Cost drivers '!L$4,"_",'Cost drivers '!$B145), Inputs1!$X$2:$X$507, 0), MATCH('Cost drivers '!$C145, Inputs1[[#Headers],[2013-14]:[2029-30]], 0)), INDEX(Inputs24[[2023-24]:[2029-30]], MATCH(_xlfn.CONCAT('Cost drivers '!L$5, "_",'Cost drivers '!$B145), Inputs2!$N$2:$N$210, 0), MATCH('Cost drivers '!$C145, Inputs24[[#Headers],[2023-24]:[2029-30]],0)))</f>
        <v>27.608479593251737</v>
      </c>
      <c r="M145" s="77">
        <f>IF($C145&lt;="2023-24",INDEX(Inputs1[[2013-14]:[2029-30]], MATCH(_xlfn.CONCAT('Cost drivers '!M$4,"_",'Cost drivers '!$B145), Inputs1!$X$2:$X$507, 0), MATCH('Cost drivers '!$C145, Inputs1[[#Headers],[2013-14]:[2029-30]], 0)), INDEX(Inputs24[[2023-24]:[2029-30]], MATCH(_xlfn.CONCAT('Cost drivers '!M$5, "_",'Cost drivers '!$B145), Inputs2!$N$2:$N$210, 0), MATCH('Cost drivers '!$C145, Inputs24[[#Headers],[2023-24]:[2029-30]],0)))</f>
        <v>12.413916517998995</v>
      </c>
      <c r="N145" s="77">
        <f>IF($C145&lt;="2023-24",INDEX(Inputs1[[2013-14]:[2029-30]], MATCH(_xlfn.CONCAT('Cost drivers '!N$4,"_",'Cost drivers '!$B145), Inputs1!$X$2:$X$507, 0), MATCH('Cost drivers '!$C145, Inputs1[[#Headers],[2013-14]:[2029-30]], 0)), INDEX(Inputs24[[2023-24]:[2029-30]], MATCH(_xlfn.CONCAT('Cost drivers '!N$5, "_",'Cost drivers '!$B145), Inputs2!$N$2:$N$210, 0), MATCH('Cost drivers '!$C145, Inputs24[[#Headers],[2023-24]:[2029-30]],0)))</f>
        <v>0.63475626889392867</v>
      </c>
      <c r="O145" s="77">
        <f>IF($C145&lt;="2023-24",INDEX(Inputs1[[2013-14]:[2029-30]], MATCH(_xlfn.CONCAT('Cost drivers '!O$4,"_",'Cost drivers '!$B145), Inputs1!$X$2:$X$507, 0), MATCH('Cost drivers '!$C145, Inputs1[[#Headers],[2013-14]:[2029-30]], 0)), INDEX(Inputs24[[2023-24]:[2029-30]], MATCH(_xlfn.CONCAT('Cost drivers '!O$5, "_",'Cost drivers '!$B145), Inputs2!$N$2:$N$210, 0), MATCH('Cost drivers '!$C145, Inputs24[[#Headers],[2023-24]:[2029-30]],0)))</f>
        <v>5455.7869999999994</v>
      </c>
      <c r="P145" s="77">
        <f>IF($C145&lt;="2023-24",INDEX(Inputs1[[2013-14]:[2029-30]], MATCH(_xlfn.CONCAT('Cost drivers '!P$4,"_",'Cost drivers '!$B145), Inputs1!$X$2:$X$507, 0), MATCH('Cost drivers '!$C145, Inputs1[[#Headers],[2013-14]:[2029-30]], 0)), INDEX(Inputs24[[2023-24]:[2029-30]], MATCH(_xlfn.CONCAT('Cost drivers '!P$5, "_",'Cost drivers '!$B145), Inputs2!$N$2:$N$210, 0), MATCH('Cost drivers '!$C145, Inputs24[[#Headers],[2023-24]:[2029-30]],0)))</f>
        <v>0</v>
      </c>
      <c r="Q145" s="77">
        <f>IF($C145&lt;="2023-24",INDEX(Inputs1[[2013-14]:[2029-30]], MATCH(_xlfn.CONCAT('Cost drivers '!Q$4,"_",'Cost drivers '!$B145), Inputs1!$X$2:$X$507, 0), MATCH('Cost drivers '!$C145, Inputs1[[#Headers],[2013-14]:[2029-30]], 0)), INDEX(Inputs24[[2023-24]:[2029-30]], MATCH(_xlfn.CONCAT('Cost drivers '!Q$5, "_",'Cost drivers '!$B145), Inputs2!$N$2:$N$210, 0), MATCH('Cost drivers '!$C145, Inputs24[[#Headers],[2023-24]:[2029-30]],0)))</f>
        <v>0</v>
      </c>
    </row>
    <row r="146" spans="1:17" s="48" customFormat="1" ht="13.15">
      <c r="A146" s="66" t="str">
        <f t="shared" si="19"/>
        <v>TMS20</v>
      </c>
      <c r="B146" s="66" t="str">
        <f>Costs!B145</f>
        <v>TMS</v>
      </c>
      <c r="C146" s="66" t="str">
        <f>Costs!C145</f>
        <v>2019-20</v>
      </c>
      <c r="D146" s="106">
        <f t="shared" si="20"/>
        <v>5.8612490281459371</v>
      </c>
      <c r="E146" s="107">
        <f t="shared" si="16"/>
        <v>26.713465668165284</v>
      </c>
      <c r="F146" s="107">
        <f t="shared" si="17"/>
        <v>11.805542930194168</v>
      </c>
      <c r="G146" s="107">
        <f t="shared" si="21"/>
        <v>63.231075461315655</v>
      </c>
      <c r="H146" s="106">
        <f t="shared" si="18"/>
        <v>15.524384128701882</v>
      </c>
      <c r="I146" s="108">
        <f t="shared" si="14"/>
        <v>1</v>
      </c>
      <c r="J146" s="108">
        <f t="shared" si="15"/>
        <v>0</v>
      </c>
      <c r="K146" s="77">
        <f>IF($C146&lt;="2023-24",INDEX(Inputs1[[2013-14]:[2029-30]], MATCH(_xlfn.CONCAT('Cost drivers '!K$4,"_",'Cost drivers '!$B146), Inputs1!$X$2:$X$507, 0), MATCH('Cost drivers '!$C146, Inputs1[[#Headers],[2013-14]:[2029-30]], 0)), INDEX(Inputs24[[2023-24]:[2029-30]], MATCH(_xlfn.CONCAT('Cost drivers '!K$5, "_",'Cost drivers '!$B146), Inputs2!$N$2:$N$210, 0), MATCH('Cost drivers '!$C146, Inputs24[[#Headers],[2023-24]:[2029-30]],0)))</f>
        <v>351.16248203852871</v>
      </c>
      <c r="L146" s="77">
        <f>IF($C146&lt;="2023-24",INDEX(Inputs1[[2013-14]:[2029-30]], MATCH(_xlfn.CONCAT('Cost drivers '!L$4,"_",'Cost drivers '!$B146), Inputs1!$X$2:$X$507, 0), MATCH('Cost drivers '!$C146, Inputs1[[#Headers],[2013-14]:[2029-30]], 0)), INDEX(Inputs24[[2023-24]:[2029-30]], MATCH(_xlfn.CONCAT('Cost drivers '!L$5, "_",'Cost drivers '!$B146), Inputs2!$N$2:$N$210, 0), MATCH('Cost drivers '!$C146, Inputs24[[#Headers],[2023-24]:[2029-30]],0)))</f>
        <v>26.713465668165284</v>
      </c>
      <c r="M146" s="77">
        <f>IF($C146&lt;="2023-24",INDEX(Inputs1[[2013-14]:[2029-30]], MATCH(_xlfn.CONCAT('Cost drivers '!M$4,"_",'Cost drivers '!$B146), Inputs1!$X$2:$X$507, 0), MATCH('Cost drivers '!$C146, Inputs1[[#Headers],[2013-14]:[2029-30]], 0)), INDEX(Inputs24[[2023-24]:[2029-30]], MATCH(_xlfn.CONCAT('Cost drivers '!M$5, "_",'Cost drivers '!$B146), Inputs2!$N$2:$N$210, 0), MATCH('Cost drivers '!$C146, Inputs24[[#Headers],[2023-24]:[2029-30]],0)))</f>
        <v>11.805542930194168</v>
      </c>
      <c r="N146" s="77">
        <f>IF($C146&lt;="2023-24",INDEX(Inputs1[[2013-14]:[2029-30]], MATCH(_xlfn.CONCAT('Cost drivers '!N$4,"_",'Cost drivers '!$B146), Inputs1!$X$2:$X$507, 0), MATCH('Cost drivers '!$C146, Inputs1[[#Headers],[2013-14]:[2029-30]], 0)), INDEX(Inputs24[[2023-24]:[2029-30]], MATCH(_xlfn.CONCAT('Cost drivers '!N$5, "_",'Cost drivers '!$B146), Inputs2!$N$2:$N$210, 0), MATCH('Cost drivers '!$C146, Inputs24[[#Headers],[2023-24]:[2029-30]],0)))</f>
        <v>0.63231075461315656</v>
      </c>
      <c r="O146" s="77">
        <f>IF($C146&lt;="2023-24",INDEX(Inputs1[[2013-14]:[2029-30]], MATCH(_xlfn.CONCAT('Cost drivers '!O$4,"_",'Cost drivers '!$B146), Inputs1!$X$2:$X$507, 0), MATCH('Cost drivers '!$C146, Inputs1[[#Headers],[2013-14]:[2029-30]], 0)), INDEX(Inputs24[[2023-24]:[2029-30]], MATCH(_xlfn.CONCAT('Cost drivers '!O$5, "_",'Cost drivers '!$B146), Inputs2!$N$2:$N$210, 0), MATCH('Cost drivers '!$C146, Inputs24[[#Headers],[2023-24]:[2029-30]],0)))</f>
        <v>5522.7370000000001</v>
      </c>
      <c r="P146" s="77">
        <f>IF($C146&lt;="2023-24",INDEX(Inputs1[[2013-14]:[2029-30]], MATCH(_xlfn.CONCAT('Cost drivers '!P$4,"_",'Cost drivers '!$B146), Inputs1!$X$2:$X$507, 0), MATCH('Cost drivers '!$C146, Inputs1[[#Headers],[2013-14]:[2029-30]], 0)), INDEX(Inputs24[[2023-24]:[2029-30]], MATCH(_xlfn.CONCAT('Cost drivers '!P$5, "_",'Cost drivers '!$B146), Inputs2!$N$2:$N$210, 0), MATCH('Cost drivers '!$C146, Inputs24[[#Headers],[2023-24]:[2029-30]],0)))</f>
        <v>1</v>
      </c>
      <c r="Q146" s="77">
        <f>IF($C146&lt;="2023-24",INDEX(Inputs1[[2013-14]:[2029-30]], MATCH(_xlfn.CONCAT('Cost drivers '!Q$4,"_",'Cost drivers '!$B146), Inputs1!$X$2:$X$507, 0), MATCH('Cost drivers '!$C146, Inputs1[[#Headers],[2013-14]:[2029-30]], 0)), INDEX(Inputs24[[2023-24]:[2029-30]], MATCH(_xlfn.CONCAT('Cost drivers '!Q$5, "_",'Cost drivers '!$B146), Inputs2!$N$2:$N$210, 0), MATCH('Cost drivers '!$C146, Inputs24[[#Headers],[2023-24]:[2029-30]],0)))</f>
        <v>0</v>
      </c>
    </row>
    <row r="147" spans="1:17" s="48" customFormat="1" ht="13.15">
      <c r="A147" s="66" t="str">
        <f t="shared" si="19"/>
        <v>TMS21</v>
      </c>
      <c r="B147" s="66" t="str">
        <f>Costs!B146</f>
        <v>TMS</v>
      </c>
      <c r="C147" s="66" t="str">
        <f>Costs!C146</f>
        <v>2020-21</v>
      </c>
      <c r="D147" s="106">
        <f t="shared" si="20"/>
        <v>5.8604419510351526</v>
      </c>
      <c r="E147" s="107">
        <f t="shared" si="16"/>
        <v>26.460247749403855</v>
      </c>
      <c r="F147" s="107">
        <f t="shared" si="17"/>
        <v>11.805542930194168</v>
      </c>
      <c r="G147" s="107">
        <f t="shared" si="21"/>
        <v>63.236696107362654</v>
      </c>
      <c r="H147" s="106">
        <f t="shared" si="18"/>
        <v>15.535881073105113</v>
      </c>
      <c r="I147" s="108">
        <f t="shared" si="14"/>
        <v>0</v>
      </c>
      <c r="J147" s="108">
        <f t="shared" si="15"/>
        <v>1</v>
      </c>
      <c r="K147" s="77">
        <f>IF($C147&lt;="2023-24",INDEX(Inputs1[[2013-14]:[2029-30]], MATCH(_xlfn.CONCAT('Cost drivers '!K$4,"_",'Cost drivers '!$B147), Inputs1!$X$2:$X$507, 0), MATCH('Cost drivers '!$C147, Inputs1[[#Headers],[2013-14]:[2029-30]], 0)), INDEX(Inputs24[[2023-24]:[2029-30]], MATCH(_xlfn.CONCAT('Cost drivers '!K$5, "_",'Cost drivers '!$B147), Inputs2!$N$2:$N$210, 0), MATCH('Cost drivers '!$C147, Inputs24[[#Headers],[2023-24]:[2029-30]],0)))</f>
        <v>350.87918117530836</v>
      </c>
      <c r="L147" s="77">
        <f>IF($C147&lt;="2023-24",INDEX(Inputs1[[2013-14]:[2029-30]], MATCH(_xlfn.CONCAT('Cost drivers '!L$4,"_",'Cost drivers '!$B147), Inputs1!$X$2:$X$507, 0), MATCH('Cost drivers '!$C147, Inputs1[[#Headers],[2013-14]:[2029-30]], 0)), INDEX(Inputs24[[2023-24]:[2029-30]], MATCH(_xlfn.CONCAT('Cost drivers '!L$5, "_",'Cost drivers '!$B147), Inputs2!$N$2:$N$210, 0), MATCH('Cost drivers '!$C147, Inputs24[[#Headers],[2023-24]:[2029-30]],0)))</f>
        <v>26.460247749403855</v>
      </c>
      <c r="M147" s="77">
        <f>IF($C147&lt;="2023-24",INDEX(Inputs1[[2013-14]:[2029-30]], MATCH(_xlfn.CONCAT('Cost drivers '!M$4,"_",'Cost drivers '!$B147), Inputs1!$X$2:$X$507, 0), MATCH('Cost drivers '!$C147, Inputs1[[#Headers],[2013-14]:[2029-30]], 0)), INDEX(Inputs24[[2023-24]:[2029-30]], MATCH(_xlfn.CONCAT('Cost drivers '!M$5, "_",'Cost drivers '!$B147), Inputs2!$N$2:$N$210, 0), MATCH('Cost drivers '!$C147, Inputs24[[#Headers],[2023-24]:[2029-30]],0)))</f>
        <v>11.805542930194168</v>
      </c>
      <c r="N147" s="77">
        <f>IF($C147&lt;="2023-24",INDEX(Inputs1[[2013-14]:[2029-30]], MATCH(_xlfn.CONCAT('Cost drivers '!N$4,"_",'Cost drivers '!$B147), Inputs1!$X$2:$X$507, 0), MATCH('Cost drivers '!$C147, Inputs1[[#Headers],[2013-14]:[2029-30]], 0)), INDEX(Inputs24[[2023-24]:[2029-30]], MATCH(_xlfn.CONCAT('Cost drivers '!N$5, "_",'Cost drivers '!$B147), Inputs2!$N$2:$N$210, 0), MATCH('Cost drivers '!$C147, Inputs24[[#Headers],[2023-24]:[2029-30]],0)))</f>
        <v>0.63236696107362655</v>
      </c>
      <c r="O147" s="77">
        <f>IF($C147&lt;="2023-24",INDEX(Inputs1[[2013-14]:[2029-30]], MATCH(_xlfn.CONCAT('Cost drivers '!O$4,"_",'Cost drivers '!$B147), Inputs1!$X$2:$X$507, 0), MATCH('Cost drivers '!$C147, Inputs1[[#Headers],[2013-14]:[2029-30]], 0)), INDEX(Inputs24[[2023-24]:[2029-30]], MATCH(_xlfn.CONCAT('Cost drivers '!O$5, "_",'Cost drivers '!$B147), Inputs2!$N$2:$N$210, 0), MATCH('Cost drivers '!$C147, Inputs24[[#Headers],[2023-24]:[2029-30]],0)))</f>
        <v>5586.598</v>
      </c>
      <c r="P147" s="77">
        <f>IF($C147&lt;="2023-24",INDEX(Inputs1[[2013-14]:[2029-30]], MATCH(_xlfn.CONCAT('Cost drivers '!P$4,"_",'Cost drivers '!$B147), Inputs1!$X$2:$X$507, 0), MATCH('Cost drivers '!$C147, Inputs1[[#Headers],[2013-14]:[2029-30]], 0)), INDEX(Inputs24[[2023-24]:[2029-30]], MATCH(_xlfn.CONCAT('Cost drivers '!P$5, "_",'Cost drivers '!$B147), Inputs2!$N$2:$N$210, 0), MATCH('Cost drivers '!$C147, Inputs24[[#Headers],[2023-24]:[2029-30]],0)))</f>
        <v>0</v>
      </c>
      <c r="Q147" s="77">
        <f>IF($C147&lt;="2023-24",INDEX(Inputs1[[2013-14]:[2029-30]], MATCH(_xlfn.CONCAT('Cost drivers '!Q$4,"_",'Cost drivers '!$B147), Inputs1!$X$2:$X$507, 0), MATCH('Cost drivers '!$C147, Inputs1[[#Headers],[2013-14]:[2029-30]], 0)), INDEX(Inputs24[[2023-24]:[2029-30]], MATCH(_xlfn.CONCAT('Cost drivers '!Q$5, "_",'Cost drivers '!$B147), Inputs2!$N$2:$N$210, 0), MATCH('Cost drivers '!$C147, Inputs24[[#Headers],[2023-24]:[2029-30]],0)))</f>
        <v>1</v>
      </c>
    </row>
    <row r="148" spans="1:17" s="48" customFormat="1" ht="13.15">
      <c r="A148" s="66" t="str">
        <f t="shared" si="19"/>
        <v>TMS22</v>
      </c>
      <c r="B148" s="66" t="str">
        <f>Costs!B147</f>
        <v>TMS</v>
      </c>
      <c r="C148" s="66" t="str">
        <f>Costs!C147</f>
        <v>2021-22</v>
      </c>
      <c r="D148" s="106">
        <f t="shared" si="20"/>
        <v>5.8261393786783797</v>
      </c>
      <c r="E148" s="107">
        <f t="shared" si="16"/>
        <v>24.18709502819037</v>
      </c>
      <c r="F148" s="107">
        <f t="shared" si="17"/>
        <v>11.805542930194168</v>
      </c>
      <c r="G148" s="107">
        <f t="shared" si="21"/>
        <v>63.50415579281642</v>
      </c>
      <c r="H148" s="106">
        <f t="shared" si="18"/>
        <v>15.546932713057423</v>
      </c>
      <c r="I148" s="108">
        <f t="shared" si="14"/>
        <v>0</v>
      </c>
      <c r="J148" s="108">
        <f t="shared" si="15"/>
        <v>0</v>
      </c>
      <c r="K148" s="77">
        <f>IF($C148&lt;="2023-24",INDEX(Inputs1[[2013-14]:[2029-30]], MATCH(_xlfn.CONCAT('Cost drivers '!K$4,"_",'Cost drivers '!$B148), Inputs1!$X$2:$X$507, 0), MATCH('Cost drivers '!$C148, Inputs1[[#Headers],[2013-14]:[2029-30]], 0)), INDEX(Inputs24[[2023-24]:[2029-30]], MATCH(_xlfn.CONCAT('Cost drivers '!K$5, "_",'Cost drivers '!$B148), Inputs2!$N$2:$N$210, 0), MATCH('Cost drivers '!$C148, Inputs24[[#Headers],[2023-24]:[2029-30]],0)))</f>
        <v>339.04721625785658</v>
      </c>
      <c r="L148" s="77">
        <f>IF($C148&lt;="2023-24",INDEX(Inputs1[[2013-14]:[2029-30]], MATCH(_xlfn.CONCAT('Cost drivers '!L$4,"_",'Cost drivers '!$B148), Inputs1!$X$2:$X$507, 0), MATCH('Cost drivers '!$C148, Inputs1[[#Headers],[2013-14]:[2029-30]], 0)), INDEX(Inputs24[[2023-24]:[2029-30]], MATCH(_xlfn.CONCAT('Cost drivers '!L$5, "_",'Cost drivers '!$B148), Inputs2!$N$2:$N$210, 0), MATCH('Cost drivers '!$C148, Inputs24[[#Headers],[2023-24]:[2029-30]],0)))</f>
        <v>24.18709502819037</v>
      </c>
      <c r="M148" s="77">
        <f>IF($C148&lt;="2023-24",INDEX(Inputs1[[2013-14]:[2029-30]], MATCH(_xlfn.CONCAT('Cost drivers '!M$4,"_",'Cost drivers '!$B148), Inputs1!$X$2:$X$507, 0), MATCH('Cost drivers '!$C148, Inputs1[[#Headers],[2013-14]:[2029-30]], 0)), INDEX(Inputs24[[2023-24]:[2029-30]], MATCH(_xlfn.CONCAT('Cost drivers '!M$5, "_",'Cost drivers '!$B148), Inputs2!$N$2:$N$210, 0), MATCH('Cost drivers '!$C148, Inputs24[[#Headers],[2023-24]:[2029-30]],0)))</f>
        <v>11.805542930194168</v>
      </c>
      <c r="N148" s="77">
        <f>IF($C148&lt;="2023-24",INDEX(Inputs1[[2013-14]:[2029-30]], MATCH(_xlfn.CONCAT('Cost drivers '!N$4,"_",'Cost drivers '!$B148), Inputs1!$X$2:$X$507, 0), MATCH('Cost drivers '!$C148, Inputs1[[#Headers],[2013-14]:[2029-30]], 0)), INDEX(Inputs24[[2023-24]:[2029-30]], MATCH(_xlfn.CONCAT('Cost drivers '!N$5, "_",'Cost drivers '!$B148), Inputs2!$N$2:$N$210, 0), MATCH('Cost drivers '!$C148, Inputs24[[#Headers],[2023-24]:[2029-30]],0)))</f>
        <v>0.63504155792816419</v>
      </c>
      <c r="O148" s="77">
        <f>IF($C148&lt;="2023-24",INDEX(Inputs1[[2013-14]:[2029-30]], MATCH(_xlfn.CONCAT('Cost drivers '!O$4,"_",'Cost drivers '!$B148), Inputs1!$X$2:$X$507, 0), MATCH('Cost drivers '!$C148, Inputs1[[#Headers],[2013-14]:[2029-30]], 0)), INDEX(Inputs24[[2023-24]:[2029-30]], MATCH(_xlfn.CONCAT('Cost drivers '!O$5, "_",'Cost drivers '!$B148), Inputs2!$N$2:$N$210, 0), MATCH('Cost drivers '!$C148, Inputs24[[#Headers],[2023-24]:[2029-30]],0)))</f>
        <v>5648.6815000000006</v>
      </c>
      <c r="P148" s="77">
        <f>IF($C148&lt;="2023-24",INDEX(Inputs1[[2013-14]:[2029-30]], MATCH(_xlfn.CONCAT('Cost drivers '!P$4,"_",'Cost drivers '!$B148), Inputs1!$X$2:$X$507, 0), MATCH('Cost drivers '!$C148, Inputs1[[#Headers],[2013-14]:[2029-30]], 0)), INDEX(Inputs24[[2023-24]:[2029-30]], MATCH(_xlfn.CONCAT('Cost drivers '!P$5, "_",'Cost drivers '!$B148), Inputs2!$N$2:$N$210, 0), MATCH('Cost drivers '!$C148, Inputs24[[#Headers],[2023-24]:[2029-30]],0)))</f>
        <v>0</v>
      </c>
      <c r="Q148" s="77">
        <f>IF($C148&lt;="2023-24",INDEX(Inputs1[[2013-14]:[2029-30]], MATCH(_xlfn.CONCAT('Cost drivers '!Q$4,"_",'Cost drivers '!$B148), Inputs1!$X$2:$X$507, 0), MATCH('Cost drivers '!$C148, Inputs1[[#Headers],[2013-14]:[2029-30]], 0)), INDEX(Inputs24[[2023-24]:[2029-30]], MATCH(_xlfn.CONCAT('Cost drivers '!Q$5, "_",'Cost drivers '!$B148), Inputs2!$N$2:$N$210, 0), MATCH('Cost drivers '!$C148, Inputs24[[#Headers],[2023-24]:[2029-30]],0)))</f>
        <v>0</v>
      </c>
    </row>
    <row r="149" spans="1:17" s="48" customFormat="1" ht="13.15">
      <c r="A149" s="66" t="str">
        <f t="shared" si="19"/>
        <v>TMS23</v>
      </c>
      <c r="B149" s="66" t="str">
        <f>Costs!B148</f>
        <v>TMS</v>
      </c>
      <c r="C149" s="66" t="str">
        <f>Costs!C148</f>
        <v>2022-23</v>
      </c>
      <c r="D149" s="106">
        <f t="shared" si="20"/>
        <v>5.7536327178554592</v>
      </c>
      <c r="E149" s="107">
        <f t="shared" si="16"/>
        <v>25.619705365550793</v>
      </c>
      <c r="F149" s="107">
        <f t="shared" si="17"/>
        <v>11.805542930194168</v>
      </c>
      <c r="G149" s="107">
        <f t="shared" si="21"/>
        <v>63.461016033009976</v>
      </c>
      <c r="H149" s="106">
        <f t="shared" si="18"/>
        <v>15.557926322347521</v>
      </c>
      <c r="I149" s="108">
        <f t="shared" si="14"/>
        <v>0</v>
      </c>
      <c r="J149" s="108">
        <f t="shared" si="15"/>
        <v>0</v>
      </c>
      <c r="K149" s="77">
        <f>IF($C149&lt;="2023-24",INDEX(Inputs1[[2013-14]:[2029-30]], MATCH(_xlfn.CONCAT('Cost drivers '!K$4,"_",'Cost drivers '!$B149), Inputs1!$X$2:$X$507, 0), MATCH('Cost drivers '!$C149, Inputs1[[#Headers],[2013-14]:[2029-30]], 0)), INDEX(Inputs24[[2023-24]:[2029-30]], MATCH(_xlfn.CONCAT('Cost drivers '!K$5, "_",'Cost drivers '!$B149), Inputs2!$N$2:$N$210, 0), MATCH('Cost drivers '!$C149, Inputs24[[#Headers],[2023-24]:[2029-30]],0)))</f>
        <v>315.33410195034304</v>
      </c>
      <c r="L149" s="77">
        <f>IF($C149&lt;="2023-24",INDEX(Inputs1[[2013-14]:[2029-30]], MATCH(_xlfn.CONCAT('Cost drivers '!L$4,"_",'Cost drivers '!$B149), Inputs1!$X$2:$X$507, 0), MATCH('Cost drivers '!$C149, Inputs1[[#Headers],[2013-14]:[2029-30]], 0)), INDEX(Inputs24[[2023-24]:[2029-30]], MATCH(_xlfn.CONCAT('Cost drivers '!L$5, "_",'Cost drivers '!$B149), Inputs2!$N$2:$N$210, 0), MATCH('Cost drivers '!$C149, Inputs24[[#Headers],[2023-24]:[2029-30]],0)))</f>
        <v>25.619705365550793</v>
      </c>
      <c r="M149" s="77">
        <f>IF($C149&lt;="2023-24",INDEX(Inputs1[[2013-14]:[2029-30]], MATCH(_xlfn.CONCAT('Cost drivers '!M$4,"_",'Cost drivers '!$B149), Inputs1!$X$2:$X$507, 0), MATCH('Cost drivers '!$C149, Inputs1[[#Headers],[2013-14]:[2029-30]], 0)), INDEX(Inputs24[[2023-24]:[2029-30]], MATCH(_xlfn.CONCAT('Cost drivers '!M$5, "_",'Cost drivers '!$B149), Inputs2!$N$2:$N$210, 0), MATCH('Cost drivers '!$C149, Inputs24[[#Headers],[2023-24]:[2029-30]],0)))</f>
        <v>11.805542930194168</v>
      </c>
      <c r="N149" s="77">
        <f>IF($C149&lt;="2023-24",INDEX(Inputs1[[2013-14]:[2029-30]], MATCH(_xlfn.CONCAT('Cost drivers '!N$4,"_",'Cost drivers '!$B149), Inputs1!$X$2:$X$507, 0), MATCH('Cost drivers '!$C149, Inputs1[[#Headers],[2013-14]:[2029-30]], 0)), INDEX(Inputs24[[2023-24]:[2029-30]], MATCH(_xlfn.CONCAT('Cost drivers '!N$5, "_",'Cost drivers '!$B149), Inputs2!$N$2:$N$210, 0), MATCH('Cost drivers '!$C149, Inputs24[[#Headers],[2023-24]:[2029-30]],0)))</f>
        <v>0.63461016033009976</v>
      </c>
      <c r="O149" s="77">
        <f>IF($C149&lt;="2023-24",INDEX(Inputs1[[2013-14]:[2029-30]], MATCH(_xlfn.CONCAT('Cost drivers '!O$4,"_",'Cost drivers '!$B149), Inputs1!$X$2:$X$507, 0), MATCH('Cost drivers '!$C149, Inputs1[[#Headers],[2013-14]:[2029-30]], 0)), INDEX(Inputs24[[2023-24]:[2029-30]], MATCH(_xlfn.CONCAT('Cost drivers '!O$5, "_",'Cost drivers '!$B149), Inputs2!$N$2:$N$210, 0), MATCH('Cost drivers '!$C149, Inputs24[[#Headers],[2023-24]:[2029-30]],0)))</f>
        <v>5711.1234999999997</v>
      </c>
      <c r="P149" s="77">
        <f>IF($C149&lt;="2023-24",INDEX(Inputs1[[2013-14]:[2029-30]], MATCH(_xlfn.CONCAT('Cost drivers '!P$4,"_",'Cost drivers '!$B149), Inputs1!$X$2:$X$507, 0), MATCH('Cost drivers '!$C149, Inputs1[[#Headers],[2013-14]:[2029-30]], 0)), INDEX(Inputs24[[2023-24]:[2029-30]], MATCH(_xlfn.CONCAT('Cost drivers '!P$5, "_",'Cost drivers '!$B149), Inputs2!$N$2:$N$210, 0), MATCH('Cost drivers '!$C149, Inputs24[[#Headers],[2023-24]:[2029-30]],0)))</f>
        <v>0</v>
      </c>
      <c r="Q149" s="77">
        <f>IF($C149&lt;="2023-24",INDEX(Inputs1[[2013-14]:[2029-30]], MATCH(_xlfn.CONCAT('Cost drivers '!Q$4,"_",'Cost drivers '!$B149), Inputs1!$X$2:$X$507, 0), MATCH('Cost drivers '!$C149, Inputs1[[#Headers],[2013-14]:[2029-30]], 0)), INDEX(Inputs24[[2023-24]:[2029-30]], MATCH(_xlfn.CONCAT('Cost drivers '!Q$5, "_",'Cost drivers '!$B149), Inputs2!$N$2:$N$210, 0), MATCH('Cost drivers '!$C149, Inputs24[[#Headers],[2023-24]:[2029-30]],0)))</f>
        <v>0</v>
      </c>
    </row>
    <row r="150" spans="1:17" s="48" customFormat="1" ht="13.15">
      <c r="A150" s="66" t="str">
        <f t="shared" si="19"/>
        <v>TMS24</v>
      </c>
      <c r="B150" s="66" t="str">
        <f>Costs!B149</f>
        <v>TMS</v>
      </c>
      <c r="C150" s="66" t="str">
        <f>Costs!C149</f>
        <v>2023-24</v>
      </c>
      <c r="D150" s="106">
        <f t="shared" si="20"/>
        <v>5.7760554416304268</v>
      </c>
      <c r="E150" s="107">
        <f t="shared" si="16"/>
        <v>25.44186029480754</v>
      </c>
      <c r="F150" s="107">
        <f t="shared" si="17"/>
        <v>11.805542930194168</v>
      </c>
      <c r="G150" s="107">
        <f t="shared" si="21"/>
        <v>63.508591108180489</v>
      </c>
      <c r="H150" s="106">
        <f t="shared" si="18"/>
        <v>15.56800723315366</v>
      </c>
      <c r="I150" s="108">
        <f t="shared" si="14"/>
        <v>0</v>
      </c>
      <c r="J150" s="108">
        <f t="shared" si="15"/>
        <v>0</v>
      </c>
      <c r="K150" s="77">
        <f>IF($C150&lt;="2023-24",INDEX(Inputs1[[2013-14]:[2029-30]], MATCH(_xlfn.CONCAT('Cost drivers '!K$4,"_",'Cost drivers '!$B150), Inputs1!$X$2:$X$507, 0), MATCH('Cost drivers '!$C150, Inputs1[[#Headers],[2013-14]:[2029-30]], 0)), INDEX(Inputs24[[2023-24]:[2029-30]], MATCH(_xlfn.CONCAT('Cost drivers '!K$5, "_",'Cost drivers '!$B150), Inputs2!$N$2:$N$210, 0), MATCH('Cost drivers '!$C150, Inputs24[[#Headers],[2023-24]:[2029-30]],0)))</f>
        <v>322.48461885656019</v>
      </c>
      <c r="L150" s="77">
        <f>IF($C150&lt;="2023-24",INDEX(Inputs1[[2013-14]:[2029-30]], MATCH(_xlfn.CONCAT('Cost drivers '!L$4,"_",'Cost drivers '!$B150), Inputs1!$X$2:$X$507, 0), MATCH('Cost drivers '!$C150, Inputs1[[#Headers],[2013-14]:[2029-30]], 0)), INDEX(Inputs24[[2023-24]:[2029-30]], MATCH(_xlfn.CONCAT('Cost drivers '!L$5, "_",'Cost drivers '!$B150), Inputs2!$N$2:$N$210, 0), MATCH('Cost drivers '!$C150, Inputs24[[#Headers],[2023-24]:[2029-30]],0)))</f>
        <v>25.44186029480754</v>
      </c>
      <c r="M150" s="77">
        <f>IF($C150&lt;="2023-24",INDEX(Inputs1[[2013-14]:[2029-30]], MATCH(_xlfn.CONCAT('Cost drivers '!M$4,"_",'Cost drivers '!$B150), Inputs1!$X$2:$X$507, 0), MATCH('Cost drivers '!$C150, Inputs1[[#Headers],[2013-14]:[2029-30]], 0)), INDEX(Inputs24[[2023-24]:[2029-30]], MATCH(_xlfn.CONCAT('Cost drivers '!M$5, "_",'Cost drivers '!$B150), Inputs2!$N$2:$N$210, 0), MATCH('Cost drivers '!$C150, Inputs24[[#Headers],[2023-24]:[2029-30]],0)))</f>
        <v>11.805542930194168</v>
      </c>
      <c r="N150" s="77">
        <f>IF($C150&lt;="2023-24",INDEX(Inputs1[[2013-14]:[2029-30]], MATCH(_xlfn.CONCAT('Cost drivers '!N$4,"_",'Cost drivers '!$B150), Inputs1!$X$2:$X$507, 0), MATCH('Cost drivers '!$C150, Inputs1[[#Headers],[2013-14]:[2029-30]], 0)), INDEX(Inputs24[[2023-24]:[2029-30]], MATCH(_xlfn.CONCAT('Cost drivers '!N$5, "_",'Cost drivers '!$B150), Inputs2!$N$2:$N$210, 0), MATCH('Cost drivers '!$C150, Inputs24[[#Headers],[2023-24]:[2029-30]],0)))</f>
        <v>0.6350859110818049</v>
      </c>
      <c r="O150" s="77">
        <f>IF($C150&lt;="2023-24",INDEX(Inputs1[[2013-14]:[2029-30]], MATCH(_xlfn.CONCAT('Cost drivers '!O$4,"_",'Cost drivers '!$B150), Inputs1!$X$2:$X$507, 0), MATCH('Cost drivers '!$C150, Inputs1[[#Headers],[2013-14]:[2029-30]], 0)), INDEX(Inputs24[[2023-24]:[2029-30]], MATCH(_xlfn.CONCAT('Cost drivers '!O$5, "_",'Cost drivers '!$B150), Inputs2!$N$2:$N$210, 0), MATCH('Cost drivers '!$C150, Inputs24[[#Headers],[2023-24]:[2029-30]],0)))</f>
        <v>5768.9880000000003</v>
      </c>
      <c r="P150" s="77">
        <f>IF($C150&lt;="2023-24",INDEX(Inputs1[[2013-14]:[2029-30]], MATCH(_xlfn.CONCAT('Cost drivers '!P$4,"_",'Cost drivers '!$B150), Inputs1!$X$2:$X$507, 0), MATCH('Cost drivers '!$C150, Inputs1[[#Headers],[2013-14]:[2029-30]], 0)), INDEX(Inputs24[[2023-24]:[2029-30]], MATCH(_xlfn.CONCAT('Cost drivers '!P$5, "_",'Cost drivers '!$B150), Inputs2!$N$2:$N$210, 0), MATCH('Cost drivers '!$C150, Inputs24[[#Headers],[2023-24]:[2029-30]],0)))</f>
        <v>0</v>
      </c>
      <c r="Q150" s="77">
        <f>IF($C150&lt;="2023-24",INDEX(Inputs1[[2013-14]:[2029-30]], MATCH(_xlfn.CONCAT('Cost drivers '!Q$4,"_",'Cost drivers '!$B150), Inputs1!$X$2:$X$507, 0), MATCH('Cost drivers '!$C150, Inputs1[[#Headers],[2013-14]:[2029-30]], 0)), INDEX(Inputs24[[2023-24]:[2029-30]], MATCH(_xlfn.CONCAT('Cost drivers '!Q$5, "_",'Cost drivers '!$B150), Inputs2!$N$2:$N$210, 0), MATCH('Cost drivers '!$C150, Inputs24[[#Headers],[2023-24]:[2029-30]],0)))</f>
        <v>0</v>
      </c>
    </row>
    <row r="151" spans="1:17" s="48" customFormat="1" ht="13.15">
      <c r="A151" s="66" t="str">
        <f t="shared" si="19"/>
        <v>TMS25</v>
      </c>
      <c r="B151" s="66" t="str">
        <f>Costs!B150</f>
        <v>TMS</v>
      </c>
      <c r="C151" s="66" t="str">
        <f>Costs!C150</f>
        <v>2024-25</v>
      </c>
      <c r="D151" s="106">
        <f t="shared" si="20"/>
        <v>5.7729753004490014</v>
      </c>
      <c r="E151" s="107">
        <f t="shared" si="16"/>
        <v>25.44186029480754</v>
      </c>
      <c r="F151" s="107">
        <f t="shared" si="17"/>
        <v>11.805542930194168</v>
      </c>
      <c r="G151" s="107">
        <f t="shared" si="21"/>
        <v>63.541125693721604</v>
      </c>
      <c r="H151" s="106">
        <f t="shared" si="18"/>
        <v>15.580929987505488</v>
      </c>
      <c r="I151" s="108">
        <f t="shared" si="14"/>
        <v>0</v>
      </c>
      <c r="J151" s="108">
        <f t="shared" si="15"/>
        <v>0</v>
      </c>
      <c r="K151" s="77">
        <f>IF($C151&lt;="2023-24",INDEX(Inputs1[[2013-14]:[2029-30]], MATCH(_xlfn.CONCAT('Cost drivers '!K$4,"_",'Cost drivers '!$B151), Inputs1!$X$2:$X$507, 0), MATCH('Cost drivers '!$C151, Inputs1[[#Headers],[2013-14]:[2029-30]], 0)), INDEX(Inputs24[[2023-24]:[2029-30]], MATCH(_xlfn.CONCAT('Cost drivers '!K$5, "_",'Cost drivers '!$B151), Inputs2!$N$2:$N$210, 0), MATCH('Cost drivers '!$C151, Inputs24[[#Headers],[2023-24]:[2029-30]],0)))</f>
        <v>321.49284888151391</v>
      </c>
      <c r="L151" s="77">
        <f>IF($C151&lt;="2023-24",INDEX(Inputs1[[2013-14]:[2029-30]], MATCH(_xlfn.CONCAT('Cost drivers '!L$4,"_",'Cost drivers '!$B151), Inputs1!$X$2:$X$507, 0), MATCH('Cost drivers '!$C151, Inputs1[[#Headers],[2013-14]:[2029-30]], 0)), INDEX(Inputs24[[2023-24]:[2029-30]], MATCH(_xlfn.CONCAT('Cost drivers '!L$5, "_",'Cost drivers '!$B151), Inputs2!$N$2:$N$210, 0), MATCH('Cost drivers '!$C151, Inputs24[[#Headers],[2023-24]:[2029-30]],0)))</f>
        <v>25.44186029480754</v>
      </c>
      <c r="M151" s="77">
        <f>IF($C151&lt;="2023-24",INDEX(Inputs1[[2013-14]:[2029-30]], MATCH(_xlfn.CONCAT('Cost drivers '!M$4,"_",'Cost drivers '!$B151), Inputs1!$X$2:$X$507, 0), MATCH('Cost drivers '!$C151, Inputs1[[#Headers],[2013-14]:[2029-30]], 0)), INDEX(Inputs24[[2023-24]:[2029-30]], MATCH(_xlfn.CONCAT('Cost drivers '!M$5, "_",'Cost drivers '!$B151), Inputs2!$N$2:$N$210, 0), MATCH('Cost drivers '!$C151, Inputs24[[#Headers],[2023-24]:[2029-30]],0)))</f>
        <v>11.805542930194168</v>
      </c>
      <c r="N151" s="77">
        <f>IF($C151&lt;="2023-24",INDEX(Inputs1[[2013-14]:[2029-30]], MATCH(_xlfn.CONCAT('Cost drivers '!N$4,"_",'Cost drivers '!$B151), Inputs1!$X$2:$X$507, 0), MATCH('Cost drivers '!$C151, Inputs1[[#Headers],[2013-14]:[2029-30]], 0)), INDEX(Inputs24[[2023-24]:[2029-30]], MATCH(_xlfn.CONCAT('Cost drivers '!N$5, "_",'Cost drivers '!$B151), Inputs2!$N$2:$N$210, 0), MATCH('Cost drivers '!$C151, Inputs24[[#Headers],[2023-24]:[2029-30]],0)))</f>
        <v>0.63541125693721601</v>
      </c>
      <c r="O151" s="77">
        <f>IF($C151&lt;="2023-24",INDEX(Inputs1[[2013-14]:[2029-30]], MATCH(_xlfn.CONCAT('Cost drivers '!O$4,"_",'Cost drivers '!$B151), Inputs1!$X$2:$X$507, 0), MATCH('Cost drivers '!$C151, Inputs1[[#Headers],[2013-14]:[2029-30]], 0)), INDEX(Inputs24[[2023-24]:[2029-30]], MATCH(_xlfn.CONCAT('Cost drivers '!O$5, "_",'Cost drivers '!$B151), Inputs2!$N$2:$N$210, 0), MATCH('Cost drivers '!$C151, Inputs24[[#Headers],[2023-24]:[2029-30]],0)))</f>
        <v>5844.0230000000001</v>
      </c>
      <c r="P151" s="77">
        <f>IF($C151&lt;="2023-24",INDEX(Inputs1[[2013-14]:[2029-30]], MATCH(_xlfn.CONCAT('Cost drivers '!P$4,"_",'Cost drivers '!$B151), Inputs1!$X$2:$X$507, 0), MATCH('Cost drivers '!$C151, Inputs1[[#Headers],[2013-14]:[2029-30]], 0)), INDEX(Inputs24[[2023-24]:[2029-30]], MATCH(_xlfn.CONCAT('Cost drivers '!P$5, "_",'Cost drivers '!$B151), Inputs2!$N$2:$N$210, 0), MATCH('Cost drivers '!$C151, Inputs24[[#Headers],[2023-24]:[2029-30]],0)))</f>
        <v>0</v>
      </c>
      <c r="Q151" s="77">
        <f>IF($C151&lt;="2023-24",INDEX(Inputs1[[2013-14]:[2029-30]], MATCH(_xlfn.CONCAT('Cost drivers '!Q$4,"_",'Cost drivers '!$B151), Inputs1!$X$2:$X$507, 0), MATCH('Cost drivers '!$C151, Inputs1[[#Headers],[2013-14]:[2029-30]], 0)), INDEX(Inputs24[[2023-24]:[2029-30]], MATCH(_xlfn.CONCAT('Cost drivers '!Q$5, "_",'Cost drivers '!$B151), Inputs2!$N$2:$N$210, 0), MATCH('Cost drivers '!$C151, Inputs24[[#Headers],[2023-24]:[2029-30]],0)))</f>
        <v>0</v>
      </c>
    </row>
    <row r="152" spans="1:17" s="48" customFormat="1" ht="13.15">
      <c r="A152" s="66" t="str">
        <f t="shared" si="19"/>
        <v>TMS26</v>
      </c>
      <c r="B152" s="66" t="str">
        <f>Costs!B151</f>
        <v>TMS</v>
      </c>
      <c r="C152" s="66" t="str">
        <f>Costs!C151</f>
        <v>2025-26</v>
      </c>
      <c r="D152" s="106">
        <f t="shared" si="20"/>
        <v>6.1363396966357087</v>
      </c>
      <c r="E152" s="107">
        <f t="shared" si="16"/>
        <v>25.44186029480754</v>
      </c>
      <c r="F152" s="107">
        <f t="shared" si="17"/>
        <v>11.805542930194168</v>
      </c>
      <c r="G152" s="107">
        <f t="shared" si="21"/>
        <v>63.553861808161095</v>
      </c>
      <c r="H152" s="106">
        <f t="shared" si="18"/>
        <v>15.595210603766233</v>
      </c>
      <c r="I152" s="108">
        <f t="shared" si="14"/>
        <v>0</v>
      </c>
      <c r="J152" s="108">
        <f t="shared" si="15"/>
        <v>0</v>
      </c>
      <c r="K152" s="77">
        <f>IF($C152&lt;="2023-24",INDEX(Inputs1[[2013-14]:[2029-30]], MATCH(_xlfn.CONCAT('Cost drivers '!K$4,"_",'Cost drivers '!$B152), Inputs1!$X$2:$X$507, 0), MATCH('Cost drivers '!$C152, Inputs1[[#Headers],[2013-14]:[2029-30]], 0)), INDEX(Inputs24[[2023-24]:[2029-30]], MATCH(_xlfn.CONCAT('Cost drivers '!K$5, "_",'Cost drivers '!$B152), Inputs2!$N$2:$N$210, 0), MATCH('Cost drivers '!$C152, Inputs24[[#Headers],[2023-24]:[2029-30]],0)))</f>
        <v>462.35809887651868</v>
      </c>
      <c r="L152" s="77">
        <f>IF($C152&lt;="2023-24",INDEX(Inputs1[[2013-14]:[2029-30]], MATCH(_xlfn.CONCAT('Cost drivers '!L$4,"_",'Cost drivers '!$B152), Inputs1!$X$2:$X$507, 0), MATCH('Cost drivers '!$C152, Inputs1[[#Headers],[2013-14]:[2029-30]], 0)), INDEX(Inputs24[[2023-24]:[2029-30]], MATCH(_xlfn.CONCAT('Cost drivers '!L$5, "_",'Cost drivers '!$B152), Inputs2!$N$2:$N$210, 0), MATCH('Cost drivers '!$C152, Inputs24[[#Headers],[2023-24]:[2029-30]],0)))</f>
        <v>25.44186029480754</v>
      </c>
      <c r="M152" s="77">
        <f>IF($C152&lt;="2023-24",INDEX(Inputs1[[2013-14]:[2029-30]], MATCH(_xlfn.CONCAT('Cost drivers '!M$4,"_",'Cost drivers '!$B152), Inputs1!$X$2:$X$507, 0), MATCH('Cost drivers '!$C152, Inputs1[[#Headers],[2013-14]:[2029-30]], 0)), INDEX(Inputs24[[2023-24]:[2029-30]], MATCH(_xlfn.CONCAT('Cost drivers '!M$5, "_",'Cost drivers '!$B152), Inputs2!$N$2:$N$210, 0), MATCH('Cost drivers '!$C152, Inputs24[[#Headers],[2023-24]:[2029-30]],0)))</f>
        <v>11.805542930194168</v>
      </c>
      <c r="N152" s="77">
        <f>IF($C152&lt;="2023-24",INDEX(Inputs1[[2013-14]:[2029-30]], MATCH(_xlfn.CONCAT('Cost drivers '!N$4,"_",'Cost drivers '!$B152), Inputs1!$X$2:$X$507, 0), MATCH('Cost drivers '!$C152, Inputs1[[#Headers],[2013-14]:[2029-30]], 0)), INDEX(Inputs24[[2023-24]:[2029-30]], MATCH(_xlfn.CONCAT('Cost drivers '!N$5, "_",'Cost drivers '!$B152), Inputs2!$N$2:$N$210, 0), MATCH('Cost drivers '!$C152, Inputs24[[#Headers],[2023-24]:[2029-30]],0)))</f>
        <v>0.63553861808161094</v>
      </c>
      <c r="O152" s="77">
        <f>IF($C152&lt;="2023-24",INDEX(Inputs1[[2013-14]:[2029-30]], MATCH(_xlfn.CONCAT('Cost drivers '!O$4,"_",'Cost drivers '!$B152), Inputs1!$X$2:$X$507, 0), MATCH('Cost drivers '!$C152, Inputs1[[#Headers],[2013-14]:[2029-30]], 0)), INDEX(Inputs24[[2023-24]:[2029-30]], MATCH(_xlfn.CONCAT('Cost drivers '!O$5, "_",'Cost drivers '!$B152), Inputs2!$N$2:$N$210, 0), MATCH('Cost drivers '!$C152, Inputs24[[#Headers],[2023-24]:[2029-30]],0)))</f>
        <v>5928.0780000000004</v>
      </c>
      <c r="P152" s="77">
        <f>IF($C152&lt;="2023-24",INDEX(Inputs1[[2013-14]:[2029-30]], MATCH(_xlfn.CONCAT('Cost drivers '!P$4,"_",'Cost drivers '!$B152), Inputs1!$X$2:$X$507, 0), MATCH('Cost drivers '!$C152, Inputs1[[#Headers],[2013-14]:[2029-30]], 0)), INDEX(Inputs24[[2023-24]:[2029-30]], MATCH(_xlfn.CONCAT('Cost drivers '!P$5, "_",'Cost drivers '!$B152), Inputs2!$N$2:$N$210, 0), MATCH('Cost drivers '!$C152, Inputs24[[#Headers],[2023-24]:[2029-30]],0)))</f>
        <v>0</v>
      </c>
      <c r="Q152" s="77">
        <f>IF($C152&lt;="2023-24",INDEX(Inputs1[[2013-14]:[2029-30]], MATCH(_xlfn.CONCAT('Cost drivers '!Q$4,"_",'Cost drivers '!$B152), Inputs1!$X$2:$X$507, 0), MATCH('Cost drivers '!$C152, Inputs1[[#Headers],[2013-14]:[2029-30]], 0)), INDEX(Inputs24[[2023-24]:[2029-30]], MATCH(_xlfn.CONCAT('Cost drivers '!Q$5, "_",'Cost drivers '!$B152), Inputs2!$N$2:$N$210, 0), MATCH('Cost drivers '!$C152, Inputs24[[#Headers],[2023-24]:[2029-30]],0)))</f>
        <v>0</v>
      </c>
    </row>
    <row r="153" spans="1:17" s="48" customFormat="1" ht="13.15">
      <c r="A153" s="66" t="str">
        <f t="shared" si="19"/>
        <v>TMS27</v>
      </c>
      <c r="B153" s="66" t="str">
        <f>Costs!B152</f>
        <v>TMS</v>
      </c>
      <c r="C153" s="66" t="str">
        <f>Costs!C152</f>
        <v>2026-27</v>
      </c>
      <c r="D153" s="106">
        <f t="shared" si="20"/>
        <v>6.1370174473517514</v>
      </c>
      <c r="E153" s="107">
        <f t="shared" si="16"/>
        <v>25.44186029480754</v>
      </c>
      <c r="F153" s="107">
        <f t="shared" si="17"/>
        <v>11.805542930194168</v>
      </c>
      <c r="G153" s="107">
        <f t="shared" si="21"/>
        <v>63.568120456991963</v>
      </c>
      <c r="H153" s="106">
        <f t="shared" si="18"/>
        <v>15.608235394408752</v>
      </c>
      <c r="I153" s="108">
        <f t="shared" si="14"/>
        <v>0</v>
      </c>
      <c r="J153" s="108">
        <f t="shared" si="15"/>
        <v>0</v>
      </c>
      <c r="K153" s="77">
        <f>IF($C153&lt;="2023-24",INDEX(Inputs1[[2013-14]:[2029-30]], MATCH(_xlfn.CONCAT('Cost drivers '!K$4,"_",'Cost drivers '!$B153), Inputs1!$X$2:$X$507, 0), MATCH('Cost drivers '!$C153, Inputs1[[#Headers],[2013-14]:[2029-30]], 0)), INDEX(Inputs24[[2023-24]:[2029-30]], MATCH(_xlfn.CONCAT('Cost drivers '!K$5, "_",'Cost drivers '!$B153), Inputs2!$N$2:$N$210, 0), MATCH('Cost drivers '!$C153, Inputs24[[#Headers],[2023-24]:[2029-30]],0)))</f>
        <v>462.67156862427407</v>
      </c>
      <c r="L153" s="77">
        <f>IF($C153&lt;="2023-24",INDEX(Inputs1[[2013-14]:[2029-30]], MATCH(_xlfn.CONCAT('Cost drivers '!L$4,"_",'Cost drivers '!$B153), Inputs1!$X$2:$X$507, 0), MATCH('Cost drivers '!$C153, Inputs1[[#Headers],[2013-14]:[2029-30]], 0)), INDEX(Inputs24[[2023-24]:[2029-30]], MATCH(_xlfn.CONCAT('Cost drivers '!L$5, "_",'Cost drivers '!$B153), Inputs2!$N$2:$N$210, 0), MATCH('Cost drivers '!$C153, Inputs24[[#Headers],[2023-24]:[2029-30]],0)))</f>
        <v>25.44186029480754</v>
      </c>
      <c r="M153" s="77">
        <f>IF($C153&lt;="2023-24",INDEX(Inputs1[[2013-14]:[2029-30]], MATCH(_xlfn.CONCAT('Cost drivers '!M$4,"_",'Cost drivers '!$B153), Inputs1!$X$2:$X$507, 0), MATCH('Cost drivers '!$C153, Inputs1[[#Headers],[2013-14]:[2029-30]], 0)), INDEX(Inputs24[[2023-24]:[2029-30]], MATCH(_xlfn.CONCAT('Cost drivers '!M$5, "_",'Cost drivers '!$B153), Inputs2!$N$2:$N$210, 0), MATCH('Cost drivers '!$C153, Inputs24[[#Headers],[2023-24]:[2029-30]],0)))</f>
        <v>11.805542930194168</v>
      </c>
      <c r="N153" s="77">
        <f>IF($C153&lt;="2023-24",INDEX(Inputs1[[2013-14]:[2029-30]], MATCH(_xlfn.CONCAT('Cost drivers '!N$4,"_",'Cost drivers '!$B153), Inputs1!$X$2:$X$507, 0), MATCH('Cost drivers '!$C153, Inputs1[[#Headers],[2013-14]:[2029-30]], 0)), INDEX(Inputs24[[2023-24]:[2029-30]], MATCH(_xlfn.CONCAT('Cost drivers '!N$5, "_",'Cost drivers '!$B153), Inputs2!$N$2:$N$210, 0), MATCH('Cost drivers '!$C153, Inputs24[[#Headers],[2023-24]:[2029-30]],0)))</f>
        <v>0.63568120456991961</v>
      </c>
      <c r="O153" s="77">
        <f>IF($C153&lt;="2023-24",INDEX(Inputs1[[2013-14]:[2029-30]], MATCH(_xlfn.CONCAT('Cost drivers '!O$4,"_",'Cost drivers '!$B153), Inputs1!$X$2:$X$507, 0), MATCH('Cost drivers '!$C153, Inputs1[[#Headers],[2013-14]:[2029-30]], 0)), INDEX(Inputs24[[2023-24]:[2029-30]], MATCH(_xlfn.CONCAT('Cost drivers '!O$5, "_",'Cost drivers '!$B153), Inputs2!$N$2:$N$210, 0), MATCH('Cost drivers '!$C153, Inputs24[[#Headers],[2023-24]:[2029-30]],0)))</f>
        <v>6005.7950000000001</v>
      </c>
      <c r="P153" s="77">
        <f>IF($C153&lt;="2023-24",INDEX(Inputs1[[2013-14]:[2029-30]], MATCH(_xlfn.CONCAT('Cost drivers '!P$4,"_",'Cost drivers '!$B153), Inputs1!$X$2:$X$507, 0), MATCH('Cost drivers '!$C153, Inputs1[[#Headers],[2013-14]:[2029-30]], 0)), INDEX(Inputs24[[2023-24]:[2029-30]], MATCH(_xlfn.CONCAT('Cost drivers '!P$5, "_",'Cost drivers '!$B153), Inputs2!$N$2:$N$210, 0), MATCH('Cost drivers '!$C153, Inputs24[[#Headers],[2023-24]:[2029-30]],0)))</f>
        <v>0</v>
      </c>
      <c r="Q153" s="77">
        <f>IF($C153&lt;="2023-24",INDEX(Inputs1[[2013-14]:[2029-30]], MATCH(_xlfn.CONCAT('Cost drivers '!Q$4,"_",'Cost drivers '!$B153), Inputs1!$X$2:$X$507, 0), MATCH('Cost drivers '!$C153, Inputs1[[#Headers],[2013-14]:[2029-30]], 0)), INDEX(Inputs24[[2023-24]:[2029-30]], MATCH(_xlfn.CONCAT('Cost drivers '!Q$5, "_",'Cost drivers '!$B153), Inputs2!$N$2:$N$210, 0), MATCH('Cost drivers '!$C153, Inputs24[[#Headers],[2023-24]:[2029-30]],0)))</f>
        <v>0</v>
      </c>
    </row>
    <row r="154" spans="1:17" s="48" customFormat="1" ht="13.15">
      <c r="A154" s="66" t="str">
        <f t="shared" si="19"/>
        <v>TMS28</v>
      </c>
      <c r="B154" s="66" t="str">
        <f>Costs!B153</f>
        <v>TMS</v>
      </c>
      <c r="C154" s="66" t="str">
        <f>Costs!C153</f>
        <v>2027-28</v>
      </c>
      <c r="D154" s="106">
        <f t="shared" si="20"/>
        <v>6.1717016730743701</v>
      </c>
      <c r="E154" s="107">
        <f t="shared" si="16"/>
        <v>25.44186029480754</v>
      </c>
      <c r="F154" s="107">
        <f t="shared" si="17"/>
        <v>11.805542930194168</v>
      </c>
      <c r="G154" s="107">
        <f t="shared" si="21"/>
        <v>63.586768947808089</v>
      </c>
      <c r="H154" s="106">
        <f t="shared" si="18"/>
        <v>15.621978574214182</v>
      </c>
      <c r="I154" s="108">
        <f t="shared" si="14"/>
        <v>0</v>
      </c>
      <c r="J154" s="108">
        <f t="shared" si="15"/>
        <v>0</v>
      </c>
      <c r="K154" s="77">
        <f>IF($C154&lt;="2023-24",INDEX(Inputs1[[2013-14]:[2029-30]], MATCH(_xlfn.CONCAT('Cost drivers '!K$4,"_",'Cost drivers '!$B154), Inputs1!$X$2:$X$507, 0), MATCH('Cost drivers '!$C154, Inputs1[[#Headers],[2013-14]:[2029-30]], 0)), INDEX(Inputs24[[2023-24]:[2029-30]], MATCH(_xlfn.CONCAT('Cost drivers '!K$5, "_",'Cost drivers '!$B154), Inputs2!$N$2:$N$210, 0), MATCH('Cost drivers '!$C154, Inputs24[[#Headers],[2023-24]:[2029-30]],0)))</f>
        <v>479.00051524307196</v>
      </c>
      <c r="L154" s="77">
        <f>IF($C154&lt;="2023-24",INDEX(Inputs1[[2013-14]:[2029-30]], MATCH(_xlfn.CONCAT('Cost drivers '!L$4,"_",'Cost drivers '!$B154), Inputs1!$X$2:$X$507, 0), MATCH('Cost drivers '!$C154, Inputs1[[#Headers],[2013-14]:[2029-30]], 0)), INDEX(Inputs24[[2023-24]:[2029-30]], MATCH(_xlfn.CONCAT('Cost drivers '!L$5, "_",'Cost drivers '!$B154), Inputs2!$N$2:$N$210, 0), MATCH('Cost drivers '!$C154, Inputs24[[#Headers],[2023-24]:[2029-30]],0)))</f>
        <v>25.44186029480754</v>
      </c>
      <c r="M154" s="77">
        <f>IF($C154&lt;="2023-24",INDEX(Inputs1[[2013-14]:[2029-30]], MATCH(_xlfn.CONCAT('Cost drivers '!M$4,"_",'Cost drivers '!$B154), Inputs1!$X$2:$X$507, 0), MATCH('Cost drivers '!$C154, Inputs1[[#Headers],[2013-14]:[2029-30]], 0)), INDEX(Inputs24[[2023-24]:[2029-30]], MATCH(_xlfn.CONCAT('Cost drivers '!M$5, "_",'Cost drivers '!$B154), Inputs2!$N$2:$N$210, 0), MATCH('Cost drivers '!$C154, Inputs24[[#Headers],[2023-24]:[2029-30]],0)))</f>
        <v>11.805542930194168</v>
      </c>
      <c r="N154" s="77">
        <f>IF($C154&lt;="2023-24",INDEX(Inputs1[[2013-14]:[2029-30]], MATCH(_xlfn.CONCAT('Cost drivers '!N$4,"_",'Cost drivers '!$B154), Inputs1!$X$2:$X$507, 0), MATCH('Cost drivers '!$C154, Inputs1[[#Headers],[2013-14]:[2029-30]], 0)), INDEX(Inputs24[[2023-24]:[2029-30]], MATCH(_xlfn.CONCAT('Cost drivers '!N$5, "_",'Cost drivers '!$B154), Inputs2!$N$2:$N$210, 0), MATCH('Cost drivers '!$C154, Inputs24[[#Headers],[2023-24]:[2029-30]],0)))</f>
        <v>0.63586768947808092</v>
      </c>
      <c r="O154" s="77">
        <f>IF($C154&lt;="2023-24",INDEX(Inputs1[[2013-14]:[2029-30]], MATCH(_xlfn.CONCAT('Cost drivers '!O$4,"_",'Cost drivers '!$B154), Inputs1!$X$2:$X$507, 0), MATCH('Cost drivers '!$C154, Inputs1[[#Headers],[2013-14]:[2029-30]], 0)), INDEX(Inputs24[[2023-24]:[2029-30]], MATCH(_xlfn.CONCAT('Cost drivers '!O$5, "_",'Cost drivers '!$B154), Inputs2!$N$2:$N$210, 0), MATCH('Cost drivers '!$C154, Inputs24[[#Headers],[2023-24]:[2029-30]],0)))</f>
        <v>6088.9035000000003</v>
      </c>
      <c r="P154" s="77">
        <f>IF($C154&lt;="2023-24",INDEX(Inputs1[[2013-14]:[2029-30]], MATCH(_xlfn.CONCAT('Cost drivers '!P$4,"_",'Cost drivers '!$B154), Inputs1!$X$2:$X$507, 0), MATCH('Cost drivers '!$C154, Inputs1[[#Headers],[2013-14]:[2029-30]], 0)), INDEX(Inputs24[[2023-24]:[2029-30]], MATCH(_xlfn.CONCAT('Cost drivers '!P$5, "_",'Cost drivers '!$B154), Inputs2!$N$2:$N$210, 0), MATCH('Cost drivers '!$C154, Inputs24[[#Headers],[2023-24]:[2029-30]],0)))</f>
        <v>0</v>
      </c>
      <c r="Q154" s="77">
        <f>IF($C154&lt;="2023-24",INDEX(Inputs1[[2013-14]:[2029-30]], MATCH(_xlfn.CONCAT('Cost drivers '!Q$4,"_",'Cost drivers '!$B154), Inputs1!$X$2:$X$507, 0), MATCH('Cost drivers '!$C154, Inputs1[[#Headers],[2013-14]:[2029-30]], 0)), INDEX(Inputs24[[2023-24]:[2029-30]], MATCH(_xlfn.CONCAT('Cost drivers '!Q$5, "_",'Cost drivers '!$B154), Inputs2!$N$2:$N$210, 0), MATCH('Cost drivers '!$C154, Inputs24[[#Headers],[2023-24]:[2029-30]],0)))</f>
        <v>0</v>
      </c>
    </row>
    <row r="155" spans="1:17" s="48" customFormat="1" ht="13.15">
      <c r="A155" s="66" t="str">
        <f t="shared" si="19"/>
        <v>TMS29</v>
      </c>
      <c r="B155" s="66" t="str">
        <f>Costs!B154</f>
        <v>TMS</v>
      </c>
      <c r="C155" s="66" t="str">
        <f>Costs!C154</f>
        <v>2028-29</v>
      </c>
      <c r="D155" s="106">
        <f t="shared" si="20"/>
        <v>6.1922714407667492</v>
      </c>
      <c r="E155" s="107">
        <f t="shared" si="16"/>
        <v>25.44186029480754</v>
      </c>
      <c r="F155" s="107">
        <f t="shared" si="17"/>
        <v>11.805542930194168</v>
      </c>
      <c r="G155" s="107">
        <f t="shared" si="21"/>
        <v>63.594387037176723</v>
      </c>
      <c r="H155" s="106">
        <f t="shared" si="18"/>
        <v>15.634401127667646</v>
      </c>
      <c r="I155" s="108">
        <f t="shared" ref="I155:I218" si="22">$P155</f>
        <v>0</v>
      </c>
      <c r="J155" s="108">
        <f t="shared" ref="J155:J218" si="23">$Q155</f>
        <v>0</v>
      </c>
      <c r="K155" s="77">
        <f>IF($C155&lt;="2023-24",INDEX(Inputs1[[2013-14]:[2029-30]], MATCH(_xlfn.CONCAT('Cost drivers '!K$4,"_",'Cost drivers '!$B155), Inputs1!$X$2:$X$507, 0), MATCH('Cost drivers '!$C155, Inputs1[[#Headers],[2013-14]:[2029-30]], 0)), INDEX(Inputs24[[2023-24]:[2029-30]], MATCH(_xlfn.CONCAT('Cost drivers '!K$5, "_",'Cost drivers '!$B155), Inputs2!$N$2:$N$210, 0), MATCH('Cost drivers '!$C155, Inputs24[[#Headers],[2023-24]:[2029-30]],0)))</f>
        <v>488.95547920853897</v>
      </c>
      <c r="L155" s="77">
        <f>IF($C155&lt;="2023-24",INDEX(Inputs1[[2013-14]:[2029-30]], MATCH(_xlfn.CONCAT('Cost drivers '!L$4,"_",'Cost drivers '!$B155), Inputs1!$X$2:$X$507, 0), MATCH('Cost drivers '!$C155, Inputs1[[#Headers],[2013-14]:[2029-30]], 0)), INDEX(Inputs24[[2023-24]:[2029-30]], MATCH(_xlfn.CONCAT('Cost drivers '!L$5, "_",'Cost drivers '!$B155), Inputs2!$N$2:$N$210, 0), MATCH('Cost drivers '!$C155, Inputs24[[#Headers],[2023-24]:[2029-30]],0)))</f>
        <v>25.44186029480754</v>
      </c>
      <c r="M155" s="77">
        <f>IF($C155&lt;="2023-24",INDEX(Inputs1[[2013-14]:[2029-30]], MATCH(_xlfn.CONCAT('Cost drivers '!M$4,"_",'Cost drivers '!$B155), Inputs1!$X$2:$X$507, 0), MATCH('Cost drivers '!$C155, Inputs1[[#Headers],[2013-14]:[2029-30]], 0)), INDEX(Inputs24[[2023-24]:[2029-30]], MATCH(_xlfn.CONCAT('Cost drivers '!M$5, "_",'Cost drivers '!$B155), Inputs2!$N$2:$N$210, 0), MATCH('Cost drivers '!$C155, Inputs24[[#Headers],[2023-24]:[2029-30]],0)))</f>
        <v>11.805542930194168</v>
      </c>
      <c r="N155" s="77">
        <f>IF($C155&lt;="2023-24",INDEX(Inputs1[[2013-14]:[2029-30]], MATCH(_xlfn.CONCAT('Cost drivers '!N$4,"_",'Cost drivers '!$B155), Inputs1!$X$2:$X$507, 0), MATCH('Cost drivers '!$C155, Inputs1[[#Headers],[2013-14]:[2029-30]], 0)), INDEX(Inputs24[[2023-24]:[2029-30]], MATCH(_xlfn.CONCAT('Cost drivers '!N$5, "_",'Cost drivers '!$B155), Inputs2!$N$2:$N$210, 0), MATCH('Cost drivers '!$C155, Inputs24[[#Headers],[2023-24]:[2029-30]],0)))</f>
        <v>0.63594387037176725</v>
      </c>
      <c r="O155" s="77">
        <f>IF($C155&lt;="2023-24",INDEX(Inputs1[[2013-14]:[2029-30]], MATCH(_xlfn.CONCAT('Cost drivers '!O$4,"_",'Cost drivers '!$B155), Inputs1!$X$2:$X$507, 0), MATCH('Cost drivers '!$C155, Inputs1[[#Headers],[2013-14]:[2029-30]], 0)), INDEX(Inputs24[[2023-24]:[2029-30]], MATCH(_xlfn.CONCAT('Cost drivers '!O$5, "_",'Cost drivers '!$B155), Inputs2!$N$2:$N$210, 0), MATCH('Cost drivers '!$C155, Inputs24[[#Headers],[2023-24]:[2029-30]],0)))</f>
        <v>6165.0149999999994</v>
      </c>
      <c r="P155" s="77">
        <f>IF($C155&lt;="2023-24",INDEX(Inputs1[[2013-14]:[2029-30]], MATCH(_xlfn.CONCAT('Cost drivers '!P$4,"_",'Cost drivers '!$B155), Inputs1!$X$2:$X$507, 0), MATCH('Cost drivers '!$C155, Inputs1[[#Headers],[2013-14]:[2029-30]], 0)), INDEX(Inputs24[[2023-24]:[2029-30]], MATCH(_xlfn.CONCAT('Cost drivers '!P$5, "_",'Cost drivers '!$B155), Inputs2!$N$2:$N$210, 0), MATCH('Cost drivers '!$C155, Inputs24[[#Headers],[2023-24]:[2029-30]],0)))</f>
        <v>0</v>
      </c>
      <c r="Q155" s="77">
        <f>IF($C155&lt;="2023-24",INDEX(Inputs1[[2013-14]:[2029-30]], MATCH(_xlfn.CONCAT('Cost drivers '!Q$4,"_",'Cost drivers '!$B155), Inputs1!$X$2:$X$507, 0), MATCH('Cost drivers '!$C155, Inputs1[[#Headers],[2013-14]:[2029-30]], 0)), INDEX(Inputs24[[2023-24]:[2029-30]], MATCH(_xlfn.CONCAT('Cost drivers '!Q$5, "_",'Cost drivers '!$B155), Inputs2!$N$2:$N$210, 0), MATCH('Cost drivers '!$C155, Inputs24[[#Headers],[2023-24]:[2029-30]],0)))</f>
        <v>0</v>
      </c>
    </row>
    <row r="156" spans="1:17" s="48" customFormat="1" ht="13.15">
      <c r="A156" s="66" t="str">
        <f t="shared" si="19"/>
        <v>TMS30</v>
      </c>
      <c r="B156" s="66" t="str">
        <f>Costs!B155</f>
        <v>TMS</v>
      </c>
      <c r="C156" s="66" t="str">
        <f>Costs!C155</f>
        <v>2029-30</v>
      </c>
      <c r="D156" s="106">
        <f t="shared" si="20"/>
        <v>6.2289322402183656</v>
      </c>
      <c r="E156" s="107">
        <f t="shared" si="16"/>
        <v>25.44186029480754</v>
      </c>
      <c r="F156" s="107">
        <f t="shared" si="17"/>
        <v>11.805542930194168</v>
      </c>
      <c r="G156" s="107">
        <f t="shared" si="21"/>
        <v>63.591139666197861</v>
      </c>
      <c r="H156" s="106">
        <f t="shared" si="18"/>
        <v>15.646257700373392</v>
      </c>
      <c r="I156" s="108">
        <f t="shared" si="22"/>
        <v>0</v>
      </c>
      <c r="J156" s="108">
        <f t="shared" si="23"/>
        <v>0</v>
      </c>
      <c r="K156" s="77">
        <f>IF($C156&lt;="2023-24",INDEX(Inputs1[[2013-14]:[2029-30]], MATCH(_xlfn.CONCAT('Cost drivers '!K$4,"_",'Cost drivers '!$B156), Inputs1!$X$2:$X$507, 0), MATCH('Cost drivers '!$C156, Inputs1[[#Headers],[2013-14]:[2029-30]], 0)), INDEX(Inputs24[[2023-24]:[2029-30]], MATCH(_xlfn.CONCAT('Cost drivers '!K$5, "_",'Cost drivers '!$B156), Inputs2!$N$2:$N$210, 0), MATCH('Cost drivers '!$C156, Inputs24[[#Headers],[2023-24]:[2029-30]],0)))</f>
        <v>507.21361195741292</v>
      </c>
      <c r="L156" s="77">
        <f>IF($C156&lt;="2023-24",INDEX(Inputs1[[2013-14]:[2029-30]], MATCH(_xlfn.CONCAT('Cost drivers '!L$4,"_",'Cost drivers '!$B156), Inputs1!$X$2:$X$507, 0), MATCH('Cost drivers '!$C156, Inputs1[[#Headers],[2013-14]:[2029-30]], 0)), INDEX(Inputs24[[2023-24]:[2029-30]], MATCH(_xlfn.CONCAT('Cost drivers '!L$5, "_",'Cost drivers '!$B156), Inputs2!$N$2:$N$210, 0), MATCH('Cost drivers '!$C156, Inputs24[[#Headers],[2023-24]:[2029-30]],0)))</f>
        <v>25.44186029480754</v>
      </c>
      <c r="M156" s="77">
        <f>IF($C156&lt;="2023-24",INDEX(Inputs1[[2013-14]:[2029-30]], MATCH(_xlfn.CONCAT('Cost drivers '!M$4,"_",'Cost drivers '!$B156), Inputs1!$X$2:$X$507, 0), MATCH('Cost drivers '!$C156, Inputs1[[#Headers],[2013-14]:[2029-30]], 0)), INDEX(Inputs24[[2023-24]:[2029-30]], MATCH(_xlfn.CONCAT('Cost drivers '!M$5, "_",'Cost drivers '!$B156), Inputs2!$N$2:$N$210, 0), MATCH('Cost drivers '!$C156, Inputs24[[#Headers],[2023-24]:[2029-30]],0)))</f>
        <v>11.805542930194168</v>
      </c>
      <c r="N156" s="77">
        <f>IF($C156&lt;="2023-24",INDEX(Inputs1[[2013-14]:[2029-30]], MATCH(_xlfn.CONCAT('Cost drivers '!N$4,"_",'Cost drivers '!$B156), Inputs1!$X$2:$X$507, 0), MATCH('Cost drivers '!$C156, Inputs1[[#Headers],[2013-14]:[2029-30]], 0)), INDEX(Inputs24[[2023-24]:[2029-30]], MATCH(_xlfn.CONCAT('Cost drivers '!N$5, "_",'Cost drivers '!$B156), Inputs2!$N$2:$N$210, 0), MATCH('Cost drivers '!$C156, Inputs24[[#Headers],[2023-24]:[2029-30]],0)))</f>
        <v>0.6359113966619786</v>
      </c>
      <c r="O156" s="77">
        <f>IF($C156&lt;="2023-24",INDEX(Inputs1[[2013-14]:[2029-30]], MATCH(_xlfn.CONCAT('Cost drivers '!O$4,"_",'Cost drivers '!$B156), Inputs1!$X$2:$X$507, 0), MATCH('Cost drivers '!$C156, Inputs1[[#Headers],[2013-14]:[2029-30]], 0)), INDEX(Inputs24[[2023-24]:[2029-30]], MATCH(_xlfn.CONCAT('Cost drivers '!O$5, "_",'Cost drivers '!$B156), Inputs2!$N$2:$N$210, 0), MATCH('Cost drivers '!$C156, Inputs24[[#Headers],[2023-24]:[2029-30]],0)))</f>
        <v>6238.5460000000003</v>
      </c>
      <c r="P156" s="77">
        <f>IF($C156&lt;="2023-24",INDEX(Inputs1[[2013-14]:[2029-30]], MATCH(_xlfn.CONCAT('Cost drivers '!P$4,"_",'Cost drivers '!$B156), Inputs1!$X$2:$X$507, 0), MATCH('Cost drivers '!$C156, Inputs1[[#Headers],[2013-14]:[2029-30]], 0)), INDEX(Inputs24[[2023-24]:[2029-30]], MATCH(_xlfn.CONCAT('Cost drivers '!P$5, "_",'Cost drivers '!$B156), Inputs2!$N$2:$N$210, 0), MATCH('Cost drivers '!$C156, Inputs24[[#Headers],[2023-24]:[2029-30]],0)))</f>
        <v>0</v>
      </c>
      <c r="Q156" s="77">
        <f>IF($C156&lt;="2023-24",INDEX(Inputs1[[2013-14]:[2029-30]], MATCH(_xlfn.CONCAT('Cost drivers '!Q$4,"_",'Cost drivers '!$B156), Inputs1!$X$2:$X$507, 0), MATCH('Cost drivers '!$C156, Inputs1[[#Headers],[2013-14]:[2029-30]], 0)), INDEX(Inputs24[[2023-24]:[2029-30]], MATCH(_xlfn.CONCAT('Cost drivers '!Q$5, "_",'Cost drivers '!$B156), Inputs2!$N$2:$N$210, 0), MATCH('Cost drivers '!$C156, Inputs24[[#Headers],[2023-24]:[2029-30]],0)))</f>
        <v>0</v>
      </c>
    </row>
    <row r="157" spans="1:17" s="48" customFormat="1" ht="13.15">
      <c r="A157" s="66" t="str">
        <f t="shared" si="19"/>
        <v>WSH14</v>
      </c>
      <c r="B157" s="66" t="str">
        <f>Costs!B156</f>
        <v>WSH</v>
      </c>
      <c r="C157" s="66" t="str">
        <f>Costs!C156</f>
        <v>2013-14</v>
      </c>
      <c r="D157" s="106">
        <f t="shared" si="20"/>
        <v>6.2397375648837166</v>
      </c>
      <c r="E157" s="107">
        <f t="shared" si="16"/>
        <v>26.088455072736068</v>
      </c>
      <c r="F157" s="107">
        <f t="shared" si="17"/>
        <v>16.734758818885414</v>
      </c>
      <c r="G157" s="107">
        <f t="shared" si="21"/>
        <v>84.872758377943555</v>
      </c>
      <c r="H157" s="106">
        <f t="shared" si="18"/>
        <v>14.118398680205985</v>
      </c>
      <c r="I157" s="108">
        <f t="shared" si="22"/>
        <v>0</v>
      </c>
      <c r="J157" s="108">
        <f t="shared" si="23"/>
        <v>0</v>
      </c>
      <c r="K157" s="77">
        <f>IF($C157&lt;="2023-24",INDEX(Inputs1[[2013-14]:[2029-30]], MATCH(_xlfn.CONCAT('Cost drivers '!K$4,"_",'Cost drivers '!$B157), Inputs1!$X$2:$X$507, 0), MATCH('Cost drivers '!$C157, Inputs1[[#Headers],[2013-14]:[2029-30]], 0)), INDEX(Inputs24[[2023-24]:[2029-30]], MATCH(_xlfn.CONCAT('Cost drivers '!K$5, "_",'Cost drivers '!$B157), Inputs2!$N$2:$N$210, 0), MATCH('Cost drivers '!$C157, Inputs24[[#Headers],[2023-24]:[2029-30]],0)))</f>
        <v>512.7239365191723</v>
      </c>
      <c r="L157" s="77">
        <f>IF($C157&lt;="2023-24",INDEX(Inputs1[[2013-14]:[2029-30]], MATCH(_xlfn.CONCAT('Cost drivers '!L$4,"_",'Cost drivers '!$B157), Inputs1!$X$2:$X$507, 0), MATCH('Cost drivers '!$C157, Inputs1[[#Headers],[2013-14]:[2029-30]], 0)), INDEX(Inputs24[[2023-24]:[2029-30]], MATCH(_xlfn.CONCAT('Cost drivers '!L$5, "_",'Cost drivers '!$B157), Inputs2!$N$2:$N$210, 0), MATCH('Cost drivers '!$C157, Inputs24[[#Headers],[2023-24]:[2029-30]],0)))</f>
        <v>26.088455072736068</v>
      </c>
      <c r="M157" s="77">
        <f>IF($C157&lt;="2023-24",INDEX(Inputs1[[2013-14]:[2029-30]], MATCH(_xlfn.CONCAT('Cost drivers '!M$4,"_",'Cost drivers '!$B157), Inputs1!$X$2:$X$507, 0), MATCH('Cost drivers '!$C157, Inputs1[[#Headers],[2013-14]:[2029-30]], 0)), INDEX(Inputs24[[2023-24]:[2029-30]], MATCH(_xlfn.CONCAT('Cost drivers '!M$5, "_",'Cost drivers '!$B157), Inputs2!$N$2:$N$210, 0), MATCH('Cost drivers '!$C157, Inputs24[[#Headers],[2023-24]:[2029-30]],0)))</f>
        <v>16.734758818885414</v>
      </c>
      <c r="N157" s="77">
        <f>IF($C157&lt;="2023-24",INDEX(Inputs1[[2013-14]:[2029-30]], MATCH(_xlfn.CONCAT('Cost drivers '!N$4,"_",'Cost drivers '!$B157), Inputs1!$X$2:$X$507, 0), MATCH('Cost drivers '!$C157, Inputs1[[#Headers],[2013-14]:[2029-30]], 0)), INDEX(Inputs24[[2023-24]:[2029-30]], MATCH(_xlfn.CONCAT('Cost drivers '!N$5, "_",'Cost drivers '!$B157), Inputs2!$N$2:$N$210, 0), MATCH('Cost drivers '!$C157, Inputs24[[#Headers],[2023-24]:[2029-30]],0)))</f>
        <v>0.84872758377943558</v>
      </c>
      <c r="O157" s="77">
        <f>IF($C157&lt;="2023-24",INDEX(Inputs1[[2013-14]:[2029-30]], MATCH(_xlfn.CONCAT('Cost drivers '!O$4,"_",'Cost drivers '!$B157), Inputs1!$X$2:$X$507, 0), MATCH('Cost drivers '!$C157, Inputs1[[#Headers],[2013-14]:[2029-30]], 0)), INDEX(Inputs24[[2023-24]:[2029-30]], MATCH(_xlfn.CONCAT('Cost drivers '!O$5, "_",'Cost drivers '!$B157), Inputs2!$N$2:$N$210, 0), MATCH('Cost drivers '!$C157, Inputs24[[#Headers],[2023-24]:[2029-30]],0)))</f>
        <v>1353.7630000000001</v>
      </c>
      <c r="P157" s="77">
        <f>IF($C157&lt;="2023-24",INDEX(Inputs1[[2013-14]:[2029-30]], MATCH(_xlfn.CONCAT('Cost drivers '!P$4,"_",'Cost drivers '!$B157), Inputs1!$X$2:$X$507, 0), MATCH('Cost drivers '!$C157, Inputs1[[#Headers],[2013-14]:[2029-30]], 0)), INDEX(Inputs24[[2023-24]:[2029-30]], MATCH(_xlfn.CONCAT('Cost drivers '!P$5, "_",'Cost drivers '!$B157), Inputs2!$N$2:$N$210, 0), MATCH('Cost drivers '!$C157, Inputs24[[#Headers],[2023-24]:[2029-30]],0)))</f>
        <v>0</v>
      </c>
      <c r="Q157" s="77">
        <f>IF($C157&lt;="2023-24",INDEX(Inputs1[[2013-14]:[2029-30]], MATCH(_xlfn.CONCAT('Cost drivers '!Q$4,"_",'Cost drivers '!$B157), Inputs1!$X$2:$X$507, 0), MATCH('Cost drivers '!$C157, Inputs1[[#Headers],[2013-14]:[2029-30]], 0)), INDEX(Inputs24[[2023-24]:[2029-30]], MATCH(_xlfn.CONCAT('Cost drivers '!Q$5, "_",'Cost drivers '!$B157), Inputs2!$N$2:$N$210, 0), MATCH('Cost drivers '!$C157, Inputs24[[#Headers],[2023-24]:[2029-30]],0)))</f>
        <v>0</v>
      </c>
    </row>
    <row r="158" spans="1:17" s="48" customFormat="1" ht="13.15">
      <c r="A158" s="66" t="str">
        <f t="shared" si="19"/>
        <v>WSH15</v>
      </c>
      <c r="B158" s="66" t="str">
        <f>Costs!B157</f>
        <v>WSH</v>
      </c>
      <c r="C158" s="66" t="str">
        <f>Costs!C157</f>
        <v>2014-15</v>
      </c>
      <c r="D158" s="106">
        <f t="shared" si="20"/>
        <v>6.2566601783580396</v>
      </c>
      <c r="E158" s="107">
        <f t="shared" si="16"/>
        <v>26.257146879341338</v>
      </c>
      <c r="F158" s="107">
        <f t="shared" si="17"/>
        <v>16.340078935692265</v>
      </c>
      <c r="G158" s="107">
        <f t="shared" si="21"/>
        <v>85.876196437503225</v>
      </c>
      <c r="H158" s="106">
        <f t="shared" si="18"/>
        <v>14.114483852857234</v>
      </c>
      <c r="I158" s="108">
        <f t="shared" si="22"/>
        <v>0</v>
      </c>
      <c r="J158" s="108">
        <f t="shared" si="23"/>
        <v>0</v>
      </c>
      <c r="K158" s="77">
        <f>IF($C158&lt;="2023-24",INDEX(Inputs1[[2013-14]:[2029-30]], MATCH(_xlfn.CONCAT('Cost drivers '!K$4,"_",'Cost drivers '!$B158), Inputs1!$X$2:$X$507, 0), MATCH('Cost drivers '!$C158, Inputs1[[#Headers],[2013-14]:[2029-30]], 0)), INDEX(Inputs24[[2023-24]:[2029-30]], MATCH(_xlfn.CONCAT('Cost drivers '!K$5, "_",'Cost drivers '!$B158), Inputs2!$N$2:$N$210, 0), MATCH('Cost drivers '!$C158, Inputs24[[#Headers],[2023-24]:[2029-30]],0)))</f>
        <v>521.4743970213342</v>
      </c>
      <c r="L158" s="77">
        <f>IF($C158&lt;="2023-24",INDEX(Inputs1[[2013-14]:[2029-30]], MATCH(_xlfn.CONCAT('Cost drivers '!L$4,"_",'Cost drivers '!$B158), Inputs1!$X$2:$X$507, 0), MATCH('Cost drivers '!$C158, Inputs1[[#Headers],[2013-14]:[2029-30]], 0)), INDEX(Inputs24[[2023-24]:[2029-30]], MATCH(_xlfn.CONCAT('Cost drivers '!L$5, "_",'Cost drivers '!$B158), Inputs2!$N$2:$N$210, 0), MATCH('Cost drivers '!$C158, Inputs24[[#Headers],[2023-24]:[2029-30]],0)))</f>
        <v>26.257146879341338</v>
      </c>
      <c r="M158" s="77">
        <f>IF($C158&lt;="2023-24",INDEX(Inputs1[[2013-14]:[2029-30]], MATCH(_xlfn.CONCAT('Cost drivers '!M$4,"_",'Cost drivers '!$B158), Inputs1!$X$2:$X$507, 0), MATCH('Cost drivers '!$C158, Inputs1[[#Headers],[2013-14]:[2029-30]], 0)), INDEX(Inputs24[[2023-24]:[2029-30]], MATCH(_xlfn.CONCAT('Cost drivers '!M$5, "_",'Cost drivers '!$B158), Inputs2!$N$2:$N$210, 0), MATCH('Cost drivers '!$C158, Inputs24[[#Headers],[2023-24]:[2029-30]],0)))</f>
        <v>16.340078935692265</v>
      </c>
      <c r="N158" s="77">
        <f>IF($C158&lt;="2023-24",INDEX(Inputs1[[2013-14]:[2029-30]], MATCH(_xlfn.CONCAT('Cost drivers '!N$4,"_",'Cost drivers '!$B158), Inputs1!$X$2:$X$507, 0), MATCH('Cost drivers '!$C158, Inputs1[[#Headers],[2013-14]:[2029-30]], 0)), INDEX(Inputs24[[2023-24]:[2029-30]], MATCH(_xlfn.CONCAT('Cost drivers '!N$5, "_",'Cost drivers '!$B158), Inputs2!$N$2:$N$210, 0), MATCH('Cost drivers '!$C158, Inputs24[[#Headers],[2023-24]:[2029-30]],0)))</f>
        <v>0.85876196437503227</v>
      </c>
      <c r="O158" s="77">
        <f>IF($C158&lt;="2023-24",INDEX(Inputs1[[2013-14]:[2029-30]], MATCH(_xlfn.CONCAT('Cost drivers '!O$4,"_",'Cost drivers '!$B158), Inputs1!$X$2:$X$507, 0), MATCH('Cost drivers '!$C158, Inputs1[[#Headers],[2013-14]:[2029-30]], 0)), INDEX(Inputs24[[2023-24]:[2029-30]], MATCH(_xlfn.CONCAT('Cost drivers '!O$5, "_",'Cost drivers '!$B158), Inputs2!$N$2:$N$210, 0), MATCH('Cost drivers '!$C158, Inputs24[[#Headers],[2023-24]:[2029-30]],0)))</f>
        <v>1348.4736118599203</v>
      </c>
      <c r="P158" s="77">
        <f>IF($C158&lt;="2023-24",INDEX(Inputs1[[2013-14]:[2029-30]], MATCH(_xlfn.CONCAT('Cost drivers '!P$4,"_",'Cost drivers '!$B158), Inputs1!$X$2:$X$507, 0), MATCH('Cost drivers '!$C158, Inputs1[[#Headers],[2013-14]:[2029-30]], 0)), INDEX(Inputs24[[2023-24]:[2029-30]], MATCH(_xlfn.CONCAT('Cost drivers '!P$5, "_",'Cost drivers '!$B158), Inputs2!$N$2:$N$210, 0), MATCH('Cost drivers '!$C158, Inputs24[[#Headers],[2023-24]:[2029-30]],0)))</f>
        <v>0</v>
      </c>
      <c r="Q158" s="77">
        <f>IF($C158&lt;="2023-24",INDEX(Inputs1[[2013-14]:[2029-30]], MATCH(_xlfn.CONCAT('Cost drivers '!Q$4,"_",'Cost drivers '!$B158), Inputs1!$X$2:$X$507, 0), MATCH('Cost drivers '!$C158, Inputs1[[#Headers],[2013-14]:[2029-30]], 0)), INDEX(Inputs24[[2023-24]:[2029-30]], MATCH(_xlfn.CONCAT('Cost drivers '!Q$5, "_",'Cost drivers '!$B158), Inputs2!$N$2:$N$210, 0), MATCH('Cost drivers '!$C158, Inputs24[[#Headers],[2023-24]:[2029-30]],0)))</f>
        <v>0</v>
      </c>
    </row>
    <row r="159" spans="1:17" s="48" customFormat="1" ht="13.15">
      <c r="A159" s="66" t="str">
        <f t="shared" si="19"/>
        <v>WSH16</v>
      </c>
      <c r="B159" s="66" t="str">
        <f>Costs!B158</f>
        <v>WSH</v>
      </c>
      <c r="C159" s="66" t="str">
        <f>Costs!C158</f>
        <v>2015-16</v>
      </c>
      <c r="D159" s="106">
        <f t="shared" si="20"/>
        <v>6.2143381628121501</v>
      </c>
      <c r="E159" s="107">
        <f t="shared" si="16"/>
        <v>26.148652533182052</v>
      </c>
      <c r="F159" s="107">
        <f t="shared" si="17"/>
        <v>16.193176466207547</v>
      </c>
      <c r="G159" s="107">
        <f t="shared" si="21"/>
        <v>84.587853822429551</v>
      </c>
      <c r="H159" s="106">
        <f t="shared" si="18"/>
        <v>14.125981236413789</v>
      </c>
      <c r="I159" s="108">
        <f t="shared" si="22"/>
        <v>0</v>
      </c>
      <c r="J159" s="108">
        <f t="shared" si="23"/>
        <v>0</v>
      </c>
      <c r="K159" s="77">
        <f>IF($C159&lt;="2023-24",INDEX(Inputs1[[2013-14]:[2029-30]], MATCH(_xlfn.CONCAT('Cost drivers '!K$4,"_",'Cost drivers '!$B159), Inputs1!$X$2:$X$507, 0), MATCH('Cost drivers '!$C159, Inputs1[[#Headers],[2013-14]:[2029-30]], 0)), INDEX(Inputs24[[2023-24]:[2029-30]], MATCH(_xlfn.CONCAT('Cost drivers '!K$5, "_",'Cost drivers '!$B159), Inputs2!$N$2:$N$210, 0), MATCH('Cost drivers '!$C159, Inputs24[[#Headers],[2023-24]:[2029-30]],0)))</f>
        <v>499.86505040964852</v>
      </c>
      <c r="L159" s="77">
        <f>IF($C159&lt;="2023-24",INDEX(Inputs1[[2013-14]:[2029-30]], MATCH(_xlfn.CONCAT('Cost drivers '!L$4,"_",'Cost drivers '!$B159), Inputs1!$X$2:$X$507, 0), MATCH('Cost drivers '!$C159, Inputs1[[#Headers],[2013-14]:[2029-30]], 0)), INDEX(Inputs24[[2023-24]:[2029-30]], MATCH(_xlfn.CONCAT('Cost drivers '!L$5, "_",'Cost drivers '!$B159), Inputs2!$N$2:$N$210, 0), MATCH('Cost drivers '!$C159, Inputs24[[#Headers],[2023-24]:[2029-30]],0)))</f>
        <v>26.148652533182052</v>
      </c>
      <c r="M159" s="77">
        <f>IF($C159&lt;="2023-24",INDEX(Inputs1[[2013-14]:[2029-30]], MATCH(_xlfn.CONCAT('Cost drivers '!M$4,"_",'Cost drivers '!$B159), Inputs1!$X$2:$X$507, 0), MATCH('Cost drivers '!$C159, Inputs1[[#Headers],[2013-14]:[2029-30]], 0)), INDEX(Inputs24[[2023-24]:[2029-30]], MATCH(_xlfn.CONCAT('Cost drivers '!M$5, "_",'Cost drivers '!$B159), Inputs2!$N$2:$N$210, 0), MATCH('Cost drivers '!$C159, Inputs24[[#Headers],[2023-24]:[2029-30]],0)))</f>
        <v>16.193176466207547</v>
      </c>
      <c r="N159" s="77">
        <f>IF($C159&lt;="2023-24",INDEX(Inputs1[[2013-14]:[2029-30]], MATCH(_xlfn.CONCAT('Cost drivers '!N$4,"_",'Cost drivers '!$B159), Inputs1!$X$2:$X$507, 0), MATCH('Cost drivers '!$C159, Inputs1[[#Headers],[2013-14]:[2029-30]], 0)), INDEX(Inputs24[[2023-24]:[2029-30]], MATCH(_xlfn.CONCAT('Cost drivers '!N$5, "_",'Cost drivers '!$B159), Inputs2!$N$2:$N$210, 0), MATCH('Cost drivers '!$C159, Inputs24[[#Headers],[2023-24]:[2029-30]],0)))</f>
        <v>0.84587853822429548</v>
      </c>
      <c r="O159" s="77">
        <f>IF($C159&lt;="2023-24",INDEX(Inputs1[[2013-14]:[2029-30]], MATCH(_xlfn.CONCAT('Cost drivers '!O$4,"_",'Cost drivers '!$B159), Inputs1!$X$2:$X$507, 0), MATCH('Cost drivers '!$C159, Inputs1[[#Headers],[2013-14]:[2029-30]], 0)), INDEX(Inputs24[[2023-24]:[2029-30]], MATCH(_xlfn.CONCAT('Cost drivers '!O$5, "_",'Cost drivers '!$B159), Inputs2!$N$2:$N$210, 0), MATCH('Cost drivers '!$C159, Inputs24[[#Headers],[2023-24]:[2029-30]],0)))</f>
        <v>1364.067</v>
      </c>
      <c r="P159" s="77">
        <f>IF($C159&lt;="2023-24",INDEX(Inputs1[[2013-14]:[2029-30]], MATCH(_xlfn.CONCAT('Cost drivers '!P$4,"_",'Cost drivers '!$B159), Inputs1!$X$2:$X$507, 0), MATCH('Cost drivers '!$C159, Inputs1[[#Headers],[2013-14]:[2029-30]], 0)), INDEX(Inputs24[[2023-24]:[2029-30]], MATCH(_xlfn.CONCAT('Cost drivers '!P$5, "_",'Cost drivers '!$B159), Inputs2!$N$2:$N$210, 0), MATCH('Cost drivers '!$C159, Inputs24[[#Headers],[2023-24]:[2029-30]],0)))</f>
        <v>0</v>
      </c>
      <c r="Q159" s="77">
        <f>IF($C159&lt;="2023-24",INDEX(Inputs1[[2013-14]:[2029-30]], MATCH(_xlfn.CONCAT('Cost drivers '!Q$4,"_",'Cost drivers '!$B159), Inputs1!$X$2:$X$507, 0), MATCH('Cost drivers '!$C159, Inputs1[[#Headers],[2013-14]:[2029-30]], 0)), INDEX(Inputs24[[2023-24]:[2029-30]], MATCH(_xlfn.CONCAT('Cost drivers '!Q$5, "_",'Cost drivers '!$B159), Inputs2!$N$2:$N$210, 0), MATCH('Cost drivers '!$C159, Inputs24[[#Headers],[2023-24]:[2029-30]],0)))</f>
        <v>0</v>
      </c>
    </row>
    <row r="160" spans="1:17" s="48" customFormat="1" ht="13.15">
      <c r="A160" s="66" t="str">
        <f t="shared" si="19"/>
        <v>WSH17</v>
      </c>
      <c r="B160" s="66" t="str">
        <f>Costs!B159</f>
        <v>WSH</v>
      </c>
      <c r="C160" s="66" t="str">
        <f>Costs!C159</f>
        <v>2016-17</v>
      </c>
      <c r="D160" s="106">
        <f t="shared" si="20"/>
        <v>6.1833897740540769</v>
      </c>
      <c r="E160" s="107">
        <f t="shared" si="16"/>
        <v>25.712007443816095</v>
      </c>
      <c r="F160" s="107">
        <f t="shared" si="17"/>
        <v>15.718103627274784</v>
      </c>
      <c r="G160" s="107">
        <f t="shared" si="21"/>
        <v>84.691214025682356</v>
      </c>
      <c r="H160" s="106">
        <f t="shared" si="18"/>
        <v>14.137829536652285</v>
      </c>
      <c r="I160" s="108">
        <f t="shared" si="22"/>
        <v>0</v>
      </c>
      <c r="J160" s="108">
        <f t="shared" si="23"/>
        <v>0</v>
      </c>
      <c r="K160" s="77">
        <f>IF($C160&lt;="2023-24",INDEX(Inputs1[[2013-14]:[2029-30]], MATCH(_xlfn.CONCAT('Cost drivers '!K$4,"_",'Cost drivers '!$B160), Inputs1!$X$2:$X$507, 0), MATCH('Cost drivers '!$C160, Inputs1[[#Headers],[2013-14]:[2029-30]], 0)), INDEX(Inputs24[[2023-24]:[2029-30]], MATCH(_xlfn.CONCAT('Cost drivers '!K$5, "_",'Cost drivers '!$B160), Inputs2!$N$2:$N$210, 0), MATCH('Cost drivers '!$C160, Inputs24[[#Headers],[2023-24]:[2029-30]],0)))</f>
        <v>484.63196801886659</v>
      </c>
      <c r="L160" s="77">
        <f>IF($C160&lt;="2023-24",INDEX(Inputs1[[2013-14]:[2029-30]], MATCH(_xlfn.CONCAT('Cost drivers '!L$4,"_",'Cost drivers '!$B160), Inputs1!$X$2:$X$507, 0), MATCH('Cost drivers '!$C160, Inputs1[[#Headers],[2013-14]:[2029-30]], 0)), INDEX(Inputs24[[2023-24]:[2029-30]], MATCH(_xlfn.CONCAT('Cost drivers '!L$5, "_",'Cost drivers '!$B160), Inputs2!$N$2:$N$210, 0), MATCH('Cost drivers '!$C160, Inputs24[[#Headers],[2023-24]:[2029-30]],0)))</f>
        <v>25.712007443816095</v>
      </c>
      <c r="M160" s="77">
        <f>IF($C160&lt;="2023-24",INDEX(Inputs1[[2013-14]:[2029-30]], MATCH(_xlfn.CONCAT('Cost drivers '!M$4,"_",'Cost drivers '!$B160), Inputs1!$X$2:$X$507, 0), MATCH('Cost drivers '!$C160, Inputs1[[#Headers],[2013-14]:[2029-30]], 0)), INDEX(Inputs24[[2023-24]:[2029-30]], MATCH(_xlfn.CONCAT('Cost drivers '!M$5, "_",'Cost drivers '!$B160), Inputs2!$N$2:$N$210, 0), MATCH('Cost drivers '!$C160, Inputs24[[#Headers],[2023-24]:[2029-30]],0)))</f>
        <v>15.718103627274784</v>
      </c>
      <c r="N160" s="77">
        <f>IF($C160&lt;="2023-24",INDEX(Inputs1[[2013-14]:[2029-30]], MATCH(_xlfn.CONCAT('Cost drivers '!N$4,"_",'Cost drivers '!$B160), Inputs1!$X$2:$X$507, 0), MATCH('Cost drivers '!$C160, Inputs1[[#Headers],[2013-14]:[2029-30]], 0)), INDEX(Inputs24[[2023-24]:[2029-30]], MATCH(_xlfn.CONCAT('Cost drivers '!N$5, "_",'Cost drivers '!$B160), Inputs2!$N$2:$N$210, 0), MATCH('Cost drivers '!$C160, Inputs24[[#Headers],[2023-24]:[2029-30]],0)))</f>
        <v>0.8469121402568236</v>
      </c>
      <c r="O160" s="77">
        <f>IF($C160&lt;="2023-24",INDEX(Inputs1[[2013-14]:[2029-30]], MATCH(_xlfn.CONCAT('Cost drivers '!O$4,"_",'Cost drivers '!$B160), Inputs1!$X$2:$X$507, 0), MATCH('Cost drivers '!$C160, Inputs1[[#Headers],[2013-14]:[2029-30]], 0)), INDEX(Inputs24[[2023-24]:[2029-30]], MATCH(_xlfn.CONCAT('Cost drivers '!O$5, "_",'Cost drivers '!$B160), Inputs2!$N$2:$N$210, 0), MATCH('Cost drivers '!$C160, Inputs24[[#Headers],[2023-24]:[2029-30]],0)))</f>
        <v>1380.325</v>
      </c>
      <c r="P160" s="77">
        <f>IF($C160&lt;="2023-24",INDEX(Inputs1[[2013-14]:[2029-30]], MATCH(_xlfn.CONCAT('Cost drivers '!P$4,"_",'Cost drivers '!$B160), Inputs1!$X$2:$X$507, 0), MATCH('Cost drivers '!$C160, Inputs1[[#Headers],[2013-14]:[2029-30]], 0)), INDEX(Inputs24[[2023-24]:[2029-30]], MATCH(_xlfn.CONCAT('Cost drivers '!P$5, "_",'Cost drivers '!$B160), Inputs2!$N$2:$N$210, 0), MATCH('Cost drivers '!$C160, Inputs24[[#Headers],[2023-24]:[2029-30]],0)))</f>
        <v>0</v>
      </c>
      <c r="Q160" s="77">
        <f>IF($C160&lt;="2023-24",INDEX(Inputs1[[2013-14]:[2029-30]], MATCH(_xlfn.CONCAT('Cost drivers '!Q$4,"_",'Cost drivers '!$B160), Inputs1!$X$2:$X$507, 0), MATCH('Cost drivers '!$C160, Inputs1[[#Headers],[2013-14]:[2029-30]], 0)), INDEX(Inputs24[[2023-24]:[2029-30]], MATCH(_xlfn.CONCAT('Cost drivers '!Q$5, "_",'Cost drivers '!$B160), Inputs2!$N$2:$N$210, 0), MATCH('Cost drivers '!$C160, Inputs24[[#Headers],[2023-24]:[2029-30]],0)))</f>
        <v>0</v>
      </c>
    </row>
    <row r="161" spans="1:17" s="48" customFormat="1" ht="13.15">
      <c r="A161" s="66" t="str">
        <f t="shared" si="19"/>
        <v>WSH18</v>
      </c>
      <c r="B161" s="66" t="str">
        <f>Costs!B160</f>
        <v>WSH</v>
      </c>
      <c r="C161" s="66" t="str">
        <f>Costs!C160</f>
        <v>2017-18</v>
      </c>
      <c r="D161" s="106">
        <f t="shared" si="20"/>
        <v>6.1616451642508467</v>
      </c>
      <c r="E161" s="107">
        <f t="shared" si="16"/>
        <v>25.438512288229678</v>
      </c>
      <c r="F161" s="107">
        <f t="shared" si="17"/>
        <v>15.691853969745246</v>
      </c>
      <c r="G161" s="107">
        <f t="shared" si="21"/>
        <v>84.611136287411043</v>
      </c>
      <c r="H161" s="106">
        <f t="shared" si="18"/>
        <v>14.14654158947039</v>
      </c>
      <c r="I161" s="108">
        <f t="shared" si="22"/>
        <v>0</v>
      </c>
      <c r="J161" s="108">
        <f t="shared" si="23"/>
        <v>0</v>
      </c>
      <c r="K161" s="77">
        <f>IF($C161&lt;="2023-24",INDEX(Inputs1[[2013-14]:[2029-30]], MATCH(_xlfn.CONCAT('Cost drivers '!K$4,"_",'Cost drivers '!$B161), Inputs1!$X$2:$X$507, 0), MATCH('Cost drivers '!$C161, Inputs1[[#Headers],[2013-14]:[2029-30]], 0)), INDEX(Inputs24[[2023-24]:[2029-30]], MATCH(_xlfn.CONCAT('Cost drivers '!K$5, "_",'Cost drivers '!$B161), Inputs2!$N$2:$N$210, 0), MATCH('Cost drivers '!$C161, Inputs24[[#Headers],[2023-24]:[2029-30]],0)))</f>
        <v>474.20758281241359</v>
      </c>
      <c r="L161" s="77">
        <f>IF($C161&lt;="2023-24",INDEX(Inputs1[[2013-14]:[2029-30]], MATCH(_xlfn.CONCAT('Cost drivers '!L$4,"_",'Cost drivers '!$B161), Inputs1!$X$2:$X$507, 0), MATCH('Cost drivers '!$C161, Inputs1[[#Headers],[2013-14]:[2029-30]], 0)), INDEX(Inputs24[[2023-24]:[2029-30]], MATCH(_xlfn.CONCAT('Cost drivers '!L$5, "_",'Cost drivers '!$B161), Inputs2!$N$2:$N$210, 0), MATCH('Cost drivers '!$C161, Inputs24[[#Headers],[2023-24]:[2029-30]],0)))</f>
        <v>25.438512288229678</v>
      </c>
      <c r="M161" s="77">
        <f>IF($C161&lt;="2023-24",INDEX(Inputs1[[2013-14]:[2029-30]], MATCH(_xlfn.CONCAT('Cost drivers '!M$4,"_",'Cost drivers '!$B161), Inputs1!$X$2:$X$507, 0), MATCH('Cost drivers '!$C161, Inputs1[[#Headers],[2013-14]:[2029-30]], 0)), INDEX(Inputs24[[2023-24]:[2029-30]], MATCH(_xlfn.CONCAT('Cost drivers '!M$5, "_",'Cost drivers '!$B161), Inputs2!$N$2:$N$210, 0), MATCH('Cost drivers '!$C161, Inputs24[[#Headers],[2023-24]:[2029-30]],0)))</f>
        <v>15.691853969745246</v>
      </c>
      <c r="N161" s="77">
        <f>IF($C161&lt;="2023-24",INDEX(Inputs1[[2013-14]:[2029-30]], MATCH(_xlfn.CONCAT('Cost drivers '!N$4,"_",'Cost drivers '!$B161), Inputs1!$X$2:$X$507, 0), MATCH('Cost drivers '!$C161, Inputs1[[#Headers],[2013-14]:[2029-30]], 0)), INDEX(Inputs24[[2023-24]:[2029-30]], MATCH(_xlfn.CONCAT('Cost drivers '!N$5, "_",'Cost drivers '!$B161), Inputs2!$N$2:$N$210, 0), MATCH('Cost drivers '!$C161, Inputs24[[#Headers],[2023-24]:[2029-30]],0)))</f>
        <v>0.84611136287411037</v>
      </c>
      <c r="O161" s="77">
        <f>IF($C161&lt;="2023-24",INDEX(Inputs1[[2013-14]:[2029-30]], MATCH(_xlfn.CONCAT('Cost drivers '!O$4,"_",'Cost drivers '!$B161), Inputs1!$X$2:$X$507, 0), MATCH('Cost drivers '!$C161, Inputs1[[#Headers],[2013-14]:[2029-30]], 0)), INDEX(Inputs24[[2023-24]:[2029-30]], MATCH(_xlfn.CONCAT('Cost drivers '!O$5, "_",'Cost drivers '!$B161), Inputs2!$N$2:$N$210, 0), MATCH('Cost drivers '!$C161, Inputs24[[#Headers],[2023-24]:[2029-30]],0)))</f>
        <v>1392.4030000000002</v>
      </c>
      <c r="P161" s="77">
        <f>IF($C161&lt;="2023-24",INDEX(Inputs1[[2013-14]:[2029-30]], MATCH(_xlfn.CONCAT('Cost drivers '!P$4,"_",'Cost drivers '!$B161), Inputs1!$X$2:$X$507, 0), MATCH('Cost drivers '!$C161, Inputs1[[#Headers],[2013-14]:[2029-30]], 0)), INDEX(Inputs24[[2023-24]:[2029-30]], MATCH(_xlfn.CONCAT('Cost drivers '!P$5, "_",'Cost drivers '!$B161), Inputs2!$N$2:$N$210, 0), MATCH('Cost drivers '!$C161, Inputs24[[#Headers],[2023-24]:[2029-30]],0)))</f>
        <v>0</v>
      </c>
      <c r="Q161" s="77">
        <f>IF($C161&lt;="2023-24",INDEX(Inputs1[[2013-14]:[2029-30]], MATCH(_xlfn.CONCAT('Cost drivers '!Q$4,"_",'Cost drivers '!$B161), Inputs1!$X$2:$X$507, 0), MATCH('Cost drivers '!$C161, Inputs1[[#Headers],[2013-14]:[2029-30]], 0)), INDEX(Inputs24[[2023-24]:[2029-30]], MATCH(_xlfn.CONCAT('Cost drivers '!Q$5, "_",'Cost drivers '!$B161), Inputs2!$N$2:$N$210, 0), MATCH('Cost drivers '!$C161, Inputs24[[#Headers],[2023-24]:[2029-30]],0)))</f>
        <v>0</v>
      </c>
    </row>
    <row r="162" spans="1:17" s="48" customFormat="1" ht="13.15">
      <c r="A162" s="66" t="str">
        <f t="shared" si="19"/>
        <v>WSH19</v>
      </c>
      <c r="B162" s="66" t="str">
        <f>Costs!B161</f>
        <v>WSH</v>
      </c>
      <c r="C162" s="66" t="str">
        <f>Costs!C161</f>
        <v>2018-19</v>
      </c>
      <c r="D162" s="106">
        <f t="shared" si="20"/>
        <v>6.1660942148376732</v>
      </c>
      <c r="E162" s="107">
        <f t="shared" si="16"/>
        <v>24.6670923099249</v>
      </c>
      <c r="F162" s="107">
        <f t="shared" si="17"/>
        <v>15.434402817718897</v>
      </c>
      <c r="G162" s="107">
        <f t="shared" si="21"/>
        <v>84.755371652057192</v>
      </c>
      <c r="H162" s="106">
        <f t="shared" si="18"/>
        <v>14.153369689544766</v>
      </c>
      <c r="I162" s="108">
        <f t="shared" si="22"/>
        <v>0</v>
      </c>
      <c r="J162" s="108">
        <f t="shared" si="23"/>
        <v>0</v>
      </c>
      <c r="K162" s="77">
        <f>IF($C162&lt;="2023-24",INDEX(Inputs1[[2013-14]:[2029-30]], MATCH(_xlfn.CONCAT('Cost drivers '!K$4,"_",'Cost drivers '!$B162), Inputs1!$X$2:$X$507, 0), MATCH('Cost drivers '!$C162, Inputs1[[#Headers],[2013-14]:[2029-30]], 0)), INDEX(Inputs24[[2023-24]:[2029-30]], MATCH(_xlfn.CONCAT('Cost drivers '!K$5, "_",'Cost drivers '!$B162), Inputs2!$N$2:$N$210, 0), MATCH('Cost drivers '!$C162, Inputs24[[#Headers],[2023-24]:[2029-30]],0)))</f>
        <v>476.32205654948075</v>
      </c>
      <c r="L162" s="77">
        <f>IF($C162&lt;="2023-24",INDEX(Inputs1[[2013-14]:[2029-30]], MATCH(_xlfn.CONCAT('Cost drivers '!L$4,"_",'Cost drivers '!$B162), Inputs1!$X$2:$X$507, 0), MATCH('Cost drivers '!$C162, Inputs1[[#Headers],[2013-14]:[2029-30]], 0)), INDEX(Inputs24[[2023-24]:[2029-30]], MATCH(_xlfn.CONCAT('Cost drivers '!L$5, "_",'Cost drivers '!$B162), Inputs2!$N$2:$N$210, 0), MATCH('Cost drivers '!$C162, Inputs24[[#Headers],[2023-24]:[2029-30]],0)))</f>
        <v>24.6670923099249</v>
      </c>
      <c r="M162" s="77">
        <f>IF($C162&lt;="2023-24",INDEX(Inputs1[[2013-14]:[2029-30]], MATCH(_xlfn.CONCAT('Cost drivers '!M$4,"_",'Cost drivers '!$B162), Inputs1!$X$2:$X$507, 0), MATCH('Cost drivers '!$C162, Inputs1[[#Headers],[2013-14]:[2029-30]], 0)), INDEX(Inputs24[[2023-24]:[2029-30]], MATCH(_xlfn.CONCAT('Cost drivers '!M$5, "_",'Cost drivers '!$B162), Inputs2!$N$2:$N$210, 0), MATCH('Cost drivers '!$C162, Inputs24[[#Headers],[2023-24]:[2029-30]],0)))</f>
        <v>15.434402817718897</v>
      </c>
      <c r="N162" s="77">
        <f>IF($C162&lt;="2023-24",INDEX(Inputs1[[2013-14]:[2029-30]], MATCH(_xlfn.CONCAT('Cost drivers '!N$4,"_",'Cost drivers '!$B162), Inputs1!$X$2:$X$507, 0), MATCH('Cost drivers '!$C162, Inputs1[[#Headers],[2013-14]:[2029-30]], 0)), INDEX(Inputs24[[2023-24]:[2029-30]], MATCH(_xlfn.CONCAT('Cost drivers '!N$5, "_",'Cost drivers '!$B162), Inputs2!$N$2:$N$210, 0), MATCH('Cost drivers '!$C162, Inputs24[[#Headers],[2023-24]:[2029-30]],0)))</f>
        <v>0.84755371652057188</v>
      </c>
      <c r="O162" s="77">
        <f>IF($C162&lt;="2023-24",INDEX(Inputs1[[2013-14]:[2029-30]], MATCH(_xlfn.CONCAT('Cost drivers '!O$4,"_",'Cost drivers '!$B162), Inputs1!$X$2:$X$507, 0), MATCH('Cost drivers '!$C162, Inputs1[[#Headers],[2013-14]:[2029-30]], 0)), INDEX(Inputs24[[2023-24]:[2029-30]], MATCH(_xlfn.CONCAT('Cost drivers '!O$5, "_",'Cost drivers '!$B162), Inputs2!$N$2:$N$210, 0), MATCH('Cost drivers '!$C162, Inputs24[[#Headers],[2023-24]:[2029-30]],0)))</f>
        <v>1401.9429999999998</v>
      </c>
      <c r="P162" s="77">
        <f>IF($C162&lt;="2023-24",INDEX(Inputs1[[2013-14]:[2029-30]], MATCH(_xlfn.CONCAT('Cost drivers '!P$4,"_",'Cost drivers '!$B162), Inputs1!$X$2:$X$507, 0), MATCH('Cost drivers '!$C162, Inputs1[[#Headers],[2013-14]:[2029-30]], 0)), INDEX(Inputs24[[2023-24]:[2029-30]], MATCH(_xlfn.CONCAT('Cost drivers '!P$5, "_",'Cost drivers '!$B162), Inputs2!$N$2:$N$210, 0), MATCH('Cost drivers '!$C162, Inputs24[[#Headers],[2023-24]:[2029-30]],0)))</f>
        <v>0</v>
      </c>
      <c r="Q162" s="77">
        <f>IF($C162&lt;="2023-24",INDEX(Inputs1[[2013-14]:[2029-30]], MATCH(_xlfn.CONCAT('Cost drivers '!Q$4,"_",'Cost drivers '!$B162), Inputs1!$X$2:$X$507, 0), MATCH('Cost drivers '!$C162, Inputs1[[#Headers],[2013-14]:[2029-30]], 0)), INDEX(Inputs24[[2023-24]:[2029-30]], MATCH(_xlfn.CONCAT('Cost drivers '!Q$5, "_",'Cost drivers '!$B162), Inputs2!$N$2:$N$210, 0), MATCH('Cost drivers '!$C162, Inputs24[[#Headers],[2023-24]:[2029-30]],0)))</f>
        <v>0</v>
      </c>
    </row>
    <row r="163" spans="1:17" s="48" customFormat="1" ht="13.15">
      <c r="A163" s="66" t="str">
        <f t="shared" si="19"/>
        <v>WSH20</v>
      </c>
      <c r="B163" s="66" t="str">
        <f>Costs!B162</f>
        <v>WSH</v>
      </c>
      <c r="C163" s="66" t="str">
        <f>Costs!C162</f>
        <v>2019-20</v>
      </c>
      <c r="D163" s="106">
        <f t="shared" si="20"/>
        <v>6.1570118027721312</v>
      </c>
      <c r="E163" s="107">
        <f t="shared" si="16"/>
        <v>23.891982660168679</v>
      </c>
      <c r="F163" s="107">
        <f t="shared" si="17"/>
        <v>15.407730450629964</v>
      </c>
      <c r="G163" s="107">
        <f t="shared" si="21"/>
        <v>84.981745427504023</v>
      </c>
      <c r="H163" s="106">
        <f t="shared" si="18"/>
        <v>14.160499991496145</v>
      </c>
      <c r="I163" s="108">
        <f t="shared" si="22"/>
        <v>1</v>
      </c>
      <c r="J163" s="108">
        <f t="shared" si="23"/>
        <v>0</v>
      </c>
      <c r="K163" s="77">
        <f>IF($C163&lt;="2023-24",INDEX(Inputs1[[2013-14]:[2029-30]], MATCH(_xlfn.CONCAT('Cost drivers '!K$4,"_",'Cost drivers '!$B163), Inputs1!$X$2:$X$507, 0), MATCH('Cost drivers '!$C163, Inputs1[[#Headers],[2013-14]:[2029-30]], 0)), INDEX(Inputs24[[2023-24]:[2029-30]], MATCH(_xlfn.CONCAT('Cost drivers '!K$5, "_",'Cost drivers '!$B163), Inputs2!$N$2:$N$210, 0), MATCH('Cost drivers '!$C163, Inputs24[[#Headers],[2023-24]:[2029-30]],0)))</f>
        <v>472.01548996623103</v>
      </c>
      <c r="L163" s="77">
        <f>IF($C163&lt;="2023-24",INDEX(Inputs1[[2013-14]:[2029-30]], MATCH(_xlfn.CONCAT('Cost drivers '!L$4,"_",'Cost drivers '!$B163), Inputs1!$X$2:$X$507, 0), MATCH('Cost drivers '!$C163, Inputs1[[#Headers],[2013-14]:[2029-30]], 0)), INDEX(Inputs24[[2023-24]:[2029-30]], MATCH(_xlfn.CONCAT('Cost drivers '!L$5, "_",'Cost drivers '!$B163), Inputs2!$N$2:$N$210, 0), MATCH('Cost drivers '!$C163, Inputs24[[#Headers],[2023-24]:[2029-30]],0)))</f>
        <v>23.891982660168679</v>
      </c>
      <c r="M163" s="77">
        <f>IF($C163&lt;="2023-24",INDEX(Inputs1[[2013-14]:[2029-30]], MATCH(_xlfn.CONCAT('Cost drivers '!M$4,"_",'Cost drivers '!$B163), Inputs1!$X$2:$X$507, 0), MATCH('Cost drivers '!$C163, Inputs1[[#Headers],[2013-14]:[2029-30]], 0)), INDEX(Inputs24[[2023-24]:[2029-30]], MATCH(_xlfn.CONCAT('Cost drivers '!M$5, "_",'Cost drivers '!$B163), Inputs2!$N$2:$N$210, 0), MATCH('Cost drivers '!$C163, Inputs24[[#Headers],[2023-24]:[2029-30]],0)))</f>
        <v>15.407730450629964</v>
      </c>
      <c r="N163" s="77">
        <f>IF($C163&lt;="2023-24",INDEX(Inputs1[[2013-14]:[2029-30]], MATCH(_xlfn.CONCAT('Cost drivers '!N$4,"_",'Cost drivers '!$B163), Inputs1!$X$2:$X$507, 0), MATCH('Cost drivers '!$C163, Inputs1[[#Headers],[2013-14]:[2029-30]], 0)), INDEX(Inputs24[[2023-24]:[2029-30]], MATCH(_xlfn.CONCAT('Cost drivers '!N$5, "_",'Cost drivers '!$B163), Inputs2!$N$2:$N$210, 0), MATCH('Cost drivers '!$C163, Inputs24[[#Headers],[2023-24]:[2029-30]],0)))</f>
        <v>0.84981745427504018</v>
      </c>
      <c r="O163" s="77">
        <f>IF($C163&lt;="2023-24",INDEX(Inputs1[[2013-14]:[2029-30]], MATCH(_xlfn.CONCAT('Cost drivers '!O$4,"_",'Cost drivers '!$B163), Inputs1!$X$2:$X$507, 0), MATCH('Cost drivers '!$C163, Inputs1[[#Headers],[2013-14]:[2029-30]], 0)), INDEX(Inputs24[[2023-24]:[2029-30]], MATCH(_xlfn.CONCAT('Cost drivers '!O$5, "_",'Cost drivers '!$B163), Inputs2!$N$2:$N$210, 0), MATCH('Cost drivers '!$C163, Inputs24[[#Headers],[2023-24]:[2029-30]],0)))</f>
        <v>1411.9749999999999</v>
      </c>
      <c r="P163" s="77">
        <f>IF($C163&lt;="2023-24",INDEX(Inputs1[[2013-14]:[2029-30]], MATCH(_xlfn.CONCAT('Cost drivers '!P$4,"_",'Cost drivers '!$B163), Inputs1!$X$2:$X$507, 0), MATCH('Cost drivers '!$C163, Inputs1[[#Headers],[2013-14]:[2029-30]], 0)), INDEX(Inputs24[[2023-24]:[2029-30]], MATCH(_xlfn.CONCAT('Cost drivers '!P$5, "_",'Cost drivers '!$B163), Inputs2!$N$2:$N$210, 0), MATCH('Cost drivers '!$C163, Inputs24[[#Headers],[2023-24]:[2029-30]],0)))</f>
        <v>1</v>
      </c>
      <c r="Q163" s="77">
        <f>IF($C163&lt;="2023-24",INDEX(Inputs1[[2013-14]:[2029-30]], MATCH(_xlfn.CONCAT('Cost drivers '!Q$4,"_",'Cost drivers '!$B163), Inputs1!$X$2:$X$507, 0), MATCH('Cost drivers '!$C163, Inputs1[[#Headers],[2013-14]:[2029-30]], 0)), INDEX(Inputs24[[2023-24]:[2029-30]], MATCH(_xlfn.CONCAT('Cost drivers '!Q$5, "_",'Cost drivers '!$B163), Inputs2!$N$2:$N$210, 0), MATCH('Cost drivers '!$C163, Inputs24[[#Headers],[2023-24]:[2029-30]],0)))</f>
        <v>0</v>
      </c>
    </row>
    <row r="164" spans="1:17" s="48" customFormat="1" ht="13.15">
      <c r="A164" s="66" t="str">
        <f t="shared" si="19"/>
        <v>WSH21</v>
      </c>
      <c r="B164" s="66" t="str">
        <f>Costs!B163</f>
        <v>WSH</v>
      </c>
      <c r="C164" s="66" t="str">
        <f>Costs!C163</f>
        <v>2020-21</v>
      </c>
      <c r="D164" s="106">
        <f t="shared" si="20"/>
        <v>6.1776491527631432</v>
      </c>
      <c r="E164" s="107">
        <f t="shared" si="16"/>
        <v>23.501770068899919</v>
      </c>
      <c r="F164" s="107">
        <f t="shared" si="17"/>
        <v>15.407730450629964</v>
      </c>
      <c r="G164" s="107">
        <f t="shared" si="21"/>
        <v>85.025757455708913</v>
      </c>
      <c r="H164" s="106">
        <f t="shared" si="18"/>
        <v>14.170516409743342</v>
      </c>
      <c r="I164" s="108">
        <f t="shared" si="22"/>
        <v>0</v>
      </c>
      <c r="J164" s="108">
        <f t="shared" si="23"/>
        <v>1</v>
      </c>
      <c r="K164" s="77">
        <f>IF($C164&lt;="2023-24",INDEX(Inputs1[[2013-14]:[2029-30]], MATCH(_xlfn.CONCAT('Cost drivers '!K$4,"_",'Cost drivers '!$B164), Inputs1!$X$2:$X$507, 0), MATCH('Cost drivers '!$C164, Inputs1[[#Headers],[2013-14]:[2029-30]], 0)), INDEX(Inputs24[[2023-24]:[2029-30]], MATCH(_xlfn.CONCAT('Cost drivers '!K$5, "_",'Cost drivers '!$B164), Inputs2!$N$2:$N$210, 0), MATCH('Cost drivers '!$C164, Inputs24[[#Headers],[2023-24]:[2029-30]],0)))</f>
        <v>481.8578496249051</v>
      </c>
      <c r="L164" s="77">
        <f>IF($C164&lt;="2023-24",INDEX(Inputs1[[2013-14]:[2029-30]], MATCH(_xlfn.CONCAT('Cost drivers '!L$4,"_",'Cost drivers '!$B164), Inputs1!$X$2:$X$507, 0), MATCH('Cost drivers '!$C164, Inputs1[[#Headers],[2013-14]:[2029-30]], 0)), INDEX(Inputs24[[2023-24]:[2029-30]], MATCH(_xlfn.CONCAT('Cost drivers '!L$5, "_",'Cost drivers '!$B164), Inputs2!$N$2:$N$210, 0), MATCH('Cost drivers '!$C164, Inputs24[[#Headers],[2023-24]:[2029-30]],0)))</f>
        <v>23.501770068899919</v>
      </c>
      <c r="M164" s="77">
        <f>IF($C164&lt;="2023-24",INDEX(Inputs1[[2013-14]:[2029-30]], MATCH(_xlfn.CONCAT('Cost drivers '!M$4,"_",'Cost drivers '!$B164), Inputs1!$X$2:$X$507, 0), MATCH('Cost drivers '!$C164, Inputs1[[#Headers],[2013-14]:[2029-30]], 0)), INDEX(Inputs24[[2023-24]:[2029-30]], MATCH(_xlfn.CONCAT('Cost drivers '!M$5, "_",'Cost drivers '!$B164), Inputs2!$N$2:$N$210, 0), MATCH('Cost drivers '!$C164, Inputs24[[#Headers],[2023-24]:[2029-30]],0)))</f>
        <v>15.407730450629964</v>
      </c>
      <c r="N164" s="77">
        <f>IF($C164&lt;="2023-24",INDEX(Inputs1[[2013-14]:[2029-30]], MATCH(_xlfn.CONCAT('Cost drivers '!N$4,"_",'Cost drivers '!$B164), Inputs1!$X$2:$X$507, 0), MATCH('Cost drivers '!$C164, Inputs1[[#Headers],[2013-14]:[2029-30]], 0)), INDEX(Inputs24[[2023-24]:[2029-30]], MATCH(_xlfn.CONCAT('Cost drivers '!N$5, "_",'Cost drivers '!$B164), Inputs2!$N$2:$N$210, 0), MATCH('Cost drivers '!$C164, Inputs24[[#Headers],[2023-24]:[2029-30]],0)))</f>
        <v>0.85025757455708917</v>
      </c>
      <c r="O164" s="77">
        <f>IF($C164&lt;="2023-24",INDEX(Inputs1[[2013-14]:[2029-30]], MATCH(_xlfn.CONCAT('Cost drivers '!O$4,"_",'Cost drivers '!$B164), Inputs1!$X$2:$X$507, 0), MATCH('Cost drivers '!$C164, Inputs1[[#Headers],[2013-14]:[2029-30]], 0)), INDEX(Inputs24[[2023-24]:[2029-30]], MATCH(_xlfn.CONCAT('Cost drivers '!O$5, "_",'Cost drivers '!$B164), Inputs2!$N$2:$N$210, 0), MATCH('Cost drivers '!$C164, Inputs24[[#Headers],[2023-24]:[2029-30]],0)))</f>
        <v>1426.1889999999999</v>
      </c>
      <c r="P164" s="77">
        <f>IF($C164&lt;="2023-24",INDEX(Inputs1[[2013-14]:[2029-30]], MATCH(_xlfn.CONCAT('Cost drivers '!P$4,"_",'Cost drivers '!$B164), Inputs1!$X$2:$X$507, 0), MATCH('Cost drivers '!$C164, Inputs1[[#Headers],[2013-14]:[2029-30]], 0)), INDEX(Inputs24[[2023-24]:[2029-30]], MATCH(_xlfn.CONCAT('Cost drivers '!P$5, "_",'Cost drivers '!$B164), Inputs2!$N$2:$N$210, 0), MATCH('Cost drivers '!$C164, Inputs24[[#Headers],[2023-24]:[2029-30]],0)))</f>
        <v>0</v>
      </c>
      <c r="Q164" s="77">
        <f>IF($C164&lt;="2023-24",INDEX(Inputs1[[2013-14]:[2029-30]], MATCH(_xlfn.CONCAT('Cost drivers '!Q$4,"_",'Cost drivers '!$B164), Inputs1!$X$2:$X$507, 0), MATCH('Cost drivers '!$C164, Inputs1[[#Headers],[2013-14]:[2029-30]], 0)), INDEX(Inputs24[[2023-24]:[2029-30]], MATCH(_xlfn.CONCAT('Cost drivers '!Q$5, "_",'Cost drivers '!$B164), Inputs2!$N$2:$N$210, 0), MATCH('Cost drivers '!$C164, Inputs24[[#Headers],[2023-24]:[2029-30]],0)))</f>
        <v>1</v>
      </c>
    </row>
    <row r="165" spans="1:17" s="48" customFormat="1" ht="13.15">
      <c r="A165" s="66" t="str">
        <f t="shared" si="19"/>
        <v>WSH22</v>
      </c>
      <c r="B165" s="66" t="str">
        <f>Costs!B164</f>
        <v>WSH</v>
      </c>
      <c r="C165" s="66" t="str">
        <f>Costs!C164</f>
        <v>2021-22</v>
      </c>
      <c r="D165" s="106">
        <f t="shared" si="20"/>
        <v>6.14642380305476</v>
      </c>
      <c r="E165" s="107">
        <f t="shared" si="16"/>
        <v>21.494401985015017</v>
      </c>
      <c r="F165" s="107">
        <f t="shared" si="17"/>
        <v>15.407730450629964</v>
      </c>
      <c r="G165" s="107">
        <f t="shared" si="21"/>
        <v>85.051966493329132</v>
      </c>
      <c r="H165" s="106">
        <f t="shared" si="18"/>
        <v>14.178793024068874</v>
      </c>
      <c r="I165" s="108">
        <f t="shared" si="22"/>
        <v>0</v>
      </c>
      <c r="J165" s="108">
        <f t="shared" si="23"/>
        <v>0</v>
      </c>
      <c r="K165" s="77">
        <f>IF($C165&lt;="2023-24",INDEX(Inputs1[[2013-14]:[2029-30]], MATCH(_xlfn.CONCAT('Cost drivers '!K$4,"_",'Cost drivers '!$B165), Inputs1!$X$2:$X$507, 0), MATCH('Cost drivers '!$C165, Inputs1[[#Headers],[2013-14]:[2029-30]], 0)), INDEX(Inputs24[[2023-24]:[2029-30]], MATCH(_xlfn.CONCAT('Cost drivers '!K$5, "_",'Cost drivers '!$B165), Inputs2!$N$2:$N$210, 0), MATCH('Cost drivers '!$C165, Inputs24[[#Headers],[2023-24]:[2029-30]],0)))</f>
        <v>467.04415478248035</v>
      </c>
      <c r="L165" s="77">
        <f>IF($C165&lt;="2023-24",INDEX(Inputs1[[2013-14]:[2029-30]], MATCH(_xlfn.CONCAT('Cost drivers '!L$4,"_",'Cost drivers '!$B165), Inputs1!$X$2:$X$507, 0), MATCH('Cost drivers '!$C165, Inputs1[[#Headers],[2013-14]:[2029-30]], 0)), INDEX(Inputs24[[2023-24]:[2029-30]], MATCH(_xlfn.CONCAT('Cost drivers '!L$5, "_",'Cost drivers '!$B165), Inputs2!$N$2:$N$210, 0), MATCH('Cost drivers '!$C165, Inputs24[[#Headers],[2023-24]:[2029-30]],0)))</f>
        <v>21.494401985015017</v>
      </c>
      <c r="M165" s="77">
        <f>IF($C165&lt;="2023-24",INDEX(Inputs1[[2013-14]:[2029-30]], MATCH(_xlfn.CONCAT('Cost drivers '!M$4,"_",'Cost drivers '!$B165), Inputs1!$X$2:$X$507, 0), MATCH('Cost drivers '!$C165, Inputs1[[#Headers],[2013-14]:[2029-30]], 0)), INDEX(Inputs24[[2023-24]:[2029-30]], MATCH(_xlfn.CONCAT('Cost drivers '!M$5, "_",'Cost drivers '!$B165), Inputs2!$N$2:$N$210, 0), MATCH('Cost drivers '!$C165, Inputs24[[#Headers],[2023-24]:[2029-30]],0)))</f>
        <v>15.407730450629964</v>
      </c>
      <c r="N165" s="77">
        <f>IF($C165&lt;="2023-24",INDEX(Inputs1[[2013-14]:[2029-30]], MATCH(_xlfn.CONCAT('Cost drivers '!N$4,"_",'Cost drivers '!$B165), Inputs1!$X$2:$X$507, 0), MATCH('Cost drivers '!$C165, Inputs1[[#Headers],[2013-14]:[2029-30]], 0)), INDEX(Inputs24[[2023-24]:[2029-30]], MATCH(_xlfn.CONCAT('Cost drivers '!N$5, "_",'Cost drivers '!$B165), Inputs2!$N$2:$N$210, 0), MATCH('Cost drivers '!$C165, Inputs24[[#Headers],[2023-24]:[2029-30]],0)))</f>
        <v>0.85051966493329134</v>
      </c>
      <c r="O165" s="77">
        <f>IF($C165&lt;="2023-24",INDEX(Inputs1[[2013-14]:[2029-30]], MATCH(_xlfn.CONCAT('Cost drivers '!O$4,"_",'Cost drivers '!$B165), Inputs1!$X$2:$X$507, 0), MATCH('Cost drivers '!$C165, Inputs1[[#Headers],[2013-14]:[2029-30]], 0)), INDEX(Inputs24[[2023-24]:[2029-30]], MATCH(_xlfn.CONCAT('Cost drivers '!O$5, "_",'Cost drivers '!$B165), Inputs2!$N$2:$N$210, 0), MATCH('Cost drivers '!$C165, Inputs24[[#Headers],[2023-24]:[2029-30]],0)))</f>
        <v>1438.0419999999999</v>
      </c>
      <c r="P165" s="77">
        <f>IF($C165&lt;="2023-24",INDEX(Inputs1[[2013-14]:[2029-30]], MATCH(_xlfn.CONCAT('Cost drivers '!P$4,"_",'Cost drivers '!$B165), Inputs1!$X$2:$X$507, 0), MATCH('Cost drivers '!$C165, Inputs1[[#Headers],[2013-14]:[2029-30]], 0)), INDEX(Inputs24[[2023-24]:[2029-30]], MATCH(_xlfn.CONCAT('Cost drivers '!P$5, "_",'Cost drivers '!$B165), Inputs2!$N$2:$N$210, 0), MATCH('Cost drivers '!$C165, Inputs24[[#Headers],[2023-24]:[2029-30]],0)))</f>
        <v>0</v>
      </c>
      <c r="Q165" s="77">
        <f>IF($C165&lt;="2023-24",INDEX(Inputs1[[2013-14]:[2029-30]], MATCH(_xlfn.CONCAT('Cost drivers '!Q$4,"_",'Cost drivers '!$B165), Inputs1!$X$2:$X$507, 0), MATCH('Cost drivers '!$C165, Inputs1[[#Headers],[2013-14]:[2029-30]], 0)), INDEX(Inputs24[[2023-24]:[2029-30]], MATCH(_xlfn.CONCAT('Cost drivers '!Q$5, "_",'Cost drivers '!$B165), Inputs2!$N$2:$N$210, 0), MATCH('Cost drivers '!$C165, Inputs24[[#Headers],[2023-24]:[2029-30]],0)))</f>
        <v>0</v>
      </c>
    </row>
    <row r="166" spans="1:17" s="48" customFormat="1" ht="13.15">
      <c r="A166" s="66" t="str">
        <f t="shared" si="19"/>
        <v>WSH23</v>
      </c>
      <c r="B166" s="66" t="str">
        <f>Costs!B165</f>
        <v>WSH</v>
      </c>
      <c r="C166" s="66" t="str">
        <f>Costs!C165</f>
        <v>2022-23</v>
      </c>
      <c r="D166" s="106">
        <f t="shared" si="20"/>
        <v>6.0815370065933259</v>
      </c>
      <c r="E166" s="107">
        <f t="shared" si="16"/>
        <v>22.423084979752293</v>
      </c>
      <c r="F166" s="107">
        <f t="shared" si="17"/>
        <v>15.407730450629964</v>
      </c>
      <c r="G166" s="107">
        <f t="shared" si="21"/>
        <v>85.050212029424486</v>
      </c>
      <c r="H166" s="106">
        <f t="shared" si="18"/>
        <v>14.183187260010783</v>
      </c>
      <c r="I166" s="108">
        <f t="shared" si="22"/>
        <v>0</v>
      </c>
      <c r="J166" s="108">
        <f t="shared" si="23"/>
        <v>0</v>
      </c>
      <c r="K166" s="77">
        <f>IF($C166&lt;="2023-24",INDEX(Inputs1[[2013-14]:[2029-30]], MATCH(_xlfn.CONCAT('Cost drivers '!K$4,"_",'Cost drivers '!$B166), Inputs1!$X$2:$X$507, 0), MATCH('Cost drivers '!$C166, Inputs1[[#Headers],[2013-14]:[2029-30]], 0)), INDEX(Inputs24[[2023-24]:[2029-30]], MATCH(_xlfn.CONCAT('Cost drivers '!K$5, "_",'Cost drivers '!$B166), Inputs2!$N$2:$N$210, 0), MATCH('Cost drivers '!$C166, Inputs24[[#Headers],[2023-24]:[2029-30]],0)))</f>
        <v>437.701427953267</v>
      </c>
      <c r="L166" s="77">
        <f>IF($C166&lt;="2023-24",INDEX(Inputs1[[2013-14]:[2029-30]], MATCH(_xlfn.CONCAT('Cost drivers '!L$4,"_",'Cost drivers '!$B166), Inputs1!$X$2:$X$507, 0), MATCH('Cost drivers '!$C166, Inputs1[[#Headers],[2013-14]:[2029-30]], 0)), INDEX(Inputs24[[2023-24]:[2029-30]], MATCH(_xlfn.CONCAT('Cost drivers '!L$5, "_",'Cost drivers '!$B166), Inputs2!$N$2:$N$210, 0), MATCH('Cost drivers '!$C166, Inputs24[[#Headers],[2023-24]:[2029-30]],0)))</f>
        <v>22.423084979752293</v>
      </c>
      <c r="M166" s="77">
        <f>IF($C166&lt;="2023-24",INDEX(Inputs1[[2013-14]:[2029-30]], MATCH(_xlfn.CONCAT('Cost drivers '!M$4,"_",'Cost drivers '!$B166), Inputs1!$X$2:$X$507, 0), MATCH('Cost drivers '!$C166, Inputs1[[#Headers],[2013-14]:[2029-30]], 0)), INDEX(Inputs24[[2023-24]:[2029-30]], MATCH(_xlfn.CONCAT('Cost drivers '!M$5, "_",'Cost drivers '!$B166), Inputs2!$N$2:$N$210, 0), MATCH('Cost drivers '!$C166, Inputs24[[#Headers],[2023-24]:[2029-30]],0)))</f>
        <v>15.407730450629964</v>
      </c>
      <c r="N166" s="77">
        <f>IF($C166&lt;="2023-24",INDEX(Inputs1[[2013-14]:[2029-30]], MATCH(_xlfn.CONCAT('Cost drivers '!N$4,"_",'Cost drivers '!$B166), Inputs1!$X$2:$X$507, 0), MATCH('Cost drivers '!$C166, Inputs1[[#Headers],[2013-14]:[2029-30]], 0)), INDEX(Inputs24[[2023-24]:[2029-30]], MATCH(_xlfn.CONCAT('Cost drivers '!N$5, "_",'Cost drivers '!$B166), Inputs2!$N$2:$N$210, 0), MATCH('Cost drivers '!$C166, Inputs24[[#Headers],[2023-24]:[2029-30]],0)))</f>
        <v>0.85050212029424488</v>
      </c>
      <c r="O166" s="77">
        <f>IF($C166&lt;="2023-24",INDEX(Inputs1[[2013-14]:[2029-30]], MATCH(_xlfn.CONCAT('Cost drivers '!O$4,"_",'Cost drivers '!$B166), Inputs1!$X$2:$X$507, 0), MATCH('Cost drivers '!$C166, Inputs1[[#Headers],[2013-14]:[2029-30]], 0)), INDEX(Inputs24[[2023-24]:[2029-30]], MATCH(_xlfn.CONCAT('Cost drivers '!O$5, "_",'Cost drivers '!$B166), Inputs2!$N$2:$N$210, 0), MATCH('Cost drivers '!$C166, Inputs24[[#Headers],[2023-24]:[2029-30]],0)))</f>
        <v>1444.375</v>
      </c>
      <c r="P166" s="77">
        <f>IF($C166&lt;="2023-24",INDEX(Inputs1[[2013-14]:[2029-30]], MATCH(_xlfn.CONCAT('Cost drivers '!P$4,"_",'Cost drivers '!$B166), Inputs1!$X$2:$X$507, 0), MATCH('Cost drivers '!$C166, Inputs1[[#Headers],[2013-14]:[2029-30]], 0)), INDEX(Inputs24[[2023-24]:[2029-30]], MATCH(_xlfn.CONCAT('Cost drivers '!P$5, "_",'Cost drivers '!$B166), Inputs2!$N$2:$N$210, 0), MATCH('Cost drivers '!$C166, Inputs24[[#Headers],[2023-24]:[2029-30]],0)))</f>
        <v>0</v>
      </c>
      <c r="Q166" s="77">
        <f>IF($C166&lt;="2023-24",INDEX(Inputs1[[2013-14]:[2029-30]], MATCH(_xlfn.CONCAT('Cost drivers '!Q$4,"_",'Cost drivers '!$B166), Inputs1!$X$2:$X$507, 0), MATCH('Cost drivers '!$C166, Inputs1[[#Headers],[2013-14]:[2029-30]], 0)), INDEX(Inputs24[[2023-24]:[2029-30]], MATCH(_xlfn.CONCAT('Cost drivers '!Q$5, "_",'Cost drivers '!$B166), Inputs2!$N$2:$N$210, 0), MATCH('Cost drivers '!$C166, Inputs24[[#Headers],[2023-24]:[2029-30]],0)))</f>
        <v>0</v>
      </c>
    </row>
    <row r="167" spans="1:17" s="48" customFormat="1" ht="13.15">
      <c r="A167" s="66" t="str">
        <f t="shared" si="19"/>
        <v>WSH24</v>
      </c>
      <c r="B167" s="66" t="str">
        <f>Costs!B166</f>
        <v>WSH</v>
      </c>
      <c r="C167" s="66" t="str">
        <f>Costs!C166</f>
        <v>2023-24</v>
      </c>
      <c r="D167" s="106">
        <f t="shared" si="20"/>
        <v>6.1141703148996678</v>
      </c>
      <c r="E167" s="107">
        <f t="shared" si="16"/>
        <v>22.106221772431223</v>
      </c>
      <c r="F167" s="107">
        <f t="shared" si="17"/>
        <v>15.407730450629964</v>
      </c>
      <c r="G167" s="107">
        <f t="shared" si="21"/>
        <v>85.115271269176645</v>
      </c>
      <c r="H167" s="106">
        <f t="shared" si="18"/>
        <v>14.190309564334356</v>
      </c>
      <c r="I167" s="108">
        <f t="shared" si="22"/>
        <v>0</v>
      </c>
      <c r="J167" s="108">
        <f t="shared" si="23"/>
        <v>0</v>
      </c>
      <c r="K167" s="77">
        <f>IF($C167&lt;="2023-24",INDEX(Inputs1[[2013-14]:[2029-30]], MATCH(_xlfn.CONCAT('Cost drivers '!K$4,"_",'Cost drivers '!$B167), Inputs1!$X$2:$X$507, 0), MATCH('Cost drivers '!$C167, Inputs1[[#Headers],[2013-14]:[2029-30]], 0)), INDEX(Inputs24[[2023-24]:[2029-30]], MATCH(_xlfn.CONCAT('Cost drivers '!K$5, "_",'Cost drivers '!$B167), Inputs2!$N$2:$N$210, 0), MATCH('Cost drivers '!$C167, Inputs24[[#Headers],[2023-24]:[2029-30]],0)))</f>
        <v>452.22069090958513</v>
      </c>
      <c r="L167" s="77">
        <f>IF($C167&lt;="2023-24",INDEX(Inputs1[[2013-14]:[2029-30]], MATCH(_xlfn.CONCAT('Cost drivers '!L$4,"_",'Cost drivers '!$B167), Inputs1!$X$2:$X$507, 0), MATCH('Cost drivers '!$C167, Inputs1[[#Headers],[2013-14]:[2029-30]], 0)), INDEX(Inputs24[[2023-24]:[2029-30]], MATCH(_xlfn.CONCAT('Cost drivers '!L$5, "_",'Cost drivers '!$B167), Inputs2!$N$2:$N$210, 0), MATCH('Cost drivers '!$C167, Inputs24[[#Headers],[2023-24]:[2029-30]],0)))</f>
        <v>22.106221772431223</v>
      </c>
      <c r="M167" s="77">
        <f>IF($C167&lt;="2023-24",INDEX(Inputs1[[2013-14]:[2029-30]], MATCH(_xlfn.CONCAT('Cost drivers '!M$4,"_",'Cost drivers '!$B167), Inputs1!$X$2:$X$507, 0), MATCH('Cost drivers '!$C167, Inputs1[[#Headers],[2013-14]:[2029-30]], 0)), INDEX(Inputs24[[2023-24]:[2029-30]], MATCH(_xlfn.CONCAT('Cost drivers '!M$5, "_",'Cost drivers '!$B167), Inputs2!$N$2:$N$210, 0), MATCH('Cost drivers '!$C167, Inputs24[[#Headers],[2023-24]:[2029-30]],0)))</f>
        <v>15.407730450629964</v>
      </c>
      <c r="N167" s="77">
        <f>IF($C167&lt;="2023-24",INDEX(Inputs1[[2013-14]:[2029-30]], MATCH(_xlfn.CONCAT('Cost drivers '!N$4,"_",'Cost drivers '!$B167), Inputs1!$X$2:$X$507, 0), MATCH('Cost drivers '!$C167, Inputs1[[#Headers],[2013-14]:[2029-30]], 0)), INDEX(Inputs24[[2023-24]:[2029-30]], MATCH(_xlfn.CONCAT('Cost drivers '!N$5, "_",'Cost drivers '!$B167), Inputs2!$N$2:$N$210, 0), MATCH('Cost drivers '!$C167, Inputs24[[#Headers],[2023-24]:[2029-30]],0)))</f>
        <v>0.8511527126917664</v>
      </c>
      <c r="O167" s="77">
        <f>IF($C167&lt;="2023-24",INDEX(Inputs1[[2013-14]:[2029-30]], MATCH(_xlfn.CONCAT('Cost drivers '!O$4,"_",'Cost drivers '!$B167), Inputs1!$X$2:$X$507, 0), MATCH('Cost drivers '!$C167, Inputs1[[#Headers],[2013-14]:[2029-30]], 0)), INDEX(Inputs24[[2023-24]:[2029-30]], MATCH(_xlfn.CONCAT('Cost drivers '!O$5, "_",'Cost drivers '!$B167), Inputs2!$N$2:$N$210, 0), MATCH('Cost drivers '!$C167, Inputs24[[#Headers],[2023-24]:[2029-30]],0)))</f>
        <v>1454.6990000000001</v>
      </c>
      <c r="P167" s="77">
        <f>IF($C167&lt;="2023-24",INDEX(Inputs1[[2013-14]:[2029-30]], MATCH(_xlfn.CONCAT('Cost drivers '!P$4,"_",'Cost drivers '!$B167), Inputs1!$X$2:$X$507, 0), MATCH('Cost drivers '!$C167, Inputs1[[#Headers],[2013-14]:[2029-30]], 0)), INDEX(Inputs24[[2023-24]:[2029-30]], MATCH(_xlfn.CONCAT('Cost drivers '!P$5, "_",'Cost drivers '!$B167), Inputs2!$N$2:$N$210, 0), MATCH('Cost drivers '!$C167, Inputs24[[#Headers],[2023-24]:[2029-30]],0)))</f>
        <v>0</v>
      </c>
      <c r="Q167" s="77">
        <f>IF($C167&lt;="2023-24",INDEX(Inputs1[[2013-14]:[2029-30]], MATCH(_xlfn.CONCAT('Cost drivers '!Q$4,"_",'Cost drivers '!$B167), Inputs1!$X$2:$X$507, 0), MATCH('Cost drivers '!$C167, Inputs1[[#Headers],[2013-14]:[2029-30]], 0)), INDEX(Inputs24[[2023-24]:[2029-30]], MATCH(_xlfn.CONCAT('Cost drivers '!Q$5, "_",'Cost drivers '!$B167), Inputs2!$N$2:$N$210, 0), MATCH('Cost drivers '!$C167, Inputs24[[#Headers],[2023-24]:[2029-30]],0)))</f>
        <v>0</v>
      </c>
    </row>
    <row r="168" spans="1:17" s="48" customFormat="1" ht="13.15">
      <c r="A168" s="66" t="str">
        <f t="shared" si="19"/>
        <v>WSH25</v>
      </c>
      <c r="B168" s="66" t="str">
        <f>Costs!B167</f>
        <v>WSH</v>
      </c>
      <c r="C168" s="66" t="str">
        <f>Costs!C167</f>
        <v>2024-25</v>
      </c>
      <c r="D168" s="106">
        <f t="shared" si="20"/>
        <v>6.0325502764135228</v>
      </c>
      <c r="E168" s="107">
        <f t="shared" si="16"/>
        <v>22.106221772431223</v>
      </c>
      <c r="F168" s="107">
        <f t="shared" si="17"/>
        <v>15.407730450629964</v>
      </c>
      <c r="G168" s="107">
        <f t="shared" si="21"/>
        <v>85.145300488034763</v>
      </c>
      <c r="H168" s="106">
        <f t="shared" si="18"/>
        <v>14.196706880321448</v>
      </c>
      <c r="I168" s="108">
        <f t="shared" si="22"/>
        <v>0</v>
      </c>
      <c r="J168" s="108">
        <f t="shared" si="23"/>
        <v>0</v>
      </c>
      <c r="K168" s="77">
        <f>IF($C168&lt;="2023-24",INDEX(Inputs1[[2013-14]:[2029-30]], MATCH(_xlfn.CONCAT('Cost drivers '!K$4,"_",'Cost drivers '!$B168), Inputs1!$X$2:$X$507, 0), MATCH('Cost drivers '!$C168, Inputs1[[#Headers],[2013-14]:[2029-30]], 0)), INDEX(Inputs24[[2023-24]:[2029-30]], MATCH(_xlfn.CONCAT('Cost drivers '!K$5, "_",'Cost drivers '!$B168), Inputs2!$N$2:$N$210, 0), MATCH('Cost drivers '!$C168, Inputs24[[#Headers],[2023-24]:[2029-30]],0)))</f>
        <v>416.77657065265078</v>
      </c>
      <c r="L168" s="77">
        <f>IF($C168&lt;="2023-24",INDEX(Inputs1[[2013-14]:[2029-30]], MATCH(_xlfn.CONCAT('Cost drivers '!L$4,"_",'Cost drivers '!$B168), Inputs1!$X$2:$X$507, 0), MATCH('Cost drivers '!$C168, Inputs1[[#Headers],[2013-14]:[2029-30]], 0)), INDEX(Inputs24[[2023-24]:[2029-30]], MATCH(_xlfn.CONCAT('Cost drivers '!L$5, "_",'Cost drivers '!$B168), Inputs2!$N$2:$N$210, 0), MATCH('Cost drivers '!$C168, Inputs24[[#Headers],[2023-24]:[2029-30]],0)))</f>
        <v>22.106221772431223</v>
      </c>
      <c r="M168" s="77">
        <f>IF($C168&lt;="2023-24",INDEX(Inputs1[[2013-14]:[2029-30]], MATCH(_xlfn.CONCAT('Cost drivers '!M$4,"_",'Cost drivers '!$B168), Inputs1!$X$2:$X$507, 0), MATCH('Cost drivers '!$C168, Inputs1[[#Headers],[2013-14]:[2029-30]], 0)), INDEX(Inputs24[[2023-24]:[2029-30]], MATCH(_xlfn.CONCAT('Cost drivers '!M$5, "_",'Cost drivers '!$B168), Inputs2!$N$2:$N$210, 0), MATCH('Cost drivers '!$C168, Inputs24[[#Headers],[2023-24]:[2029-30]],0)))</f>
        <v>15.407730450629964</v>
      </c>
      <c r="N168" s="77">
        <f>IF($C168&lt;="2023-24",INDEX(Inputs1[[2013-14]:[2029-30]], MATCH(_xlfn.CONCAT('Cost drivers '!N$4,"_",'Cost drivers '!$B168), Inputs1!$X$2:$X$507, 0), MATCH('Cost drivers '!$C168, Inputs1[[#Headers],[2013-14]:[2029-30]], 0)), INDEX(Inputs24[[2023-24]:[2029-30]], MATCH(_xlfn.CONCAT('Cost drivers '!N$5, "_",'Cost drivers '!$B168), Inputs2!$N$2:$N$210, 0), MATCH('Cost drivers '!$C168, Inputs24[[#Headers],[2023-24]:[2029-30]],0)))</f>
        <v>0.85145300488034759</v>
      </c>
      <c r="O168" s="77">
        <f>IF($C168&lt;="2023-24",INDEX(Inputs1[[2013-14]:[2029-30]], MATCH(_xlfn.CONCAT('Cost drivers '!O$4,"_",'Cost drivers '!$B168), Inputs1!$X$2:$X$507, 0), MATCH('Cost drivers '!$C168, Inputs1[[#Headers],[2013-14]:[2029-30]], 0)), INDEX(Inputs24[[2023-24]:[2029-30]], MATCH(_xlfn.CONCAT('Cost drivers '!O$5, "_",'Cost drivers '!$B168), Inputs2!$N$2:$N$210, 0), MATCH('Cost drivers '!$C168, Inputs24[[#Headers],[2023-24]:[2029-30]],0)))</f>
        <v>1464.0349999999999</v>
      </c>
      <c r="P168" s="77">
        <f>IF($C168&lt;="2023-24",INDEX(Inputs1[[2013-14]:[2029-30]], MATCH(_xlfn.CONCAT('Cost drivers '!P$4,"_",'Cost drivers '!$B168), Inputs1!$X$2:$X$507, 0), MATCH('Cost drivers '!$C168, Inputs1[[#Headers],[2013-14]:[2029-30]], 0)), INDEX(Inputs24[[2023-24]:[2029-30]], MATCH(_xlfn.CONCAT('Cost drivers '!P$5, "_",'Cost drivers '!$B168), Inputs2!$N$2:$N$210, 0), MATCH('Cost drivers '!$C168, Inputs24[[#Headers],[2023-24]:[2029-30]],0)))</f>
        <v>0</v>
      </c>
      <c r="Q168" s="77">
        <f>IF($C168&lt;="2023-24",INDEX(Inputs1[[2013-14]:[2029-30]], MATCH(_xlfn.CONCAT('Cost drivers '!Q$4,"_",'Cost drivers '!$B168), Inputs1!$X$2:$X$507, 0), MATCH('Cost drivers '!$C168, Inputs1[[#Headers],[2013-14]:[2029-30]], 0)), INDEX(Inputs24[[2023-24]:[2029-30]], MATCH(_xlfn.CONCAT('Cost drivers '!Q$5, "_",'Cost drivers '!$B168), Inputs2!$N$2:$N$210, 0), MATCH('Cost drivers '!$C168, Inputs24[[#Headers],[2023-24]:[2029-30]],0)))</f>
        <v>0</v>
      </c>
    </row>
    <row r="169" spans="1:17" s="48" customFormat="1" ht="13.15">
      <c r="A169" s="66" t="str">
        <f t="shared" si="19"/>
        <v>WSH26</v>
      </c>
      <c r="B169" s="66" t="str">
        <f>Costs!B168</f>
        <v>WSH</v>
      </c>
      <c r="C169" s="66" t="str">
        <f>Costs!C168</f>
        <v>2025-26</v>
      </c>
      <c r="D169" s="106">
        <f t="shared" si="20"/>
        <v>6.2078807430595804</v>
      </c>
      <c r="E169" s="107">
        <f t="shared" si="16"/>
        <v>22.106221772431223</v>
      </c>
      <c r="F169" s="107">
        <f t="shared" si="17"/>
        <v>15.407730450629964</v>
      </c>
      <c r="G169" s="107">
        <f t="shared" si="21"/>
        <v>85.148636478088164</v>
      </c>
      <c r="H169" s="106">
        <f t="shared" si="18"/>
        <v>14.203101538025621</v>
      </c>
      <c r="I169" s="108">
        <f t="shared" si="22"/>
        <v>0</v>
      </c>
      <c r="J169" s="108">
        <f t="shared" si="23"/>
        <v>0</v>
      </c>
      <c r="K169" s="77">
        <f>IF($C169&lt;="2023-24",INDEX(Inputs1[[2013-14]:[2029-30]], MATCH(_xlfn.CONCAT('Cost drivers '!K$4,"_",'Cost drivers '!$B169), Inputs1!$X$2:$X$507, 0), MATCH('Cost drivers '!$C169, Inputs1[[#Headers],[2013-14]:[2029-30]], 0)), INDEX(Inputs24[[2023-24]:[2029-30]], MATCH(_xlfn.CONCAT('Cost drivers '!K$5, "_",'Cost drivers '!$B169), Inputs2!$N$2:$N$210, 0), MATCH('Cost drivers '!$C169, Inputs24[[#Headers],[2023-24]:[2029-30]],0)))</f>
        <v>496.64761131701812</v>
      </c>
      <c r="L169" s="77">
        <f>IF($C169&lt;="2023-24",INDEX(Inputs1[[2013-14]:[2029-30]], MATCH(_xlfn.CONCAT('Cost drivers '!L$4,"_",'Cost drivers '!$B169), Inputs1!$X$2:$X$507, 0), MATCH('Cost drivers '!$C169, Inputs1[[#Headers],[2013-14]:[2029-30]], 0)), INDEX(Inputs24[[2023-24]:[2029-30]], MATCH(_xlfn.CONCAT('Cost drivers '!L$5, "_",'Cost drivers '!$B169), Inputs2!$N$2:$N$210, 0), MATCH('Cost drivers '!$C169, Inputs24[[#Headers],[2023-24]:[2029-30]],0)))</f>
        <v>22.106221772431223</v>
      </c>
      <c r="M169" s="77">
        <f>IF($C169&lt;="2023-24",INDEX(Inputs1[[2013-14]:[2029-30]], MATCH(_xlfn.CONCAT('Cost drivers '!M$4,"_",'Cost drivers '!$B169), Inputs1!$X$2:$X$507, 0), MATCH('Cost drivers '!$C169, Inputs1[[#Headers],[2013-14]:[2029-30]], 0)), INDEX(Inputs24[[2023-24]:[2029-30]], MATCH(_xlfn.CONCAT('Cost drivers '!M$5, "_",'Cost drivers '!$B169), Inputs2!$N$2:$N$210, 0), MATCH('Cost drivers '!$C169, Inputs24[[#Headers],[2023-24]:[2029-30]],0)))</f>
        <v>15.407730450629964</v>
      </c>
      <c r="N169" s="77">
        <f>IF($C169&lt;="2023-24",INDEX(Inputs1[[2013-14]:[2029-30]], MATCH(_xlfn.CONCAT('Cost drivers '!N$4,"_",'Cost drivers '!$B169), Inputs1!$X$2:$X$507, 0), MATCH('Cost drivers '!$C169, Inputs1[[#Headers],[2013-14]:[2029-30]], 0)), INDEX(Inputs24[[2023-24]:[2029-30]], MATCH(_xlfn.CONCAT('Cost drivers '!N$5, "_",'Cost drivers '!$B169), Inputs2!$N$2:$N$210, 0), MATCH('Cost drivers '!$C169, Inputs24[[#Headers],[2023-24]:[2029-30]],0)))</f>
        <v>0.85148636478088169</v>
      </c>
      <c r="O169" s="77">
        <f>IF($C169&lt;="2023-24",INDEX(Inputs1[[2013-14]:[2029-30]], MATCH(_xlfn.CONCAT('Cost drivers '!O$4,"_",'Cost drivers '!$B169), Inputs1!$X$2:$X$507, 0), MATCH('Cost drivers '!$C169, Inputs1[[#Headers],[2013-14]:[2029-30]], 0)), INDEX(Inputs24[[2023-24]:[2029-30]], MATCH(_xlfn.CONCAT('Cost drivers '!O$5, "_",'Cost drivers '!$B169), Inputs2!$N$2:$N$210, 0), MATCH('Cost drivers '!$C169, Inputs24[[#Headers],[2023-24]:[2029-30]],0)))</f>
        <v>1473.4269999999999</v>
      </c>
      <c r="P169" s="77">
        <f>IF($C169&lt;="2023-24",INDEX(Inputs1[[2013-14]:[2029-30]], MATCH(_xlfn.CONCAT('Cost drivers '!P$4,"_",'Cost drivers '!$B169), Inputs1!$X$2:$X$507, 0), MATCH('Cost drivers '!$C169, Inputs1[[#Headers],[2013-14]:[2029-30]], 0)), INDEX(Inputs24[[2023-24]:[2029-30]], MATCH(_xlfn.CONCAT('Cost drivers '!P$5, "_",'Cost drivers '!$B169), Inputs2!$N$2:$N$210, 0), MATCH('Cost drivers '!$C169, Inputs24[[#Headers],[2023-24]:[2029-30]],0)))</f>
        <v>0</v>
      </c>
      <c r="Q169" s="77">
        <f>IF($C169&lt;="2023-24",INDEX(Inputs1[[2013-14]:[2029-30]], MATCH(_xlfn.CONCAT('Cost drivers '!Q$4,"_",'Cost drivers '!$B169), Inputs1!$X$2:$X$507, 0), MATCH('Cost drivers '!$C169, Inputs1[[#Headers],[2013-14]:[2029-30]], 0)), INDEX(Inputs24[[2023-24]:[2029-30]], MATCH(_xlfn.CONCAT('Cost drivers '!Q$5, "_",'Cost drivers '!$B169), Inputs2!$N$2:$N$210, 0), MATCH('Cost drivers '!$C169, Inputs24[[#Headers],[2023-24]:[2029-30]],0)))</f>
        <v>0</v>
      </c>
    </row>
    <row r="170" spans="1:17" s="48" customFormat="1" ht="13.15">
      <c r="A170" s="66" t="str">
        <f t="shared" si="19"/>
        <v>WSH27</v>
      </c>
      <c r="B170" s="66" t="str">
        <f>Costs!B169</f>
        <v>WSH</v>
      </c>
      <c r="C170" s="66" t="str">
        <f>Costs!C169</f>
        <v>2026-27</v>
      </c>
      <c r="D170" s="106">
        <f t="shared" si="20"/>
        <v>6.2485776807300288</v>
      </c>
      <c r="E170" s="107">
        <f t="shared" si="16"/>
        <v>22.106221772431223</v>
      </c>
      <c r="F170" s="107">
        <f t="shared" si="17"/>
        <v>15.407730450629964</v>
      </c>
      <c r="G170" s="107">
        <f t="shared" si="21"/>
        <v>85.15116871203918</v>
      </c>
      <c r="H170" s="106">
        <f t="shared" si="18"/>
        <v>14.209317978514969</v>
      </c>
      <c r="I170" s="108">
        <f t="shared" si="22"/>
        <v>0</v>
      </c>
      <c r="J170" s="108">
        <f t="shared" si="23"/>
        <v>0</v>
      </c>
      <c r="K170" s="77">
        <f>IF($C170&lt;="2023-24",INDEX(Inputs1[[2013-14]:[2029-30]], MATCH(_xlfn.CONCAT('Cost drivers '!K$4,"_",'Cost drivers '!$B170), Inputs1!$X$2:$X$507, 0), MATCH('Cost drivers '!$C170, Inputs1[[#Headers],[2013-14]:[2029-30]], 0)), INDEX(Inputs24[[2023-24]:[2029-30]], MATCH(_xlfn.CONCAT('Cost drivers '!K$5, "_",'Cost drivers '!$B170), Inputs2!$N$2:$N$210, 0), MATCH('Cost drivers '!$C170, Inputs24[[#Headers],[2023-24]:[2029-30]],0)))</f>
        <v>517.2765687653233</v>
      </c>
      <c r="L170" s="77">
        <f>IF($C170&lt;="2023-24",INDEX(Inputs1[[2013-14]:[2029-30]], MATCH(_xlfn.CONCAT('Cost drivers '!L$4,"_",'Cost drivers '!$B170), Inputs1!$X$2:$X$507, 0), MATCH('Cost drivers '!$C170, Inputs1[[#Headers],[2013-14]:[2029-30]], 0)), INDEX(Inputs24[[2023-24]:[2029-30]], MATCH(_xlfn.CONCAT('Cost drivers '!L$5, "_",'Cost drivers '!$B170), Inputs2!$N$2:$N$210, 0), MATCH('Cost drivers '!$C170, Inputs24[[#Headers],[2023-24]:[2029-30]],0)))</f>
        <v>22.106221772431223</v>
      </c>
      <c r="M170" s="77">
        <f>IF($C170&lt;="2023-24",INDEX(Inputs1[[2013-14]:[2029-30]], MATCH(_xlfn.CONCAT('Cost drivers '!M$4,"_",'Cost drivers '!$B170), Inputs1!$X$2:$X$507, 0), MATCH('Cost drivers '!$C170, Inputs1[[#Headers],[2013-14]:[2029-30]], 0)), INDEX(Inputs24[[2023-24]:[2029-30]], MATCH(_xlfn.CONCAT('Cost drivers '!M$5, "_",'Cost drivers '!$B170), Inputs2!$N$2:$N$210, 0), MATCH('Cost drivers '!$C170, Inputs24[[#Headers],[2023-24]:[2029-30]],0)))</f>
        <v>15.407730450629964</v>
      </c>
      <c r="N170" s="77">
        <f>IF($C170&lt;="2023-24",INDEX(Inputs1[[2013-14]:[2029-30]], MATCH(_xlfn.CONCAT('Cost drivers '!N$4,"_",'Cost drivers '!$B170), Inputs1!$X$2:$X$507, 0), MATCH('Cost drivers '!$C170, Inputs1[[#Headers],[2013-14]:[2029-30]], 0)), INDEX(Inputs24[[2023-24]:[2029-30]], MATCH(_xlfn.CONCAT('Cost drivers '!N$5, "_",'Cost drivers '!$B170), Inputs2!$N$2:$N$210, 0), MATCH('Cost drivers '!$C170, Inputs24[[#Headers],[2023-24]:[2029-30]],0)))</f>
        <v>0.85151168712039182</v>
      </c>
      <c r="O170" s="77">
        <f>IF($C170&lt;="2023-24",INDEX(Inputs1[[2013-14]:[2029-30]], MATCH(_xlfn.CONCAT('Cost drivers '!O$4,"_",'Cost drivers '!$B170), Inputs1!$X$2:$X$507, 0), MATCH('Cost drivers '!$C170, Inputs1[[#Headers],[2013-14]:[2029-30]], 0)), INDEX(Inputs24[[2023-24]:[2029-30]], MATCH(_xlfn.CONCAT('Cost drivers '!O$5, "_",'Cost drivers '!$B170), Inputs2!$N$2:$N$210, 0), MATCH('Cost drivers '!$C170, Inputs24[[#Headers],[2023-24]:[2029-30]],0)))</f>
        <v>1482.6150000000002</v>
      </c>
      <c r="P170" s="77">
        <f>IF($C170&lt;="2023-24",INDEX(Inputs1[[2013-14]:[2029-30]], MATCH(_xlfn.CONCAT('Cost drivers '!P$4,"_",'Cost drivers '!$B170), Inputs1!$X$2:$X$507, 0), MATCH('Cost drivers '!$C170, Inputs1[[#Headers],[2013-14]:[2029-30]], 0)), INDEX(Inputs24[[2023-24]:[2029-30]], MATCH(_xlfn.CONCAT('Cost drivers '!P$5, "_",'Cost drivers '!$B170), Inputs2!$N$2:$N$210, 0), MATCH('Cost drivers '!$C170, Inputs24[[#Headers],[2023-24]:[2029-30]],0)))</f>
        <v>0</v>
      </c>
      <c r="Q170" s="77">
        <f>IF($C170&lt;="2023-24",INDEX(Inputs1[[2013-14]:[2029-30]], MATCH(_xlfn.CONCAT('Cost drivers '!Q$4,"_",'Cost drivers '!$B170), Inputs1!$X$2:$X$507, 0), MATCH('Cost drivers '!$C170, Inputs1[[#Headers],[2013-14]:[2029-30]], 0)), INDEX(Inputs24[[2023-24]:[2029-30]], MATCH(_xlfn.CONCAT('Cost drivers '!Q$5, "_",'Cost drivers '!$B170), Inputs2!$N$2:$N$210, 0), MATCH('Cost drivers '!$C170, Inputs24[[#Headers],[2023-24]:[2029-30]],0)))</f>
        <v>0</v>
      </c>
    </row>
    <row r="171" spans="1:17" s="48" customFormat="1" ht="13.15">
      <c r="A171" s="66" t="str">
        <f t="shared" si="19"/>
        <v>WSH28</v>
      </c>
      <c r="B171" s="66" t="str">
        <f>Costs!B170</f>
        <v>WSH</v>
      </c>
      <c r="C171" s="66" t="str">
        <f>Costs!C170</f>
        <v>2027-28</v>
      </c>
      <c r="D171" s="106">
        <f t="shared" si="20"/>
        <v>6.3012659330229432</v>
      </c>
      <c r="E171" s="107">
        <f t="shared" si="16"/>
        <v>22.106221772431223</v>
      </c>
      <c r="F171" s="107">
        <f t="shared" si="17"/>
        <v>15.407730450629964</v>
      </c>
      <c r="G171" s="107">
        <f t="shared" si="21"/>
        <v>85.154112320807812</v>
      </c>
      <c r="H171" s="106">
        <f t="shared" si="18"/>
        <v>14.215516793502365</v>
      </c>
      <c r="I171" s="108">
        <f t="shared" si="22"/>
        <v>0</v>
      </c>
      <c r="J171" s="108">
        <f t="shared" si="23"/>
        <v>0</v>
      </c>
      <c r="K171" s="77">
        <f>IF($C171&lt;="2023-24",INDEX(Inputs1[[2013-14]:[2029-30]], MATCH(_xlfn.CONCAT('Cost drivers '!K$4,"_",'Cost drivers '!$B171), Inputs1!$X$2:$X$507, 0), MATCH('Cost drivers '!$C171, Inputs1[[#Headers],[2013-14]:[2029-30]], 0)), INDEX(Inputs24[[2023-24]:[2029-30]], MATCH(_xlfn.CONCAT('Cost drivers '!K$5, "_",'Cost drivers '!$B171), Inputs2!$N$2:$N$210, 0), MATCH('Cost drivers '!$C171, Inputs24[[#Headers],[2023-24]:[2029-30]],0)))</f>
        <v>545.26173823629165</v>
      </c>
      <c r="L171" s="77">
        <f>IF($C171&lt;="2023-24",INDEX(Inputs1[[2013-14]:[2029-30]], MATCH(_xlfn.CONCAT('Cost drivers '!L$4,"_",'Cost drivers '!$B171), Inputs1!$X$2:$X$507, 0), MATCH('Cost drivers '!$C171, Inputs1[[#Headers],[2013-14]:[2029-30]], 0)), INDEX(Inputs24[[2023-24]:[2029-30]], MATCH(_xlfn.CONCAT('Cost drivers '!L$5, "_",'Cost drivers '!$B171), Inputs2!$N$2:$N$210, 0), MATCH('Cost drivers '!$C171, Inputs24[[#Headers],[2023-24]:[2029-30]],0)))</f>
        <v>22.106221772431223</v>
      </c>
      <c r="M171" s="77">
        <f>IF($C171&lt;="2023-24",INDEX(Inputs1[[2013-14]:[2029-30]], MATCH(_xlfn.CONCAT('Cost drivers '!M$4,"_",'Cost drivers '!$B171), Inputs1!$X$2:$X$507, 0), MATCH('Cost drivers '!$C171, Inputs1[[#Headers],[2013-14]:[2029-30]], 0)), INDEX(Inputs24[[2023-24]:[2029-30]], MATCH(_xlfn.CONCAT('Cost drivers '!M$5, "_",'Cost drivers '!$B171), Inputs2!$N$2:$N$210, 0), MATCH('Cost drivers '!$C171, Inputs24[[#Headers],[2023-24]:[2029-30]],0)))</f>
        <v>15.407730450629964</v>
      </c>
      <c r="N171" s="77">
        <f>IF($C171&lt;="2023-24",INDEX(Inputs1[[2013-14]:[2029-30]], MATCH(_xlfn.CONCAT('Cost drivers '!N$4,"_",'Cost drivers '!$B171), Inputs1!$X$2:$X$507, 0), MATCH('Cost drivers '!$C171, Inputs1[[#Headers],[2013-14]:[2029-30]], 0)), INDEX(Inputs24[[2023-24]:[2029-30]], MATCH(_xlfn.CONCAT('Cost drivers '!N$5, "_",'Cost drivers '!$B171), Inputs2!$N$2:$N$210, 0), MATCH('Cost drivers '!$C171, Inputs24[[#Headers],[2023-24]:[2029-30]],0)))</f>
        <v>0.85154112320807807</v>
      </c>
      <c r="O171" s="77">
        <f>IF($C171&lt;="2023-24",INDEX(Inputs1[[2013-14]:[2029-30]], MATCH(_xlfn.CONCAT('Cost drivers '!O$4,"_",'Cost drivers '!$B171), Inputs1!$X$2:$X$507, 0), MATCH('Cost drivers '!$C171, Inputs1[[#Headers],[2013-14]:[2029-30]], 0)), INDEX(Inputs24[[2023-24]:[2029-30]], MATCH(_xlfn.CONCAT('Cost drivers '!O$5, "_",'Cost drivers '!$B171), Inputs2!$N$2:$N$210, 0), MATCH('Cost drivers '!$C171, Inputs24[[#Headers],[2023-24]:[2029-30]],0)))</f>
        <v>1491.8340000000001</v>
      </c>
      <c r="P171" s="77">
        <f>IF($C171&lt;="2023-24",INDEX(Inputs1[[2013-14]:[2029-30]], MATCH(_xlfn.CONCAT('Cost drivers '!P$4,"_",'Cost drivers '!$B171), Inputs1!$X$2:$X$507, 0), MATCH('Cost drivers '!$C171, Inputs1[[#Headers],[2013-14]:[2029-30]], 0)), INDEX(Inputs24[[2023-24]:[2029-30]], MATCH(_xlfn.CONCAT('Cost drivers '!P$5, "_",'Cost drivers '!$B171), Inputs2!$N$2:$N$210, 0), MATCH('Cost drivers '!$C171, Inputs24[[#Headers],[2023-24]:[2029-30]],0)))</f>
        <v>0</v>
      </c>
      <c r="Q171" s="77">
        <f>IF($C171&lt;="2023-24",INDEX(Inputs1[[2013-14]:[2029-30]], MATCH(_xlfn.CONCAT('Cost drivers '!Q$4,"_",'Cost drivers '!$B171), Inputs1!$X$2:$X$507, 0), MATCH('Cost drivers '!$C171, Inputs1[[#Headers],[2013-14]:[2029-30]], 0)), INDEX(Inputs24[[2023-24]:[2029-30]], MATCH(_xlfn.CONCAT('Cost drivers '!Q$5, "_",'Cost drivers '!$B171), Inputs2!$N$2:$N$210, 0), MATCH('Cost drivers '!$C171, Inputs24[[#Headers],[2023-24]:[2029-30]],0)))</f>
        <v>0</v>
      </c>
    </row>
    <row r="172" spans="1:17" s="48" customFormat="1" ht="13.15">
      <c r="A172" s="66" t="str">
        <f t="shared" si="19"/>
        <v>WSH29</v>
      </c>
      <c r="B172" s="66" t="str">
        <f>Costs!B171</f>
        <v>WSH</v>
      </c>
      <c r="C172" s="66" t="str">
        <f>Costs!C171</f>
        <v>2028-29</v>
      </c>
      <c r="D172" s="106">
        <f t="shared" si="20"/>
        <v>6.3359165553272696</v>
      </c>
      <c r="E172" s="107">
        <f t="shared" si="16"/>
        <v>22.106221772431223</v>
      </c>
      <c r="F172" s="107">
        <f t="shared" si="17"/>
        <v>15.407730450629964</v>
      </c>
      <c r="G172" s="107">
        <f t="shared" si="21"/>
        <v>85.15721854313459</v>
      </c>
      <c r="H172" s="106">
        <f t="shared" si="18"/>
        <v>14.22172671729618</v>
      </c>
      <c r="I172" s="108">
        <f t="shared" si="22"/>
        <v>0</v>
      </c>
      <c r="J172" s="108">
        <f t="shared" si="23"/>
        <v>0</v>
      </c>
      <c r="K172" s="77">
        <f>IF($C172&lt;="2023-24",INDEX(Inputs1[[2013-14]:[2029-30]], MATCH(_xlfn.CONCAT('Cost drivers '!K$4,"_",'Cost drivers '!$B172), Inputs1!$X$2:$X$507, 0), MATCH('Cost drivers '!$C172, Inputs1[[#Headers],[2013-14]:[2029-30]], 0)), INDEX(Inputs24[[2023-24]:[2029-30]], MATCH(_xlfn.CONCAT('Cost drivers '!K$5, "_",'Cost drivers '!$B172), Inputs2!$N$2:$N$210, 0), MATCH('Cost drivers '!$C172, Inputs24[[#Headers],[2023-24]:[2029-30]],0)))</f>
        <v>564.48654910610492</v>
      </c>
      <c r="L172" s="77">
        <f>IF($C172&lt;="2023-24",INDEX(Inputs1[[2013-14]:[2029-30]], MATCH(_xlfn.CONCAT('Cost drivers '!L$4,"_",'Cost drivers '!$B172), Inputs1!$X$2:$X$507, 0), MATCH('Cost drivers '!$C172, Inputs1[[#Headers],[2013-14]:[2029-30]], 0)), INDEX(Inputs24[[2023-24]:[2029-30]], MATCH(_xlfn.CONCAT('Cost drivers '!L$5, "_",'Cost drivers '!$B172), Inputs2!$N$2:$N$210, 0), MATCH('Cost drivers '!$C172, Inputs24[[#Headers],[2023-24]:[2029-30]],0)))</f>
        <v>22.106221772431223</v>
      </c>
      <c r="M172" s="77">
        <f>IF($C172&lt;="2023-24",INDEX(Inputs1[[2013-14]:[2029-30]], MATCH(_xlfn.CONCAT('Cost drivers '!M$4,"_",'Cost drivers '!$B172), Inputs1!$X$2:$X$507, 0), MATCH('Cost drivers '!$C172, Inputs1[[#Headers],[2013-14]:[2029-30]], 0)), INDEX(Inputs24[[2023-24]:[2029-30]], MATCH(_xlfn.CONCAT('Cost drivers '!M$5, "_",'Cost drivers '!$B172), Inputs2!$N$2:$N$210, 0), MATCH('Cost drivers '!$C172, Inputs24[[#Headers],[2023-24]:[2029-30]],0)))</f>
        <v>15.407730450629964</v>
      </c>
      <c r="N172" s="77">
        <f>IF($C172&lt;="2023-24",INDEX(Inputs1[[2013-14]:[2029-30]], MATCH(_xlfn.CONCAT('Cost drivers '!N$4,"_",'Cost drivers '!$B172), Inputs1!$X$2:$X$507, 0), MATCH('Cost drivers '!$C172, Inputs1[[#Headers],[2013-14]:[2029-30]], 0)), INDEX(Inputs24[[2023-24]:[2029-30]], MATCH(_xlfn.CONCAT('Cost drivers '!N$5, "_",'Cost drivers '!$B172), Inputs2!$N$2:$N$210, 0), MATCH('Cost drivers '!$C172, Inputs24[[#Headers],[2023-24]:[2029-30]],0)))</f>
        <v>0.85157218543134594</v>
      </c>
      <c r="O172" s="77">
        <f>IF($C172&lt;="2023-24",INDEX(Inputs1[[2013-14]:[2029-30]], MATCH(_xlfn.CONCAT('Cost drivers '!O$4,"_",'Cost drivers '!$B172), Inputs1!$X$2:$X$507, 0), MATCH('Cost drivers '!$C172, Inputs1[[#Headers],[2013-14]:[2029-30]], 0)), INDEX(Inputs24[[2023-24]:[2029-30]], MATCH(_xlfn.CONCAT('Cost drivers '!O$5, "_",'Cost drivers '!$B172), Inputs2!$N$2:$N$210, 0), MATCH('Cost drivers '!$C172, Inputs24[[#Headers],[2023-24]:[2029-30]],0)))</f>
        <v>1501.127</v>
      </c>
      <c r="P172" s="77">
        <f>IF($C172&lt;="2023-24",INDEX(Inputs1[[2013-14]:[2029-30]], MATCH(_xlfn.CONCAT('Cost drivers '!P$4,"_",'Cost drivers '!$B172), Inputs1!$X$2:$X$507, 0), MATCH('Cost drivers '!$C172, Inputs1[[#Headers],[2013-14]:[2029-30]], 0)), INDEX(Inputs24[[2023-24]:[2029-30]], MATCH(_xlfn.CONCAT('Cost drivers '!P$5, "_",'Cost drivers '!$B172), Inputs2!$N$2:$N$210, 0), MATCH('Cost drivers '!$C172, Inputs24[[#Headers],[2023-24]:[2029-30]],0)))</f>
        <v>0</v>
      </c>
      <c r="Q172" s="77">
        <f>IF($C172&lt;="2023-24",INDEX(Inputs1[[2013-14]:[2029-30]], MATCH(_xlfn.CONCAT('Cost drivers '!Q$4,"_",'Cost drivers '!$B172), Inputs1!$X$2:$X$507, 0), MATCH('Cost drivers '!$C172, Inputs1[[#Headers],[2013-14]:[2029-30]], 0)), INDEX(Inputs24[[2023-24]:[2029-30]], MATCH(_xlfn.CONCAT('Cost drivers '!Q$5, "_",'Cost drivers '!$B172), Inputs2!$N$2:$N$210, 0), MATCH('Cost drivers '!$C172, Inputs24[[#Headers],[2023-24]:[2029-30]],0)))</f>
        <v>0</v>
      </c>
    </row>
    <row r="173" spans="1:17" s="48" customFormat="1" ht="13.15">
      <c r="A173" s="66" t="str">
        <f t="shared" si="19"/>
        <v>WSH30</v>
      </c>
      <c r="B173" s="66" t="str">
        <f>Costs!B172</f>
        <v>WSH</v>
      </c>
      <c r="C173" s="66" t="str">
        <f>Costs!C172</f>
        <v>2029-30</v>
      </c>
      <c r="D173" s="106">
        <f t="shared" si="20"/>
        <v>6.3723422330969726</v>
      </c>
      <c r="E173" s="107">
        <f t="shared" si="16"/>
        <v>22.106221772431223</v>
      </c>
      <c r="F173" s="107">
        <f t="shared" si="17"/>
        <v>15.407730450629964</v>
      </c>
      <c r="G173" s="107">
        <f t="shared" si="21"/>
        <v>85.160394523914846</v>
      </c>
      <c r="H173" s="106">
        <f t="shared" si="18"/>
        <v>14.227802973545565</v>
      </c>
      <c r="I173" s="108">
        <f t="shared" si="22"/>
        <v>0</v>
      </c>
      <c r="J173" s="108">
        <f t="shared" si="23"/>
        <v>0</v>
      </c>
      <c r="K173" s="77">
        <f>IF($C173&lt;="2023-24",INDEX(Inputs1[[2013-14]:[2029-30]], MATCH(_xlfn.CONCAT('Cost drivers '!K$4,"_",'Cost drivers '!$B173), Inputs1!$X$2:$X$507, 0), MATCH('Cost drivers '!$C173, Inputs1[[#Headers],[2013-14]:[2029-30]], 0)), INDEX(Inputs24[[2023-24]:[2029-30]], MATCH(_xlfn.CONCAT('Cost drivers '!K$5, "_",'Cost drivers '!$B173), Inputs2!$N$2:$N$210, 0), MATCH('Cost drivers '!$C173, Inputs24[[#Headers],[2023-24]:[2029-30]],0)))</f>
        <v>585.42743180716639</v>
      </c>
      <c r="L173" s="77">
        <f>IF($C173&lt;="2023-24",INDEX(Inputs1[[2013-14]:[2029-30]], MATCH(_xlfn.CONCAT('Cost drivers '!L$4,"_",'Cost drivers '!$B173), Inputs1!$X$2:$X$507, 0), MATCH('Cost drivers '!$C173, Inputs1[[#Headers],[2013-14]:[2029-30]], 0)), INDEX(Inputs24[[2023-24]:[2029-30]], MATCH(_xlfn.CONCAT('Cost drivers '!L$5, "_",'Cost drivers '!$B173), Inputs2!$N$2:$N$210, 0), MATCH('Cost drivers '!$C173, Inputs24[[#Headers],[2023-24]:[2029-30]],0)))</f>
        <v>22.106221772431223</v>
      </c>
      <c r="M173" s="77">
        <f>IF($C173&lt;="2023-24",INDEX(Inputs1[[2013-14]:[2029-30]], MATCH(_xlfn.CONCAT('Cost drivers '!M$4,"_",'Cost drivers '!$B173), Inputs1!$X$2:$X$507, 0), MATCH('Cost drivers '!$C173, Inputs1[[#Headers],[2013-14]:[2029-30]], 0)), INDEX(Inputs24[[2023-24]:[2029-30]], MATCH(_xlfn.CONCAT('Cost drivers '!M$5, "_",'Cost drivers '!$B173), Inputs2!$N$2:$N$210, 0), MATCH('Cost drivers '!$C173, Inputs24[[#Headers],[2023-24]:[2029-30]],0)))</f>
        <v>15.407730450629964</v>
      </c>
      <c r="N173" s="77">
        <f>IF($C173&lt;="2023-24",INDEX(Inputs1[[2013-14]:[2029-30]], MATCH(_xlfn.CONCAT('Cost drivers '!N$4,"_",'Cost drivers '!$B173), Inputs1!$X$2:$X$507, 0), MATCH('Cost drivers '!$C173, Inputs1[[#Headers],[2013-14]:[2029-30]], 0)), INDEX(Inputs24[[2023-24]:[2029-30]], MATCH(_xlfn.CONCAT('Cost drivers '!N$5, "_",'Cost drivers '!$B173), Inputs2!$N$2:$N$210, 0), MATCH('Cost drivers '!$C173, Inputs24[[#Headers],[2023-24]:[2029-30]],0)))</f>
        <v>0.85160394523914851</v>
      </c>
      <c r="O173" s="77">
        <f>IF($C173&lt;="2023-24",INDEX(Inputs1[[2013-14]:[2029-30]], MATCH(_xlfn.CONCAT('Cost drivers '!O$4,"_",'Cost drivers '!$B173), Inputs1!$X$2:$X$507, 0), MATCH('Cost drivers '!$C173, Inputs1[[#Headers],[2013-14]:[2029-30]], 0)), INDEX(Inputs24[[2023-24]:[2029-30]], MATCH(_xlfn.CONCAT('Cost drivers '!O$5, "_",'Cost drivers '!$B173), Inputs2!$N$2:$N$210, 0), MATCH('Cost drivers '!$C173, Inputs24[[#Headers],[2023-24]:[2029-30]],0)))</f>
        <v>1510.2759999999998</v>
      </c>
      <c r="P173" s="77">
        <f>IF($C173&lt;="2023-24",INDEX(Inputs1[[2013-14]:[2029-30]], MATCH(_xlfn.CONCAT('Cost drivers '!P$4,"_",'Cost drivers '!$B173), Inputs1!$X$2:$X$507, 0), MATCH('Cost drivers '!$C173, Inputs1[[#Headers],[2013-14]:[2029-30]], 0)), INDEX(Inputs24[[2023-24]:[2029-30]], MATCH(_xlfn.CONCAT('Cost drivers '!P$5, "_",'Cost drivers '!$B173), Inputs2!$N$2:$N$210, 0), MATCH('Cost drivers '!$C173, Inputs24[[#Headers],[2023-24]:[2029-30]],0)))</f>
        <v>0</v>
      </c>
      <c r="Q173" s="77">
        <f>IF($C173&lt;="2023-24",INDEX(Inputs1[[2013-14]:[2029-30]], MATCH(_xlfn.CONCAT('Cost drivers '!Q$4,"_",'Cost drivers '!$B173), Inputs1!$X$2:$X$507, 0), MATCH('Cost drivers '!$C173, Inputs1[[#Headers],[2013-14]:[2029-30]], 0)), INDEX(Inputs24[[2023-24]:[2029-30]], MATCH(_xlfn.CONCAT('Cost drivers '!Q$5, "_",'Cost drivers '!$B173), Inputs2!$N$2:$N$210, 0), MATCH('Cost drivers '!$C173, Inputs24[[#Headers],[2023-24]:[2029-30]],0)))</f>
        <v>0</v>
      </c>
    </row>
    <row r="174" spans="1:17" s="48" customFormat="1" ht="13.15">
      <c r="A174" s="66" t="str">
        <f t="shared" si="19"/>
        <v>WSX14</v>
      </c>
      <c r="B174" s="66" t="str">
        <f>Costs!B173</f>
        <v>WSX</v>
      </c>
      <c r="C174" s="66" t="str">
        <f>Costs!C173</f>
        <v>2013-14</v>
      </c>
      <c r="D174" s="106">
        <f t="shared" si="20"/>
        <v>6.0743807501738765</v>
      </c>
      <c r="E174" s="107">
        <f t="shared" si="16"/>
        <v>20.672864377785444</v>
      </c>
      <c r="F174" s="107">
        <f t="shared" si="17"/>
        <v>10.975439004777982</v>
      </c>
      <c r="G174" s="107">
        <f t="shared" si="21"/>
        <v>43.385223294791565</v>
      </c>
      <c r="H174" s="106">
        <f t="shared" si="18"/>
        <v>13.938824934178196</v>
      </c>
      <c r="I174" s="108">
        <f t="shared" si="22"/>
        <v>0</v>
      </c>
      <c r="J174" s="108">
        <f t="shared" si="23"/>
        <v>0</v>
      </c>
      <c r="K174" s="77">
        <f>IF($C174&lt;="2023-24",INDEX(Inputs1[[2013-14]:[2029-30]], MATCH(_xlfn.CONCAT('Cost drivers '!K$4,"_",'Cost drivers '!$B174), Inputs1!$X$2:$X$507, 0), MATCH('Cost drivers '!$C174, Inputs1[[#Headers],[2013-14]:[2029-30]], 0)), INDEX(Inputs24[[2023-24]:[2029-30]], MATCH(_xlfn.CONCAT('Cost drivers '!K$5, "_",'Cost drivers '!$B174), Inputs2!$N$2:$N$210, 0), MATCH('Cost drivers '!$C174, Inputs24[[#Headers],[2023-24]:[2029-30]],0)))</f>
        <v>434.58030539624247</v>
      </c>
      <c r="L174" s="77">
        <f>IF($C174&lt;="2023-24",INDEX(Inputs1[[2013-14]:[2029-30]], MATCH(_xlfn.CONCAT('Cost drivers '!L$4,"_",'Cost drivers '!$B174), Inputs1!$X$2:$X$507, 0), MATCH('Cost drivers '!$C174, Inputs1[[#Headers],[2013-14]:[2029-30]], 0)), INDEX(Inputs24[[2023-24]:[2029-30]], MATCH(_xlfn.CONCAT('Cost drivers '!L$5, "_",'Cost drivers '!$B174), Inputs2!$N$2:$N$210, 0), MATCH('Cost drivers '!$C174, Inputs24[[#Headers],[2023-24]:[2029-30]],0)))</f>
        <v>20.672864377785444</v>
      </c>
      <c r="M174" s="77">
        <f>IF($C174&lt;="2023-24",INDEX(Inputs1[[2013-14]:[2029-30]], MATCH(_xlfn.CONCAT('Cost drivers '!M$4,"_",'Cost drivers '!$B174), Inputs1!$X$2:$X$507, 0), MATCH('Cost drivers '!$C174, Inputs1[[#Headers],[2013-14]:[2029-30]], 0)), INDEX(Inputs24[[2023-24]:[2029-30]], MATCH(_xlfn.CONCAT('Cost drivers '!M$5, "_",'Cost drivers '!$B174), Inputs2!$N$2:$N$210, 0), MATCH('Cost drivers '!$C174, Inputs24[[#Headers],[2023-24]:[2029-30]],0)))</f>
        <v>10.975439004777982</v>
      </c>
      <c r="N174" s="77">
        <f>IF($C174&lt;="2023-24",INDEX(Inputs1[[2013-14]:[2029-30]], MATCH(_xlfn.CONCAT('Cost drivers '!N$4,"_",'Cost drivers '!$B174), Inputs1!$X$2:$X$507, 0), MATCH('Cost drivers '!$C174, Inputs1[[#Headers],[2013-14]:[2029-30]], 0)), INDEX(Inputs24[[2023-24]:[2029-30]], MATCH(_xlfn.CONCAT('Cost drivers '!N$5, "_",'Cost drivers '!$B174), Inputs2!$N$2:$N$210, 0), MATCH('Cost drivers '!$C174, Inputs24[[#Headers],[2023-24]:[2029-30]],0)))</f>
        <v>0.43385223294791564</v>
      </c>
      <c r="O174" s="77">
        <f>IF($C174&lt;="2023-24",INDEX(Inputs1[[2013-14]:[2029-30]], MATCH(_xlfn.CONCAT('Cost drivers '!O$4,"_",'Cost drivers '!$B174), Inputs1!$X$2:$X$507, 0), MATCH('Cost drivers '!$C174, Inputs1[[#Headers],[2013-14]:[2029-30]], 0)), INDEX(Inputs24[[2023-24]:[2029-30]], MATCH(_xlfn.CONCAT('Cost drivers '!O$5, "_",'Cost drivers '!$B174), Inputs2!$N$2:$N$210, 0), MATCH('Cost drivers '!$C174, Inputs24[[#Headers],[2023-24]:[2029-30]],0)))</f>
        <v>1131.2399999999998</v>
      </c>
      <c r="P174" s="77">
        <f>IF($C174&lt;="2023-24",INDEX(Inputs1[[2013-14]:[2029-30]], MATCH(_xlfn.CONCAT('Cost drivers '!P$4,"_",'Cost drivers '!$B174), Inputs1!$X$2:$X$507, 0), MATCH('Cost drivers '!$C174, Inputs1[[#Headers],[2013-14]:[2029-30]], 0)), INDEX(Inputs24[[2023-24]:[2029-30]], MATCH(_xlfn.CONCAT('Cost drivers '!P$5, "_",'Cost drivers '!$B174), Inputs2!$N$2:$N$210, 0), MATCH('Cost drivers '!$C174, Inputs24[[#Headers],[2023-24]:[2029-30]],0)))</f>
        <v>0</v>
      </c>
      <c r="Q174" s="77">
        <f>IF($C174&lt;="2023-24",INDEX(Inputs1[[2013-14]:[2029-30]], MATCH(_xlfn.CONCAT('Cost drivers '!Q$4,"_",'Cost drivers '!$B174), Inputs1!$X$2:$X$507, 0), MATCH('Cost drivers '!$C174, Inputs1[[#Headers],[2013-14]:[2029-30]], 0)), INDEX(Inputs24[[2023-24]:[2029-30]], MATCH(_xlfn.CONCAT('Cost drivers '!Q$5, "_",'Cost drivers '!$B174), Inputs2!$N$2:$N$210, 0), MATCH('Cost drivers '!$C174, Inputs24[[#Headers],[2023-24]:[2029-30]],0)))</f>
        <v>0</v>
      </c>
    </row>
    <row r="175" spans="1:17" s="48" customFormat="1" ht="13.15">
      <c r="A175" s="66" t="str">
        <f t="shared" si="19"/>
        <v>WSX15</v>
      </c>
      <c r="B175" s="66" t="str">
        <f>Costs!B174</f>
        <v>WSX</v>
      </c>
      <c r="C175" s="66" t="str">
        <f>Costs!C174</f>
        <v>2014-15</v>
      </c>
      <c r="D175" s="106">
        <f t="shared" si="20"/>
        <v>6.1088998698764225</v>
      </c>
      <c r="E175" s="107">
        <f t="shared" si="16"/>
        <v>20.570758233046014</v>
      </c>
      <c r="F175" s="107">
        <f t="shared" si="17"/>
        <v>10.9786111232442</v>
      </c>
      <c r="G175" s="107">
        <f t="shared" si="21"/>
        <v>43.452925376354088</v>
      </c>
      <c r="H175" s="106">
        <f t="shared" si="18"/>
        <v>13.94684491387016</v>
      </c>
      <c r="I175" s="108">
        <f t="shared" si="22"/>
        <v>0</v>
      </c>
      <c r="J175" s="108">
        <f t="shared" si="23"/>
        <v>0</v>
      </c>
      <c r="K175" s="77">
        <f>IF($C175&lt;="2023-24",INDEX(Inputs1[[2013-14]:[2029-30]], MATCH(_xlfn.CONCAT('Cost drivers '!K$4,"_",'Cost drivers '!$B175), Inputs1!$X$2:$X$507, 0), MATCH('Cost drivers '!$C175, Inputs1[[#Headers],[2013-14]:[2029-30]], 0)), INDEX(Inputs24[[2023-24]:[2029-30]], MATCH(_xlfn.CONCAT('Cost drivers '!K$5, "_",'Cost drivers '!$B175), Inputs2!$N$2:$N$210, 0), MATCH('Cost drivers '!$C175, Inputs24[[#Headers],[2023-24]:[2029-30]],0)))</f>
        <v>449.8435564007296</v>
      </c>
      <c r="L175" s="77">
        <f>IF($C175&lt;="2023-24",INDEX(Inputs1[[2013-14]:[2029-30]], MATCH(_xlfn.CONCAT('Cost drivers '!L$4,"_",'Cost drivers '!$B175), Inputs1!$X$2:$X$507, 0), MATCH('Cost drivers '!$C175, Inputs1[[#Headers],[2013-14]:[2029-30]], 0)), INDEX(Inputs24[[2023-24]:[2029-30]], MATCH(_xlfn.CONCAT('Cost drivers '!L$5, "_",'Cost drivers '!$B175), Inputs2!$N$2:$N$210, 0), MATCH('Cost drivers '!$C175, Inputs24[[#Headers],[2023-24]:[2029-30]],0)))</f>
        <v>20.570758233046014</v>
      </c>
      <c r="M175" s="77">
        <f>IF($C175&lt;="2023-24",INDEX(Inputs1[[2013-14]:[2029-30]], MATCH(_xlfn.CONCAT('Cost drivers '!M$4,"_",'Cost drivers '!$B175), Inputs1!$X$2:$X$507, 0), MATCH('Cost drivers '!$C175, Inputs1[[#Headers],[2013-14]:[2029-30]], 0)), INDEX(Inputs24[[2023-24]:[2029-30]], MATCH(_xlfn.CONCAT('Cost drivers '!M$5, "_",'Cost drivers '!$B175), Inputs2!$N$2:$N$210, 0), MATCH('Cost drivers '!$C175, Inputs24[[#Headers],[2023-24]:[2029-30]],0)))</f>
        <v>10.9786111232442</v>
      </c>
      <c r="N175" s="77">
        <f>IF($C175&lt;="2023-24",INDEX(Inputs1[[2013-14]:[2029-30]], MATCH(_xlfn.CONCAT('Cost drivers '!N$4,"_",'Cost drivers '!$B175), Inputs1!$X$2:$X$507, 0), MATCH('Cost drivers '!$C175, Inputs1[[#Headers],[2013-14]:[2029-30]], 0)), INDEX(Inputs24[[2023-24]:[2029-30]], MATCH(_xlfn.CONCAT('Cost drivers '!N$5, "_",'Cost drivers '!$B175), Inputs2!$N$2:$N$210, 0), MATCH('Cost drivers '!$C175, Inputs24[[#Headers],[2023-24]:[2029-30]],0)))</f>
        <v>0.4345292537635409</v>
      </c>
      <c r="O175" s="77">
        <f>IF($C175&lt;="2023-24",INDEX(Inputs1[[2013-14]:[2029-30]], MATCH(_xlfn.CONCAT('Cost drivers '!O$4,"_",'Cost drivers '!$B175), Inputs1!$X$2:$X$507, 0), MATCH('Cost drivers '!$C175, Inputs1[[#Headers],[2013-14]:[2029-30]], 0)), INDEX(Inputs24[[2023-24]:[2029-30]], MATCH(_xlfn.CONCAT('Cost drivers '!O$5, "_",'Cost drivers '!$B175), Inputs2!$N$2:$N$210, 0), MATCH('Cost drivers '!$C175, Inputs24[[#Headers],[2023-24]:[2029-30]],0)))</f>
        <v>1140.3489999999997</v>
      </c>
      <c r="P175" s="77">
        <f>IF($C175&lt;="2023-24",INDEX(Inputs1[[2013-14]:[2029-30]], MATCH(_xlfn.CONCAT('Cost drivers '!P$4,"_",'Cost drivers '!$B175), Inputs1!$X$2:$X$507, 0), MATCH('Cost drivers '!$C175, Inputs1[[#Headers],[2013-14]:[2029-30]], 0)), INDEX(Inputs24[[2023-24]:[2029-30]], MATCH(_xlfn.CONCAT('Cost drivers '!P$5, "_",'Cost drivers '!$B175), Inputs2!$N$2:$N$210, 0), MATCH('Cost drivers '!$C175, Inputs24[[#Headers],[2023-24]:[2029-30]],0)))</f>
        <v>0</v>
      </c>
      <c r="Q175" s="77">
        <f>IF($C175&lt;="2023-24",INDEX(Inputs1[[2013-14]:[2029-30]], MATCH(_xlfn.CONCAT('Cost drivers '!Q$4,"_",'Cost drivers '!$B175), Inputs1!$X$2:$X$507, 0), MATCH('Cost drivers '!$C175, Inputs1[[#Headers],[2013-14]:[2029-30]], 0)), INDEX(Inputs24[[2023-24]:[2029-30]], MATCH(_xlfn.CONCAT('Cost drivers '!Q$5, "_",'Cost drivers '!$B175), Inputs2!$N$2:$N$210, 0), MATCH('Cost drivers '!$C175, Inputs24[[#Headers],[2023-24]:[2029-30]],0)))</f>
        <v>0</v>
      </c>
    </row>
    <row r="176" spans="1:17" s="48" customFormat="1" ht="13.15">
      <c r="A176" s="66" t="str">
        <f t="shared" si="19"/>
        <v>WSX16</v>
      </c>
      <c r="B176" s="66" t="str">
        <f>Costs!B175</f>
        <v>WSX</v>
      </c>
      <c r="C176" s="66" t="str">
        <f>Costs!C175</f>
        <v>2015-16</v>
      </c>
      <c r="D176" s="106">
        <f t="shared" si="20"/>
        <v>6.0057289590616563</v>
      </c>
      <c r="E176" s="107">
        <f t="shared" si="16"/>
        <v>20.287916071508349</v>
      </c>
      <c r="F176" s="107">
        <f t="shared" si="17"/>
        <v>10.98056146411775</v>
      </c>
      <c r="G176" s="107">
        <f t="shared" si="21"/>
        <v>42.91968837066198</v>
      </c>
      <c r="H176" s="106">
        <f t="shared" si="18"/>
        <v>13.975345338354733</v>
      </c>
      <c r="I176" s="108">
        <f t="shared" si="22"/>
        <v>0</v>
      </c>
      <c r="J176" s="108">
        <f t="shared" si="23"/>
        <v>0</v>
      </c>
      <c r="K176" s="77">
        <f>IF($C176&lt;="2023-24",INDEX(Inputs1[[2013-14]:[2029-30]], MATCH(_xlfn.CONCAT('Cost drivers '!K$4,"_",'Cost drivers '!$B176), Inputs1!$X$2:$X$507, 0), MATCH('Cost drivers '!$C176, Inputs1[[#Headers],[2013-14]:[2029-30]], 0)), INDEX(Inputs24[[2023-24]:[2029-30]], MATCH(_xlfn.CONCAT('Cost drivers '!K$5, "_",'Cost drivers '!$B176), Inputs2!$N$2:$N$210, 0), MATCH('Cost drivers '!$C176, Inputs24[[#Headers],[2023-24]:[2029-30]],0)))</f>
        <v>405.74665365841656</v>
      </c>
      <c r="L176" s="77">
        <f>IF($C176&lt;="2023-24",INDEX(Inputs1[[2013-14]:[2029-30]], MATCH(_xlfn.CONCAT('Cost drivers '!L$4,"_",'Cost drivers '!$B176), Inputs1!$X$2:$X$507, 0), MATCH('Cost drivers '!$C176, Inputs1[[#Headers],[2013-14]:[2029-30]], 0)), INDEX(Inputs24[[2023-24]:[2029-30]], MATCH(_xlfn.CONCAT('Cost drivers '!L$5, "_",'Cost drivers '!$B176), Inputs2!$N$2:$N$210, 0), MATCH('Cost drivers '!$C176, Inputs24[[#Headers],[2023-24]:[2029-30]],0)))</f>
        <v>20.287916071508349</v>
      </c>
      <c r="M176" s="77">
        <f>IF($C176&lt;="2023-24",INDEX(Inputs1[[2013-14]:[2029-30]], MATCH(_xlfn.CONCAT('Cost drivers '!M$4,"_",'Cost drivers '!$B176), Inputs1!$X$2:$X$507, 0), MATCH('Cost drivers '!$C176, Inputs1[[#Headers],[2013-14]:[2029-30]], 0)), INDEX(Inputs24[[2023-24]:[2029-30]], MATCH(_xlfn.CONCAT('Cost drivers '!M$5, "_",'Cost drivers '!$B176), Inputs2!$N$2:$N$210, 0), MATCH('Cost drivers '!$C176, Inputs24[[#Headers],[2023-24]:[2029-30]],0)))</f>
        <v>10.98056146411775</v>
      </c>
      <c r="N176" s="77">
        <f>IF($C176&lt;="2023-24",INDEX(Inputs1[[2013-14]:[2029-30]], MATCH(_xlfn.CONCAT('Cost drivers '!N$4,"_",'Cost drivers '!$B176), Inputs1!$X$2:$X$507, 0), MATCH('Cost drivers '!$C176, Inputs1[[#Headers],[2013-14]:[2029-30]], 0)), INDEX(Inputs24[[2023-24]:[2029-30]], MATCH(_xlfn.CONCAT('Cost drivers '!N$5, "_",'Cost drivers '!$B176), Inputs2!$N$2:$N$210, 0), MATCH('Cost drivers '!$C176, Inputs24[[#Headers],[2023-24]:[2029-30]],0)))</f>
        <v>0.42919688370661979</v>
      </c>
      <c r="O176" s="77">
        <f>IF($C176&lt;="2023-24",INDEX(Inputs1[[2013-14]:[2029-30]], MATCH(_xlfn.CONCAT('Cost drivers '!O$4,"_",'Cost drivers '!$B176), Inputs1!$X$2:$X$507, 0), MATCH('Cost drivers '!$C176, Inputs1[[#Headers],[2013-14]:[2029-30]], 0)), INDEX(Inputs24[[2023-24]:[2029-30]], MATCH(_xlfn.CONCAT('Cost drivers '!O$5, "_",'Cost drivers '!$B176), Inputs2!$N$2:$N$210, 0), MATCH('Cost drivers '!$C176, Inputs24[[#Headers],[2023-24]:[2029-30]],0)))</f>
        <v>1173.317</v>
      </c>
      <c r="P176" s="77">
        <f>IF($C176&lt;="2023-24",INDEX(Inputs1[[2013-14]:[2029-30]], MATCH(_xlfn.CONCAT('Cost drivers '!P$4,"_",'Cost drivers '!$B176), Inputs1!$X$2:$X$507, 0), MATCH('Cost drivers '!$C176, Inputs1[[#Headers],[2013-14]:[2029-30]], 0)), INDEX(Inputs24[[2023-24]:[2029-30]], MATCH(_xlfn.CONCAT('Cost drivers '!P$5, "_",'Cost drivers '!$B176), Inputs2!$N$2:$N$210, 0), MATCH('Cost drivers '!$C176, Inputs24[[#Headers],[2023-24]:[2029-30]],0)))</f>
        <v>0</v>
      </c>
      <c r="Q176" s="77">
        <f>IF($C176&lt;="2023-24",INDEX(Inputs1[[2013-14]:[2029-30]], MATCH(_xlfn.CONCAT('Cost drivers '!Q$4,"_",'Cost drivers '!$B176), Inputs1!$X$2:$X$507, 0), MATCH('Cost drivers '!$C176, Inputs1[[#Headers],[2013-14]:[2029-30]], 0)), INDEX(Inputs24[[2023-24]:[2029-30]], MATCH(_xlfn.CONCAT('Cost drivers '!Q$5, "_",'Cost drivers '!$B176), Inputs2!$N$2:$N$210, 0), MATCH('Cost drivers '!$C176, Inputs24[[#Headers],[2023-24]:[2029-30]],0)))</f>
        <v>0</v>
      </c>
    </row>
    <row r="177" spans="1:17" s="48" customFormat="1" ht="13.15">
      <c r="A177" s="66" t="str">
        <f t="shared" si="19"/>
        <v>WSX17</v>
      </c>
      <c r="B177" s="66" t="str">
        <f>Costs!B176</f>
        <v>WSX</v>
      </c>
      <c r="C177" s="66" t="str">
        <f>Costs!C176</f>
        <v>2016-17</v>
      </c>
      <c r="D177" s="106">
        <f t="shared" si="20"/>
        <v>5.998119849472876</v>
      </c>
      <c r="E177" s="107">
        <f t="shared" si="16"/>
        <v>19.567890760556338</v>
      </c>
      <c r="F177" s="107">
        <f t="shared" si="17"/>
        <v>10.661238739760002</v>
      </c>
      <c r="G177" s="107">
        <f t="shared" si="21"/>
        <v>43.009264351283889</v>
      </c>
      <c r="H177" s="106">
        <f t="shared" si="18"/>
        <v>13.982676174869027</v>
      </c>
      <c r="I177" s="108">
        <f t="shared" si="22"/>
        <v>0</v>
      </c>
      <c r="J177" s="108">
        <f t="shared" si="23"/>
        <v>0</v>
      </c>
      <c r="K177" s="77">
        <f>IF($C177&lt;="2023-24",INDEX(Inputs1[[2013-14]:[2029-30]], MATCH(_xlfn.CONCAT('Cost drivers '!K$4,"_",'Cost drivers '!$B177), Inputs1!$X$2:$X$507, 0), MATCH('Cost drivers '!$C177, Inputs1[[#Headers],[2013-14]:[2029-30]], 0)), INDEX(Inputs24[[2023-24]:[2029-30]], MATCH(_xlfn.CONCAT('Cost drivers '!K$5, "_",'Cost drivers '!$B177), Inputs2!$N$2:$N$210, 0), MATCH('Cost drivers '!$C177, Inputs24[[#Headers],[2023-24]:[2029-30]],0)))</f>
        <v>402.67099924085505</v>
      </c>
      <c r="L177" s="77">
        <f>IF($C177&lt;="2023-24",INDEX(Inputs1[[2013-14]:[2029-30]], MATCH(_xlfn.CONCAT('Cost drivers '!L$4,"_",'Cost drivers '!$B177), Inputs1!$X$2:$X$507, 0), MATCH('Cost drivers '!$C177, Inputs1[[#Headers],[2013-14]:[2029-30]], 0)), INDEX(Inputs24[[2023-24]:[2029-30]], MATCH(_xlfn.CONCAT('Cost drivers '!L$5, "_",'Cost drivers '!$B177), Inputs2!$N$2:$N$210, 0), MATCH('Cost drivers '!$C177, Inputs24[[#Headers],[2023-24]:[2029-30]],0)))</f>
        <v>19.567890760556338</v>
      </c>
      <c r="M177" s="77">
        <f>IF($C177&lt;="2023-24",INDEX(Inputs1[[2013-14]:[2029-30]], MATCH(_xlfn.CONCAT('Cost drivers '!M$4,"_",'Cost drivers '!$B177), Inputs1!$X$2:$X$507, 0), MATCH('Cost drivers '!$C177, Inputs1[[#Headers],[2013-14]:[2029-30]], 0)), INDEX(Inputs24[[2023-24]:[2029-30]], MATCH(_xlfn.CONCAT('Cost drivers '!M$5, "_",'Cost drivers '!$B177), Inputs2!$N$2:$N$210, 0), MATCH('Cost drivers '!$C177, Inputs24[[#Headers],[2023-24]:[2029-30]],0)))</f>
        <v>10.661238739760002</v>
      </c>
      <c r="N177" s="77">
        <f>IF($C177&lt;="2023-24",INDEX(Inputs1[[2013-14]:[2029-30]], MATCH(_xlfn.CONCAT('Cost drivers '!N$4,"_",'Cost drivers '!$B177), Inputs1!$X$2:$X$507, 0), MATCH('Cost drivers '!$C177, Inputs1[[#Headers],[2013-14]:[2029-30]], 0)), INDEX(Inputs24[[2023-24]:[2029-30]], MATCH(_xlfn.CONCAT('Cost drivers '!N$5, "_",'Cost drivers '!$B177), Inputs2!$N$2:$N$210, 0), MATCH('Cost drivers '!$C177, Inputs24[[#Headers],[2023-24]:[2029-30]],0)))</f>
        <v>0.43009264351283888</v>
      </c>
      <c r="O177" s="77">
        <f>IF($C177&lt;="2023-24",INDEX(Inputs1[[2013-14]:[2029-30]], MATCH(_xlfn.CONCAT('Cost drivers '!O$4,"_",'Cost drivers '!$B177), Inputs1!$X$2:$X$507, 0), MATCH('Cost drivers '!$C177, Inputs1[[#Headers],[2013-14]:[2029-30]], 0)), INDEX(Inputs24[[2023-24]:[2029-30]], MATCH(_xlfn.CONCAT('Cost drivers '!O$5, "_",'Cost drivers '!$B177), Inputs2!$N$2:$N$210, 0), MATCH('Cost drivers '!$C177, Inputs24[[#Headers],[2023-24]:[2029-30]],0)))</f>
        <v>1181.95</v>
      </c>
      <c r="P177" s="77">
        <f>IF($C177&lt;="2023-24",INDEX(Inputs1[[2013-14]:[2029-30]], MATCH(_xlfn.CONCAT('Cost drivers '!P$4,"_",'Cost drivers '!$B177), Inputs1!$X$2:$X$507, 0), MATCH('Cost drivers '!$C177, Inputs1[[#Headers],[2013-14]:[2029-30]], 0)), INDEX(Inputs24[[2023-24]:[2029-30]], MATCH(_xlfn.CONCAT('Cost drivers '!P$5, "_",'Cost drivers '!$B177), Inputs2!$N$2:$N$210, 0), MATCH('Cost drivers '!$C177, Inputs24[[#Headers],[2023-24]:[2029-30]],0)))</f>
        <v>0</v>
      </c>
      <c r="Q177" s="77">
        <f>IF($C177&lt;="2023-24",INDEX(Inputs1[[2013-14]:[2029-30]], MATCH(_xlfn.CONCAT('Cost drivers '!Q$4,"_",'Cost drivers '!$B177), Inputs1!$X$2:$X$507, 0), MATCH('Cost drivers '!$C177, Inputs1[[#Headers],[2013-14]:[2029-30]], 0)), INDEX(Inputs24[[2023-24]:[2029-30]], MATCH(_xlfn.CONCAT('Cost drivers '!Q$5, "_",'Cost drivers '!$B177), Inputs2!$N$2:$N$210, 0), MATCH('Cost drivers '!$C177, Inputs24[[#Headers],[2023-24]:[2029-30]],0)))</f>
        <v>0</v>
      </c>
    </row>
    <row r="178" spans="1:17" s="48" customFormat="1" ht="13.15">
      <c r="A178" s="66" t="str">
        <f t="shared" si="19"/>
        <v>WSX18</v>
      </c>
      <c r="B178" s="66" t="str">
        <f>Costs!B177</f>
        <v>WSX</v>
      </c>
      <c r="C178" s="66" t="str">
        <f>Costs!C177</f>
        <v>2017-18</v>
      </c>
      <c r="D178" s="106">
        <f t="shared" si="20"/>
        <v>5.9965664836418737</v>
      </c>
      <c r="E178" s="107">
        <f t="shared" si="16"/>
        <v>19.590869636862131</v>
      </c>
      <c r="F178" s="107">
        <f t="shared" si="17"/>
        <v>10.341647207706904</v>
      </c>
      <c r="G178" s="107">
        <f t="shared" si="21"/>
        <v>43.030071066995347</v>
      </c>
      <c r="H178" s="106">
        <f t="shared" si="18"/>
        <v>13.990648876969422</v>
      </c>
      <c r="I178" s="108">
        <f t="shared" si="22"/>
        <v>0</v>
      </c>
      <c r="J178" s="108">
        <f t="shared" si="23"/>
        <v>0</v>
      </c>
      <c r="K178" s="77">
        <f>IF($C178&lt;="2023-24",INDEX(Inputs1[[2013-14]:[2029-30]], MATCH(_xlfn.CONCAT('Cost drivers '!K$4,"_",'Cost drivers '!$B178), Inputs1!$X$2:$X$507, 0), MATCH('Cost drivers '!$C178, Inputs1[[#Headers],[2013-14]:[2029-30]], 0)), INDEX(Inputs24[[2023-24]:[2029-30]], MATCH(_xlfn.CONCAT('Cost drivers '!K$5, "_",'Cost drivers '!$B178), Inputs2!$N$2:$N$210, 0), MATCH('Cost drivers '!$C178, Inputs24[[#Headers],[2023-24]:[2029-30]],0)))</f>
        <v>402.04598942961763</v>
      </c>
      <c r="L178" s="77">
        <f>IF($C178&lt;="2023-24",INDEX(Inputs1[[2013-14]:[2029-30]], MATCH(_xlfn.CONCAT('Cost drivers '!L$4,"_",'Cost drivers '!$B178), Inputs1!$X$2:$X$507, 0), MATCH('Cost drivers '!$C178, Inputs1[[#Headers],[2013-14]:[2029-30]], 0)), INDEX(Inputs24[[2023-24]:[2029-30]], MATCH(_xlfn.CONCAT('Cost drivers '!L$5, "_",'Cost drivers '!$B178), Inputs2!$N$2:$N$210, 0), MATCH('Cost drivers '!$C178, Inputs24[[#Headers],[2023-24]:[2029-30]],0)))</f>
        <v>19.590869636862131</v>
      </c>
      <c r="M178" s="77">
        <f>IF($C178&lt;="2023-24",INDEX(Inputs1[[2013-14]:[2029-30]], MATCH(_xlfn.CONCAT('Cost drivers '!M$4,"_",'Cost drivers '!$B178), Inputs1!$X$2:$X$507, 0), MATCH('Cost drivers '!$C178, Inputs1[[#Headers],[2013-14]:[2029-30]], 0)), INDEX(Inputs24[[2023-24]:[2029-30]], MATCH(_xlfn.CONCAT('Cost drivers '!M$5, "_",'Cost drivers '!$B178), Inputs2!$N$2:$N$210, 0), MATCH('Cost drivers '!$C178, Inputs24[[#Headers],[2023-24]:[2029-30]],0)))</f>
        <v>10.341647207706904</v>
      </c>
      <c r="N178" s="77">
        <f>IF($C178&lt;="2023-24",INDEX(Inputs1[[2013-14]:[2029-30]], MATCH(_xlfn.CONCAT('Cost drivers '!N$4,"_",'Cost drivers '!$B178), Inputs1!$X$2:$X$507, 0), MATCH('Cost drivers '!$C178, Inputs1[[#Headers],[2013-14]:[2029-30]], 0)), INDEX(Inputs24[[2023-24]:[2029-30]], MATCH(_xlfn.CONCAT('Cost drivers '!N$5, "_",'Cost drivers '!$B178), Inputs2!$N$2:$N$210, 0), MATCH('Cost drivers '!$C178, Inputs24[[#Headers],[2023-24]:[2029-30]],0)))</f>
        <v>0.43030071066995346</v>
      </c>
      <c r="O178" s="77">
        <f>IF($C178&lt;="2023-24",INDEX(Inputs1[[2013-14]:[2029-30]], MATCH(_xlfn.CONCAT('Cost drivers '!O$4,"_",'Cost drivers '!$B178), Inputs1!$X$2:$X$507, 0), MATCH('Cost drivers '!$C178, Inputs1[[#Headers],[2013-14]:[2029-30]], 0)), INDEX(Inputs24[[2023-24]:[2029-30]], MATCH(_xlfn.CONCAT('Cost drivers '!O$5, "_",'Cost drivers '!$B178), Inputs2!$N$2:$N$210, 0), MATCH('Cost drivers '!$C178, Inputs24[[#Headers],[2023-24]:[2029-30]],0)))</f>
        <v>1191.4110000000001</v>
      </c>
      <c r="P178" s="77">
        <f>IF($C178&lt;="2023-24",INDEX(Inputs1[[2013-14]:[2029-30]], MATCH(_xlfn.CONCAT('Cost drivers '!P$4,"_",'Cost drivers '!$B178), Inputs1!$X$2:$X$507, 0), MATCH('Cost drivers '!$C178, Inputs1[[#Headers],[2013-14]:[2029-30]], 0)), INDEX(Inputs24[[2023-24]:[2029-30]], MATCH(_xlfn.CONCAT('Cost drivers '!P$5, "_",'Cost drivers '!$B178), Inputs2!$N$2:$N$210, 0), MATCH('Cost drivers '!$C178, Inputs24[[#Headers],[2023-24]:[2029-30]],0)))</f>
        <v>0</v>
      </c>
      <c r="Q178" s="77">
        <f>IF($C178&lt;="2023-24",INDEX(Inputs1[[2013-14]:[2029-30]], MATCH(_xlfn.CONCAT('Cost drivers '!Q$4,"_",'Cost drivers '!$B178), Inputs1!$X$2:$X$507, 0), MATCH('Cost drivers '!$C178, Inputs1[[#Headers],[2013-14]:[2029-30]], 0)), INDEX(Inputs24[[2023-24]:[2029-30]], MATCH(_xlfn.CONCAT('Cost drivers '!Q$5, "_",'Cost drivers '!$B178), Inputs2!$N$2:$N$210, 0), MATCH('Cost drivers '!$C178, Inputs24[[#Headers],[2023-24]:[2029-30]],0)))</f>
        <v>0</v>
      </c>
    </row>
    <row r="179" spans="1:17" s="48" customFormat="1" ht="13.15">
      <c r="A179" s="66" t="str">
        <f t="shared" si="19"/>
        <v>WSX19</v>
      </c>
      <c r="B179" s="66" t="str">
        <f>Costs!B178</f>
        <v>WSX</v>
      </c>
      <c r="C179" s="66" t="str">
        <f>Costs!C178</f>
        <v>2018-19</v>
      </c>
      <c r="D179" s="106">
        <f t="shared" si="20"/>
        <v>5.9915329026924109</v>
      </c>
      <c r="E179" s="107">
        <f t="shared" si="16"/>
        <v>18.867813182274379</v>
      </c>
      <c r="F179" s="107">
        <f t="shared" si="17"/>
        <v>10.022874747617124</v>
      </c>
      <c r="G179" s="107">
        <f t="shared" si="21"/>
        <v>43.015392676360001</v>
      </c>
      <c r="H179" s="106">
        <f t="shared" si="18"/>
        <v>13.996628891174973</v>
      </c>
      <c r="I179" s="108">
        <f t="shared" si="22"/>
        <v>0</v>
      </c>
      <c r="J179" s="108">
        <f t="shared" si="23"/>
        <v>0</v>
      </c>
      <c r="K179" s="77">
        <f>IF($C179&lt;="2023-24",INDEX(Inputs1[[2013-14]:[2029-30]], MATCH(_xlfn.CONCAT('Cost drivers '!K$4,"_",'Cost drivers '!$B179), Inputs1!$X$2:$X$507, 0), MATCH('Cost drivers '!$C179, Inputs1[[#Headers],[2013-14]:[2029-30]], 0)), INDEX(Inputs24[[2023-24]:[2029-30]], MATCH(_xlfn.CONCAT('Cost drivers '!K$5, "_",'Cost drivers '!$B179), Inputs2!$N$2:$N$210, 0), MATCH('Cost drivers '!$C179, Inputs24[[#Headers],[2023-24]:[2029-30]],0)))</f>
        <v>400.02734316829014</v>
      </c>
      <c r="L179" s="77">
        <f>IF($C179&lt;="2023-24",INDEX(Inputs1[[2013-14]:[2029-30]], MATCH(_xlfn.CONCAT('Cost drivers '!L$4,"_",'Cost drivers '!$B179), Inputs1!$X$2:$X$507, 0), MATCH('Cost drivers '!$C179, Inputs1[[#Headers],[2013-14]:[2029-30]], 0)), INDEX(Inputs24[[2023-24]:[2029-30]], MATCH(_xlfn.CONCAT('Cost drivers '!L$5, "_",'Cost drivers '!$B179), Inputs2!$N$2:$N$210, 0), MATCH('Cost drivers '!$C179, Inputs24[[#Headers],[2023-24]:[2029-30]],0)))</f>
        <v>18.867813182274379</v>
      </c>
      <c r="M179" s="77">
        <f>IF($C179&lt;="2023-24",INDEX(Inputs1[[2013-14]:[2029-30]], MATCH(_xlfn.CONCAT('Cost drivers '!M$4,"_",'Cost drivers '!$B179), Inputs1!$X$2:$X$507, 0), MATCH('Cost drivers '!$C179, Inputs1[[#Headers],[2013-14]:[2029-30]], 0)), INDEX(Inputs24[[2023-24]:[2029-30]], MATCH(_xlfn.CONCAT('Cost drivers '!M$5, "_",'Cost drivers '!$B179), Inputs2!$N$2:$N$210, 0), MATCH('Cost drivers '!$C179, Inputs24[[#Headers],[2023-24]:[2029-30]],0)))</f>
        <v>10.022874747617124</v>
      </c>
      <c r="N179" s="77">
        <f>IF($C179&lt;="2023-24",INDEX(Inputs1[[2013-14]:[2029-30]], MATCH(_xlfn.CONCAT('Cost drivers '!N$4,"_",'Cost drivers '!$B179), Inputs1!$X$2:$X$507, 0), MATCH('Cost drivers '!$C179, Inputs1[[#Headers],[2013-14]:[2029-30]], 0)), INDEX(Inputs24[[2023-24]:[2029-30]], MATCH(_xlfn.CONCAT('Cost drivers '!N$5, "_",'Cost drivers '!$B179), Inputs2!$N$2:$N$210, 0), MATCH('Cost drivers '!$C179, Inputs24[[#Headers],[2023-24]:[2029-30]],0)))</f>
        <v>0.43015392676360004</v>
      </c>
      <c r="O179" s="77">
        <f>IF($C179&lt;="2023-24",INDEX(Inputs1[[2013-14]:[2029-30]], MATCH(_xlfn.CONCAT('Cost drivers '!O$4,"_",'Cost drivers '!$B179), Inputs1!$X$2:$X$507, 0), MATCH('Cost drivers '!$C179, Inputs1[[#Headers],[2013-14]:[2029-30]], 0)), INDEX(Inputs24[[2023-24]:[2029-30]], MATCH(_xlfn.CONCAT('Cost drivers '!O$5, "_",'Cost drivers '!$B179), Inputs2!$N$2:$N$210, 0), MATCH('Cost drivers '!$C179, Inputs24[[#Headers],[2023-24]:[2029-30]],0)))</f>
        <v>1198.5569999999998</v>
      </c>
      <c r="P179" s="77">
        <f>IF($C179&lt;="2023-24",INDEX(Inputs1[[2013-14]:[2029-30]], MATCH(_xlfn.CONCAT('Cost drivers '!P$4,"_",'Cost drivers '!$B179), Inputs1!$X$2:$X$507, 0), MATCH('Cost drivers '!$C179, Inputs1[[#Headers],[2013-14]:[2029-30]], 0)), INDEX(Inputs24[[2023-24]:[2029-30]], MATCH(_xlfn.CONCAT('Cost drivers '!P$5, "_",'Cost drivers '!$B179), Inputs2!$N$2:$N$210, 0), MATCH('Cost drivers '!$C179, Inputs24[[#Headers],[2023-24]:[2029-30]],0)))</f>
        <v>0</v>
      </c>
      <c r="Q179" s="77">
        <f>IF($C179&lt;="2023-24",INDEX(Inputs1[[2013-14]:[2029-30]], MATCH(_xlfn.CONCAT('Cost drivers '!Q$4,"_",'Cost drivers '!$B179), Inputs1!$X$2:$X$507, 0), MATCH('Cost drivers '!$C179, Inputs1[[#Headers],[2013-14]:[2029-30]], 0)), INDEX(Inputs24[[2023-24]:[2029-30]], MATCH(_xlfn.CONCAT('Cost drivers '!Q$5, "_",'Cost drivers '!$B179), Inputs2!$N$2:$N$210, 0), MATCH('Cost drivers '!$C179, Inputs24[[#Headers],[2023-24]:[2029-30]],0)))</f>
        <v>0</v>
      </c>
    </row>
    <row r="180" spans="1:17" s="48" customFormat="1" ht="13.15">
      <c r="A180" s="66" t="str">
        <f t="shared" si="19"/>
        <v>WSX20</v>
      </c>
      <c r="B180" s="66" t="str">
        <f>Costs!B179</f>
        <v>WSX</v>
      </c>
      <c r="C180" s="66" t="str">
        <f>Costs!C179</f>
        <v>2019-20</v>
      </c>
      <c r="D180" s="106">
        <f t="shared" si="20"/>
        <v>5.9778527054090862</v>
      </c>
      <c r="E180" s="107">
        <f t="shared" si="16"/>
        <v>18.18507297379249</v>
      </c>
      <c r="F180" s="107">
        <f t="shared" si="17"/>
        <v>9.7002642348695076</v>
      </c>
      <c r="G180" s="107">
        <f t="shared" si="21"/>
        <v>43.037721820534351</v>
      </c>
      <c r="H180" s="106">
        <f t="shared" si="18"/>
        <v>14.003181945526794</v>
      </c>
      <c r="I180" s="108">
        <f t="shared" si="22"/>
        <v>1</v>
      </c>
      <c r="J180" s="108">
        <f t="shared" si="23"/>
        <v>0</v>
      </c>
      <c r="K180" s="77">
        <f>IF($C180&lt;="2023-24",INDEX(Inputs1[[2013-14]:[2029-30]], MATCH(_xlfn.CONCAT('Cost drivers '!K$4,"_",'Cost drivers '!$B180), Inputs1!$X$2:$X$507, 0), MATCH('Cost drivers '!$C180, Inputs1[[#Headers],[2013-14]:[2029-30]], 0)), INDEX(Inputs24[[2023-24]:[2029-30]], MATCH(_xlfn.CONCAT('Cost drivers '!K$5, "_",'Cost drivers '!$B180), Inputs2!$N$2:$N$210, 0), MATCH('Cost drivers '!$C180, Inputs24[[#Headers],[2023-24]:[2029-30]],0)))</f>
        <v>394.59215220243686</v>
      </c>
      <c r="L180" s="77">
        <f>IF($C180&lt;="2023-24",INDEX(Inputs1[[2013-14]:[2029-30]], MATCH(_xlfn.CONCAT('Cost drivers '!L$4,"_",'Cost drivers '!$B180), Inputs1!$X$2:$X$507, 0), MATCH('Cost drivers '!$C180, Inputs1[[#Headers],[2013-14]:[2029-30]], 0)), INDEX(Inputs24[[2023-24]:[2029-30]], MATCH(_xlfn.CONCAT('Cost drivers '!L$5, "_",'Cost drivers '!$B180), Inputs2!$N$2:$N$210, 0), MATCH('Cost drivers '!$C180, Inputs24[[#Headers],[2023-24]:[2029-30]],0)))</f>
        <v>18.18507297379249</v>
      </c>
      <c r="M180" s="77">
        <f>IF($C180&lt;="2023-24",INDEX(Inputs1[[2013-14]:[2029-30]], MATCH(_xlfn.CONCAT('Cost drivers '!M$4,"_",'Cost drivers '!$B180), Inputs1!$X$2:$X$507, 0), MATCH('Cost drivers '!$C180, Inputs1[[#Headers],[2013-14]:[2029-30]], 0)), INDEX(Inputs24[[2023-24]:[2029-30]], MATCH(_xlfn.CONCAT('Cost drivers '!M$5, "_",'Cost drivers '!$B180), Inputs2!$N$2:$N$210, 0), MATCH('Cost drivers '!$C180, Inputs24[[#Headers],[2023-24]:[2029-30]],0)))</f>
        <v>9.7002642348695076</v>
      </c>
      <c r="N180" s="77">
        <f>IF($C180&lt;="2023-24",INDEX(Inputs1[[2013-14]:[2029-30]], MATCH(_xlfn.CONCAT('Cost drivers '!N$4,"_",'Cost drivers '!$B180), Inputs1!$X$2:$X$507, 0), MATCH('Cost drivers '!$C180, Inputs1[[#Headers],[2013-14]:[2029-30]], 0)), INDEX(Inputs24[[2023-24]:[2029-30]], MATCH(_xlfn.CONCAT('Cost drivers '!N$5, "_",'Cost drivers '!$B180), Inputs2!$N$2:$N$210, 0), MATCH('Cost drivers '!$C180, Inputs24[[#Headers],[2023-24]:[2029-30]],0)))</f>
        <v>0.43037721820534353</v>
      </c>
      <c r="O180" s="77">
        <f>IF($C180&lt;="2023-24",INDEX(Inputs1[[2013-14]:[2029-30]], MATCH(_xlfn.CONCAT('Cost drivers '!O$4,"_",'Cost drivers '!$B180), Inputs1!$X$2:$X$507, 0), MATCH('Cost drivers '!$C180, Inputs1[[#Headers],[2013-14]:[2029-30]], 0)), INDEX(Inputs24[[2023-24]:[2029-30]], MATCH(_xlfn.CONCAT('Cost drivers '!O$5, "_",'Cost drivers '!$B180), Inputs2!$N$2:$N$210, 0), MATCH('Cost drivers '!$C180, Inputs24[[#Headers],[2023-24]:[2029-30]],0)))</f>
        <v>1206.4369999999999</v>
      </c>
      <c r="P180" s="77">
        <f>IF($C180&lt;="2023-24",INDEX(Inputs1[[2013-14]:[2029-30]], MATCH(_xlfn.CONCAT('Cost drivers '!P$4,"_",'Cost drivers '!$B180), Inputs1!$X$2:$X$507, 0), MATCH('Cost drivers '!$C180, Inputs1[[#Headers],[2013-14]:[2029-30]], 0)), INDEX(Inputs24[[2023-24]:[2029-30]], MATCH(_xlfn.CONCAT('Cost drivers '!P$5, "_",'Cost drivers '!$B180), Inputs2!$N$2:$N$210, 0), MATCH('Cost drivers '!$C180, Inputs24[[#Headers],[2023-24]:[2029-30]],0)))</f>
        <v>1</v>
      </c>
      <c r="Q180" s="77">
        <f>IF($C180&lt;="2023-24",INDEX(Inputs1[[2013-14]:[2029-30]], MATCH(_xlfn.CONCAT('Cost drivers '!Q$4,"_",'Cost drivers '!$B180), Inputs1!$X$2:$X$507, 0), MATCH('Cost drivers '!$C180, Inputs1[[#Headers],[2013-14]:[2029-30]], 0)), INDEX(Inputs24[[2023-24]:[2029-30]], MATCH(_xlfn.CONCAT('Cost drivers '!Q$5, "_",'Cost drivers '!$B180), Inputs2!$N$2:$N$210, 0), MATCH('Cost drivers '!$C180, Inputs24[[#Headers],[2023-24]:[2029-30]],0)))</f>
        <v>0</v>
      </c>
    </row>
    <row r="181" spans="1:17" s="48" customFormat="1" ht="13.15">
      <c r="A181" s="66" t="str">
        <f t="shared" si="19"/>
        <v>WSX21</v>
      </c>
      <c r="B181" s="66" t="str">
        <f>Costs!B180</f>
        <v>WSX</v>
      </c>
      <c r="C181" s="66" t="str">
        <f>Costs!C180</f>
        <v>2020-21</v>
      </c>
      <c r="D181" s="106">
        <f t="shared" si="20"/>
        <v>5.932917250001104</v>
      </c>
      <c r="E181" s="107">
        <f t="shared" si="16"/>
        <v>18.012190978284174</v>
      </c>
      <c r="F181" s="107">
        <f t="shared" si="17"/>
        <v>9.7002642348695076</v>
      </c>
      <c r="G181" s="107">
        <f t="shared" si="21"/>
        <v>43.058821989057513</v>
      </c>
      <c r="H181" s="106">
        <f t="shared" si="18"/>
        <v>14.016020695083078</v>
      </c>
      <c r="I181" s="108">
        <f t="shared" si="22"/>
        <v>0</v>
      </c>
      <c r="J181" s="108">
        <f t="shared" si="23"/>
        <v>1</v>
      </c>
      <c r="K181" s="77">
        <f>IF($C181&lt;="2023-24",INDEX(Inputs1[[2013-14]:[2029-30]], MATCH(_xlfn.CONCAT('Cost drivers '!K$4,"_",'Cost drivers '!$B181), Inputs1!$X$2:$X$507, 0), MATCH('Cost drivers '!$C181, Inputs1[[#Headers],[2013-14]:[2029-30]], 0)), INDEX(Inputs24[[2023-24]:[2029-30]], MATCH(_xlfn.CONCAT('Cost drivers '!K$5, "_",'Cost drivers '!$B181), Inputs2!$N$2:$N$210, 0), MATCH('Cost drivers '!$C181, Inputs24[[#Headers],[2023-24]:[2029-30]],0)))</f>
        <v>377.25345274102455</v>
      </c>
      <c r="L181" s="77">
        <f>IF($C181&lt;="2023-24",INDEX(Inputs1[[2013-14]:[2029-30]], MATCH(_xlfn.CONCAT('Cost drivers '!L$4,"_",'Cost drivers '!$B181), Inputs1!$X$2:$X$507, 0), MATCH('Cost drivers '!$C181, Inputs1[[#Headers],[2013-14]:[2029-30]], 0)), INDEX(Inputs24[[2023-24]:[2029-30]], MATCH(_xlfn.CONCAT('Cost drivers '!L$5, "_",'Cost drivers '!$B181), Inputs2!$N$2:$N$210, 0), MATCH('Cost drivers '!$C181, Inputs24[[#Headers],[2023-24]:[2029-30]],0)))</f>
        <v>18.012190978284174</v>
      </c>
      <c r="M181" s="77">
        <f>IF($C181&lt;="2023-24",INDEX(Inputs1[[2013-14]:[2029-30]], MATCH(_xlfn.CONCAT('Cost drivers '!M$4,"_",'Cost drivers '!$B181), Inputs1!$X$2:$X$507, 0), MATCH('Cost drivers '!$C181, Inputs1[[#Headers],[2013-14]:[2029-30]], 0)), INDEX(Inputs24[[2023-24]:[2029-30]], MATCH(_xlfn.CONCAT('Cost drivers '!M$5, "_",'Cost drivers '!$B181), Inputs2!$N$2:$N$210, 0), MATCH('Cost drivers '!$C181, Inputs24[[#Headers],[2023-24]:[2029-30]],0)))</f>
        <v>9.7002642348695076</v>
      </c>
      <c r="N181" s="77">
        <f>IF($C181&lt;="2023-24",INDEX(Inputs1[[2013-14]:[2029-30]], MATCH(_xlfn.CONCAT('Cost drivers '!N$4,"_",'Cost drivers '!$B181), Inputs1!$X$2:$X$507, 0), MATCH('Cost drivers '!$C181, Inputs1[[#Headers],[2013-14]:[2029-30]], 0)), INDEX(Inputs24[[2023-24]:[2029-30]], MATCH(_xlfn.CONCAT('Cost drivers '!N$5, "_",'Cost drivers '!$B181), Inputs2!$N$2:$N$210, 0), MATCH('Cost drivers '!$C181, Inputs24[[#Headers],[2023-24]:[2029-30]],0)))</f>
        <v>0.43058821989057511</v>
      </c>
      <c r="O181" s="77">
        <f>IF($C181&lt;="2023-24",INDEX(Inputs1[[2013-14]:[2029-30]], MATCH(_xlfn.CONCAT('Cost drivers '!O$4,"_",'Cost drivers '!$B181), Inputs1!$X$2:$X$507, 0), MATCH('Cost drivers '!$C181, Inputs1[[#Headers],[2013-14]:[2029-30]], 0)), INDEX(Inputs24[[2023-24]:[2029-30]], MATCH(_xlfn.CONCAT('Cost drivers '!O$5, "_",'Cost drivers '!$B181), Inputs2!$N$2:$N$210, 0), MATCH('Cost drivers '!$C181, Inputs24[[#Headers],[2023-24]:[2029-30]],0)))</f>
        <v>1222.0260000000001</v>
      </c>
      <c r="P181" s="77">
        <f>IF($C181&lt;="2023-24",INDEX(Inputs1[[2013-14]:[2029-30]], MATCH(_xlfn.CONCAT('Cost drivers '!P$4,"_",'Cost drivers '!$B181), Inputs1!$X$2:$X$507, 0), MATCH('Cost drivers '!$C181, Inputs1[[#Headers],[2013-14]:[2029-30]], 0)), INDEX(Inputs24[[2023-24]:[2029-30]], MATCH(_xlfn.CONCAT('Cost drivers '!P$5, "_",'Cost drivers '!$B181), Inputs2!$N$2:$N$210, 0), MATCH('Cost drivers '!$C181, Inputs24[[#Headers],[2023-24]:[2029-30]],0)))</f>
        <v>0</v>
      </c>
      <c r="Q181" s="77">
        <f>IF($C181&lt;="2023-24",INDEX(Inputs1[[2013-14]:[2029-30]], MATCH(_xlfn.CONCAT('Cost drivers '!Q$4,"_",'Cost drivers '!$B181), Inputs1!$X$2:$X$507, 0), MATCH('Cost drivers '!$C181, Inputs1[[#Headers],[2013-14]:[2029-30]], 0)), INDEX(Inputs24[[2023-24]:[2029-30]], MATCH(_xlfn.CONCAT('Cost drivers '!Q$5, "_",'Cost drivers '!$B181), Inputs2!$N$2:$N$210, 0), MATCH('Cost drivers '!$C181, Inputs24[[#Headers],[2023-24]:[2029-30]],0)))</f>
        <v>1</v>
      </c>
    </row>
    <row r="182" spans="1:17" s="48" customFormat="1" ht="13.15">
      <c r="A182" s="66" t="str">
        <f t="shared" si="19"/>
        <v>WSX22</v>
      </c>
      <c r="B182" s="66" t="str">
        <f>Costs!B181</f>
        <v>WSX</v>
      </c>
      <c r="C182" s="66" t="str">
        <f>Costs!C181</f>
        <v>2021-22</v>
      </c>
      <c r="D182" s="106">
        <f t="shared" si="20"/>
        <v>5.8647239126959034</v>
      </c>
      <c r="E182" s="107">
        <f t="shared" si="16"/>
        <v>16.347991719036983</v>
      </c>
      <c r="F182" s="107">
        <f t="shared" si="17"/>
        <v>9.7002642348695076</v>
      </c>
      <c r="G182" s="107">
        <f t="shared" si="21"/>
        <v>43.09714197798283</v>
      </c>
      <c r="H182" s="106">
        <f t="shared" si="18"/>
        <v>14.026536992639572</v>
      </c>
      <c r="I182" s="108">
        <f t="shared" si="22"/>
        <v>0</v>
      </c>
      <c r="J182" s="108">
        <f t="shared" si="23"/>
        <v>0</v>
      </c>
      <c r="K182" s="77">
        <f>IF($C182&lt;="2023-24",INDEX(Inputs1[[2013-14]:[2029-30]], MATCH(_xlfn.CONCAT('Cost drivers '!K$4,"_",'Cost drivers '!$B182), Inputs1!$X$2:$X$507, 0), MATCH('Cost drivers '!$C182, Inputs1[[#Headers],[2013-14]:[2029-30]], 0)), INDEX(Inputs24[[2023-24]:[2029-30]], MATCH(_xlfn.CONCAT('Cost drivers '!K$5, "_",'Cost drivers '!$B182), Inputs2!$N$2:$N$210, 0), MATCH('Cost drivers '!$C182, Inputs24[[#Headers],[2023-24]:[2029-30]],0)))</f>
        <v>352.38485369208581</v>
      </c>
      <c r="L182" s="77">
        <f>IF($C182&lt;="2023-24",INDEX(Inputs1[[2013-14]:[2029-30]], MATCH(_xlfn.CONCAT('Cost drivers '!L$4,"_",'Cost drivers '!$B182), Inputs1!$X$2:$X$507, 0), MATCH('Cost drivers '!$C182, Inputs1[[#Headers],[2013-14]:[2029-30]], 0)), INDEX(Inputs24[[2023-24]:[2029-30]], MATCH(_xlfn.CONCAT('Cost drivers '!L$5, "_",'Cost drivers '!$B182), Inputs2!$N$2:$N$210, 0), MATCH('Cost drivers '!$C182, Inputs24[[#Headers],[2023-24]:[2029-30]],0)))</f>
        <v>16.347991719036983</v>
      </c>
      <c r="M182" s="77">
        <f>IF($C182&lt;="2023-24",INDEX(Inputs1[[2013-14]:[2029-30]], MATCH(_xlfn.CONCAT('Cost drivers '!M$4,"_",'Cost drivers '!$B182), Inputs1!$X$2:$X$507, 0), MATCH('Cost drivers '!$C182, Inputs1[[#Headers],[2013-14]:[2029-30]], 0)), INDEX(Inputs24[[2023-24]:[2029-30]], MATCH(_xlfn.CONCAT('Cost drivers '!M$5, "_",'Cost drivers '!$B182), Inputs2!$N$2:$N$210, 0), MATCH('Cost drivers '!$C182, Inputs24[[#Headers],[2023-24]:[2029-30]],0)))</f>
        <v>9.7002642348695076</v>
      </c>
      <c r="N182" s="77">
        <f>IF($C182&lt;="2023-24",INDEX(Inputs1[[2013-14]:[2029-30]], MATCH(_xlfn.CONCAT('Cost drivers '!N$4,"_",'Cost drivers '!$B182), Inputs1!$X$2:$X$507, 0), MATCH('Cost drivers '!$C182, Inputs1[[#Headers],[2013-14]:[2029-30]], 0)), INDEX(Inputs24[[2023-24]:[2029-30]], MATCH(_xlfn.CONCAT('Cost drivers '!N$5, "_",'Cost drivers '!$B182), Inputs2!$N$2:$N$210, 0), MATCH('Cost drivers '!$C182, Inputs24[[#Headers],[2023-24]:[2029-30]],0)))</f>
        <v>0.43097141977982828</v>
      </c>
      <c r="O182" s="77">
        <f>IF($C182&lt;="2023-24",INDEX(Inputs1[[2013-14]:[2029-30]], MATCH(_xlfn.CONCAT('Cost drivers '!O$4,"_",'Cost drivers '!$B182), Inputs1!$X$2:$X$507, 0), MATCH('Cost drivers '!$C182, Inputs1[[#Headers],[2013-14]:[2029-30]], 0)), INDEX(Inputs24[[2023-24]:[2029-30]], MATCH(_xlfn.CONCAT('Cost drivers '!O$5, "_",'Cost drivers '!$B182), Inputs2!$N$2:$N$210, 0), MATCH('Cost drivers '!$C182, Inputs24[[#Headers],[2023-24]:[2029-30]],0)))</f>
        <v>1234.9449999999999</v>
      </c>
      <c r="P182" s="77">
        <f>IF($C182&lt;="2023-24",INDEX(Inputs1[[2013-14]:[2029-30]], MATCH(_xlfn.CONCAT('Cost drivers '!P$4,"_",'Cost drivers '!$B182), Inputs1!$X$2:$X$507, 0), MATCH('Cost drivers '!$C182, Inputs1[[#Headers],[2013-14]:[2029-30]], 0)), INDEX(Inputs24[[2023-24]:[2029-30]], MATCH(_xlfn.CONCAT('Cost drivers '!P$5, "_",'Cost drivers '!$B182), Inputs2!$N$2:$N$210, 0), MATCH('Cost drivers '!$C182, Inputs24[[#Headers],[2023-24]:[2029-30]],0)))</f>
        <v>0</v>
      </c>
      <c r="Q182" s="77">
        <f>IF($C182&lt;="2023-24",INDEX(Inputs1[[2013-14]:[2029-30]], MATCH(_xlfn.CONCAT('Cost drivers '!Q$4,"_",'Cost drivers '!$B182), Inputs1!$X$2:$X$507, 0), MATCH('Cost drivers '!$C182, Inputs1[[#Headers],[2013-14]:[2029-30]], 0)), INDEX(Inputs24[[2023-24]:[2029-30]], MATCH(_xlfn.CONCAT('Cost drivers '!Q$5, "_",'Cost drivers '!$B182), Inputs2!$N$2:$N$210, 0), MATCH('Cost drivers '!$C182, Inputs24[[#Headers],[2023-24]:[2029-30]],0)))</f>
        <v>0</v>
      </c>
    </row>
    <row r="183" spans="1:17" s="48" customFormat="1" ht="13.15">
      <c r="A183" s="66" t="str">
        <f t="shared" si="19"/>
        <v>WSX23</v>
      </c>
      <c r="B183" s="66" t="str">
        <f>Costs!B182</f>
        <v>WSX</v>
      </c>
      <c r="C183" s="66" t="str">
        <f>Costs!C182</f>
        <v>2022-23</v>
      </c>
      <c r="D183" s="106">
        <f t="shared" si="20"/>
        <v>5.7997546890335414</v>
      </c>
      <c r="E183" s="107">
        <f t="shared" si="16"/>
        <v>17.370258188174386</v>
      </c>
      <c r="F183" s="107">
        <f t="shared" si="17"/>
        <v>9.7002642348695076</v>
      </c>
      <c r="G183" s="107">
        <f t="shared" si="21"/>
        <v>43.16040216351962</v>
      </c>
      <c r="H183" s="106">
        <f t="shared" si="18"/>
        <v>14.035098194500685</v>
      </c>
      <c r="I183" s="108">
        <f t="shared" si="22"/>
        <v>0</v>
      </c>
      <c r="J183" s="108">
        <f t="shared" si="23"/>
        <v>0</v>
      </c>
      <c r="K183" s="77">
        <f>IF($C183&lt;="2023-24",INDEX(Inputs1[[2013-14]:[2029-30]], MATCH(_xlfn.CONCAT('Cost drivers '!K$4,"_",'Cost drivers '!$B183), Inputs1!$X$2:$X$507, 0), MATCH('Cost drivers '!$C183, Inputs1[[#Headers],[2013-14]:[2029-30]], 0)), INDEX(Inputs24[[2023-24]:[2029-30]], MATCH(_xlfn.CONCAT('Cost drivers '!K$5, "_",'Cost drivers '!$B183), Inputs2!$N$2:$N$210, 0), MATCH('Cost drivers '!$C183, Inputs24[[#Headers],[2023-24]:[2029-30]],0)))</f>
        <v>330.21854374286966</v>
      </c>
      <c r="L183" s="77">
        <f>IF($C183&lt;="2023-24",INDEX(Inputs1[[2013-14]:[2029-30]], MATCH(_xlfn.CONCAT('Cost drivers '!L$4,"_",'Cost drivers '!$B183), Inputs1!$X$2:$X$507, 0), MATCH('Cost drivers '!$C183, Inputs1[[#Headers],[2013-14]:[2029-30]], 0)), INDEX(Inputs24[[2023-24]:[2029-30]], MATCH(_xlfn.CONCAT('Cost drivers '!L$5, "_",'Cost drivers '!$B183), Inputs2!$N$2:$N$210, 0), MATCH('Cost drivers '!$C183, Inputs24[[#Headers],[2023-24]:[2029-30]],0)))</f>
        <v>17.370258188174386</v>
      </c>
      <c r="M183" s="77">
        <f>IF($C183&lt;="2023-24",INDEX(Inputs1[[2013-14]:[2029-30]], MATCH(_xlfn.CONCAT('Cost drivers '!M$4,"_",'Cost drivers '!$B183), Inputs1!$X$2:$X$507, 0), MATCH('Cost drivers '!$C183, Inputs1[[#Headers],[2013-14]:[2029-30]], 0)), INDEX(Inputs24[[2023-24]:[2029-30]], MATCH(_xlfn.CONCAT('Cost drivers '!M$5, "_",'Cost drivers '!$B183), Inputs2!$N$2:$N$210, 0), MATCH('Cost drivers '!$C183, Inputs24[[#Headers],[2023-24]:[2029-30]],0)))</f>
        <v>9.7002642348695076</v>
      </c>
      <c r="N183" s="77">
        <f>IF($C183&lt;="2023-24",INDEX(Inputs1[[2013-14]:[2029-30]], MATCH(_xlfn.CONCAT('Cost drivers '!N$4,"_",'Cost drivers '!$B183), Inputs1!$X$2:$X$507, 0), MATCH('Cost drivers '!$C183, Inputs1[[#Headers],[2013-14]:[2029-30]], 0)), INDEX(Inputs24[[2023-24]:[2029-30]], MATCH(_xlfn.CONCAT('Cost drivers '!N$5, "_",'Cost drivers '!$B183), Inputs2!$N$2:$N$210, 0), MATCH('Cost drivers '!$C183, Inputs24[[#Headers],[2023-24]:[2029-30]],0)))</f>
        <v>0.43160402163519618</v>
      </c>
      <c r="O183" s="77">
        <f>IF($C183&lt;="2023-24",INDEX(Inputs1[[2013-14]:[2029-30]], MATCH(_xlfn.CONCAT('Cost drivers '!O$4,"_",'Cost drivers '!$B183), Inputs1!$X$2:$X$507, 0), MATCH('Cost drivers '!$C183, Inputs1[[#Headers],[2013-14]:[2029-30]], 0)), INDEX(Inputs24[[2023-24]:[2029-30]], MATCH(_xlfn.CONCAT('Cost drivers '!O$5, "_",'Cost drivers '!$B183), Inputs2!$N$2:$N$210, 0), MATCH('Cost drivers '!$C183, Inputs24[[#Headers],[2023-24]:[2029-30]],0)))</f>
        <v>1245.5630000000001</v>
      </c>
      <c r="P183" s="77">
        <f>IF($C183&lt;="2023-24",INDEX(Inputs1[[2013-14]:[2029-30]], MATCH(_xlfn.CONCAT('Cost drivers '!P$4,"_",'Cost drivers '!$B183), Inputs1!$X$2:$X$507, 0), MATCH('Cost drivers '!$C183, Inputs1[[#Headers],[2013-14]:[2029-30]], 0)), INDEX(Inputs24[[2023-24]:[2029-30]], MATCH(_xlfn.CONCAT('Cost drivers '!P$5, "_",'Cost drivers '!$B183), Inputs2!$N$2:$N$210, 0), MATCH('Cost drivers '!$C183, Inputs24[[#Headers],[2023-24]:[2029-30]],0)))</f>
        <v>0</v>
      </c>
      <c r="Q183" s="77">
        <f>IF($C183&lt;="2023-24",INDEX(Inputs1[[2013-14]:[2029-30]], MATCH(_xlfn.CONCAT('Cost drivers '!Q$4,"_",'Cost drivers '!$B183), Inputs1!$X$2:$X$507, 0), MATCH('Cost drivers '!$C183, Inputs1[[#Headers],[2013-14]:[2029-30]], 0)), INDEX(Inputs24[[2023-24]:[2029-30]], MATCH(_xlfn.CONCAT('Cost drivers '!Q$5, "_",'Cost drivers '!$B183), Inputs2!$N$2:$N$210, 0), MATCH('Cost drivers '!$C183, Inputs24[[#Headers],[2023-24]:[2029-30]],0)))</f>
        <v>0</v>
      </c>
    </row>
    <row r="184" spans="1:17" s="48" customFormat="1" ht="13.15">
      <c r="A184" s="66" t="str">
        <f t="shared" si="19"/>
        <v>WSX24</v>
      </c>
      <c r="B184" s="66" t="str">
        <f>Costs!B183</f>
        <v>WSX</v>
      </c>
      <c r="C184" s="66" t="str">
        <f>Costs!C183</f>
        <v>2023-24</v>
      </c>
      <c r="D184" s="106">
        <f t="shared" si="20"/>
        <v>5.7976507943485522</v>
      </c>
      <c r="E184" s="107">
        <f t="shared" si="16"/>
        <v>17.252262377830117</v>
      </c>
      <c r="F184" s="107">
        <f t="shared" si="17"/>
        <v>9.7002642348695076</v>
      </c>
      <c r="G184" s="107">
        <f t="shared" si="21"/>
        <v>43.20549527127924</v>
      </c>
      <c r="H184" s="106">
        <f t="shared" si="18"/>
        <v>14.043144014551336</v>
      </c>
      <c r="I184" s="108">
        <f t="shared" si="22"/>
        <v>0</v>
      </c>
      <c r="J184" s="108">
        <f t="shared" si="23"/>
        <v>0</v>
      </c>
      <c r="K184" s="77">
        <f>IF($C184&lt;="2023-24",INDEX(Inputs1[[2013-14]:[2029-30]], MATCH(_xlfn.CONCAT('Cost drivers '!K$4,"_",'Cost drivers '!$B184), Inputs1!$X$2:$X$507, 0), MATCH('Cost drivers '!$C184, Inputs1[[#Headers],[2013-14]:[2029-30]], 0)), INDEX(Inputs24[[2023-24]:[2029-30]], MATCH(_xlfn.CONCAT('Cost drivers '!K$5, "_",'Cost drivers '!$B184), Inputs2!$N$2:$N$210, 0), MATCH('Cost drivers '!$C184, Inputs24[[#Headers],[2023-24]:[2029-30]],0)))</f>
        <v>329.52452902673792</v>
      </c>
      <c r="L184" s="77">
        <f>IF($C184&lt;="2023-24",INDEX(Inputs1[[2013-14]:[2029-30]], MATCH(_xlfn.CONCAT('Cost drivers '!L$4,"_",'Cost drivers '!$B184), Inputs1!$X$2:$X$507, 0), MATCH('Cost drivers '!$C184, Inputs1[[#Headers],[2013-14]:[2029-30]], 0)), INDEX(Inputs24[[2023-24]:[2029-30]], MATCH(_xlfn.CONCAT('Cost drivers '!L$5, "_",'Cost drivers '!$B184), Inputs2!$N$2:$N$210, 0), MATCH('Cost drivers '!$C184, Inputs24[[#Headers],[2023-24]:[2029-30]],0)))</f>
        <v>17.252262377830117</v>
      </c>
      <c r="M184" s="77">
        <f>IF($C184&lt;="2023-24",INDEX(Inputs1[[2013-14]:[2029-30]], MATCH(_xlfn.CONCAT('Cost drivers '!M$4,"_",'Cost drivers '!$B184), Inputs1!$X$2:$X$507, 0), MATCH('Cost drivers '!$C184, Inputs1[[#Headers],[2013-14]:[2029-30]], 0)), INDEX(Inputs24[[2023-24]:[2029-30]], MATCH(_xlfn.CONCAT('Cost drivers '!M$5, "_",'Cost drivers '!$B184), Inputs2!$N$2:$N$210, 0), MATCH('Cost drivers '!$C184, Inputs24[[#Headers],[2023-24]:[2029-30]],0)))</f>
        <v>9.7002642348695076</v>
      </c>
      <c r="N184" s="77">
        <f>IF($C184&lt;="2023-24",INDEX(Inputs1[[2013-14]:[2029-30]], MATCH(_xlfn.CONCAT('Cost drivers '!N$4,"_",'Cost drivers '!$B184), Inputs1!$X$2:$X$507, 0), MATCH('Cost drivers '!$C184, Inputs1[[#Headers],[2013-14]:[2029-30]], 0)), INDEX(Inputs24[[2023-24]:[2029-30]], MATCH(_xlfn.CONCAT('Cost drivers '!N$5, "_",'Cost drivers '!$B184), Inputs2!$N$2:$N$210, 0), MATCH('Cost drivers '!$C184, Inputs24[[#Headers],[2023-24]:[2029-30]],0)))</f>
        <v>0.43205495271279237</v>
      </c>
      <c r="O184" s="77">
        <f>IF($C184&lt;="2023-24",INDEX(Inputs1[[2013-14]:[2029-30]], MATCH(_xlfn.CONCAT('Cost drivers '!O$4,"_",'Cost drivers '!$B184), Inputs1!$X$2:$X$507, 0), MATCH('Cost drivers '!$C184, Inputs1[[#Headers],[2013-14]:[2029-30]], 0)), INDEX(Inputs24[[2023-24]:[2029-30]], MATCH(_xlfn.CONCAT('Cost drivers '!O$5, "_",'Cost drivers '!$B184), Inputs2!$N$2:$N$210, 0), MATCH('Cost drivers '!$C184, Inputs24[[#Headers],[2023-24]:[2029-30]],0)))</f>
        <v>1255.625</v>
      </c>
      <c r="P184" s="77">
        <f>IF($C184&lt;="2023-24",INDEX(Inputs1[[2013-14]:[2029-30]], MATCH(_xlfn.CONCAT('Cost drivers '!P$4,"_",'Cost drivers '!$B184), Inputs1!$X$2:$X$507, 0), MATCH('Cost drivers '!$C184, Inputs1[[#Headers],[2013-14]:[2029-30]], 0)), INDEX(Inputs24[[2023-24]:[2029-30]], MATCH(_xlfn.CONCAT('Cost drivers '!P$5, "_",'Cost drivers '!$B184), Inputs2!$N$2:$N$210, 0), MATCH('Cost drivers '!$C184, Inputs24[[#Headers],[2023-24]:[2029-30]],0)))</f>
        <v>0</v>
      </c>
      <c r="Q184" s="77">
        <f>IF($C184&lt;="2023-24",INDEX(Inputs1[[2013-14]:[2029-30]], MATCH(_xlfn.CONCAT('Cost drivers '!Q$4,"_",'Cost drivers '!$B184), Inputs1!$X$2:$X$507, 0), MATCH('Cost drivers '!$C184, Inputs1[[#Headers],[2013-14]:[2029-30]], 0)), INDEX(Inputs24[[2023-24]:[2029-30]], MATCH(_xlfn.CONCAT('Cost drivers '!Q$5, "_",'Cost drivers '!$B184), Inputs2!$N$2:$N$210, 0), MATCH('Cost drivers '!$C184, Inputs24[[#Headers],[2023-24]:[2029-30]],0)))</f>
        <v>0</v>
      </c>
    </row>
    <row r="185" spans="1:17" s="48" customFormat="1" ht="13.15">
      <c r="A185" s="66" t="str">
        <f t="shared" si="19"/>
        <v>WSX25</v>
      </c>
      <c r="B185" s="66" t="str">
        <f>Costs!B184</f>
        <v>WSX</v>
      </c>
      <c r="C185" s="66" t="str">
        <f>Costs!C184</f>
        <v>2024-25</v>
      </c>
      <c r="D185" s="106">
        <f t="shared" si="20"/>
        <v>5.8885835608053689</v>
      </c>
      <c r="E185" s="107">
        <f t="shared" si="16"/>
        <v>17.252262377830117</v>
      </c>
      <c r="F185" s="107">
        <f t="shared" si="17"/>
        <v>9.7002642348695076</v>
      </c>
      <c r="G185" s="107">
        <f t="shared" si="21"/>
        <v>43.166149466891937</v>
      </c>
      <c r="H185" s="106">
        <f t="shared" si="18"/>
        <v>14.046480180993834</v>
      </c>
      <c r="I185" s="108">
        <f t="shared" si="22"/>
        <v>0</v>
      </c>
      <c r="J185" s="108">
        <f t="shared" si="23"/>
        <v>0</v>
      </c>
      <c r="K185" s="77">
        <f>IF($C185&lt;="2023-24",INDEX(Inputs1[[2013-14]:[2029-30]], MATCH(_xlfn.CONCAT('Cost drivers '!K$4,"_",'Cost drivers '!$B185), Inputs1!$X$2:$X$507, 0), MATCH('Cost drivers '!$C185, Inputs1[[#Headers],[2013-14]:[2029-30]], 0)), INDEX(Inputs24[[2023-24]:[2029-30]], MATCH(_xlfn.CONCAT('Cost drivers '!K$5, "_",'Cost drivers '!$B185), Inputs2!$N$2:$N$210, 0), MATCH('Cost drivers '!$C185, Inputs24[[#Headers],[2023-24]:[2029-30]],0)))</f>
        <v>360.89373813495081</v>
      </c>
      <c r="L185" s="77">
        <f>IF($C185&lt;="2023-24",INDEX(Inputs1[[2013-14]:[2029-30]], MATCH(_xlfn.CONCAT('Cost drivers '!L$4,"_",'Cost drivers '!$B185), Inputs1!$X$2:$X$507, 0), MATCH('Cost drivers '!$C185, Inputs1[[#Headers],[2013-14]:[2029-30]], 0)), INDEX(Inputs24[[2023-24]:[2029-30]], MATCH(_xlfn.CONCAT('Cost drivers '!L$5, "_",'Cost drivers '!$B185), Inputs2!$N$2:$N$210, 0), MATCH('Cost drivers '!$C185, Inputs24[[#Headers],[2023-24]:[2029-30]],0)))</f>
        <v>17.252262377830117</v>
      </c>
      <c r="M185" s="77">
        <f>IF($C185&lt;="2023-24",INDEX(Inputs1[[2013-14]:[2029-30]], MATCH(_xlfn.CONCAT('Cost drivers '!M$4,"_",'Cost drivers '!$B185), Inputs1!$X$2:$X$507, 0), MATCH('Cost drivers '!$C185, Inputs1[[#Headers],[2013-14]:[2029-30]], 0)), INDEX(Inputs24[[2023-24]:[2029-30]], MATCH(_xlfn.CONCAT('Cost drivers '!M$5, "_",'Cost drivers '!$B185), Inputs2!$N$2:$N$210, 0), MATCH('Cost drivers '!$C185, Inputs24[[#Headers],[2023-24]:[2029-30]],0)))</f>
        <v>9.7002642348695076</v>
      </c>
      <c r="N185" s="77">
        <f>IF($C185&lt;="2023-24",INDEX(Inputs1[[2013-14]:[2029-30]], MATCH(_xlfn.CONCAT('Cost drivers '!N$4,"_",'Cost drivers '!$B185), Inputs1!$X$2:$X$507, 0), MATCH('Cost drivers '!$C185, Inputs1[[#Headers],[2013-14]:[2029-30]], 0)), INDEX(Inputs24[[2023-24]:[2029-30]], MATCH(_xlfn.CONCAT('Cost drivers '!N$5, "_",'Cost drivers '!$B185), Inputs2!$N$2:$N$210, 0), MATCH('Cost drivers '!$C185, Inputs24[[#Headers],[2023-24]:[2029-30]],0)))</f>
        <v>0.4316614946689194</v>
      </c>
      <c r="O185" s="77">
        <f>IF($C185&lt;="2023-24",INDEX(Inputs1[[2013-14]:[2029-30]], MATCH(_xlfn.CONCAT('Cost drivers '!O$4,"_",'Cost drivers '!$B185), Inputs1!$X$2:$X$507, 0), MATCH('Cost drivers '!$C185, Inputs1[[#Headers],[2013-14]:[2029-30]], 0)), INDEX(Inputs24[[2023-24]:[2029-30]], MATCH(_xlfn.CONCAT('Cost drivers '!O$5, "_",'Cost drivers '!$B185), Inputs2!$N$2:$N$210, 0), MATCH('Cost drivers '!$C185, Inputs24[[#Headers],[2023-24]:[2029-30]],0)))</f>
        <v>1259.8209693236245</v>
      </c>
      <c r="P185" s="77">
        <f>IF($C185&lt;="2023-24",INDEX(Inputs1[[2013-14]:[2029-30]], MATCH(_xlfn.CONCAT('Cost drivers '!P$4,"_",'Cost drivers '!$B185), Inputs1!$X$2:$X$507, 0), MATCH('Cost drivers '!$C185, Inputs1[[#Headers],[2013-14]:[2029-30]], 0)), INDEX(Inputs24[[2023-24]:[2029-30]], MATCH(_xlfn.CONCAT('Cost drivers '!P$5, "_",'Cost drivers '!$B185), Inputs2!$N$2:$N$210, 0), MATCH('Cost drivers '!$C185, Inputs24[[#Headers],[2023-24]:[2029-30]],0)))</f>
        <v>0</v>
      </c>
      <c r="Q185" s="77">
        <f>IF($C185&lt;="2023-24",INDEX(Inputs1[[2013-14]:[2029-30]], MATCH(_xlfn.CONCAT('Cost drivers '!Q$4,"_",'Cost drivers '!$B185), Inputs1!$X$2:$X$507, 0), MATCH('Cost drivers '!$C185, Inputs1[[#Headers],[2013-14]:[2029-30]], 0)), INDEX(Inputs24[[2023-24]:[2029-30]], MATCH(_xlfn.CONCAT('Cost drivers '!Q$5, "_",'Cost drivers '!$B185), Inputs2!$N$2:$N$210, 0), MATCH('Cost drivers '!$C185, Inputs24[[#Headers],[2023-24]:[2029-30]],0)))</f>
        <v>0</v>
      </c>
    </row>
    <row r="186" spans="1:17" s="48" customFormat="1" ht="13.15">
      <c r="A186" s="66" t="str">
        <f t="shared" si="19"/>
        <v>WSX26</v>
      </c>
      <c r="B186" s="66" t="str">
        <f>Costs!B185</f>
        <v>WSX</v>
      </c>
      <c r="C186" s="66" t="str">
        <f>Costs!C185</f>
        <v>2025-26</v>
      </c>
      <c r="D186" s="106">
        <f t="shared" si="20"/>
        <v>6.0144351416851318</v>
      </c>
      <c r="E186" s="107">
        <f t="shared" si="16"/>
        <v>17.252262377830117</v>
      </c>
      <c r="F186" s="107">
        <f t="shared" si="17"/>
        <v>9.7002642348695076</v>
      </c>
      <c r="G186" s="107">
        <f t="shared" si="21"/>
        <v>43.20705185553561</v>
      </c>
      <c r="H186" s="106">
        <f t="shared" si="18"/>
        <v>14.051042357260833</v>
      </c>
      <c r="I186" s="108">
        <f t="shared" si="22"/>
        <v>0</v>
      </c>
      <c r="J186" s="108">
        <f t="shared" si="23"/>
        <v>0</v>
      </c>
      <c r="K186" s="77">
        <f>IF($C186&lt;="2023-24",INDEX(Inputs1[[2013-14]:[2029-30]], MATCH(_xlfn.CONCAT('Cost drivers '!K$4,"_",'Cost drivers '!$B186), Inputs1!$X$2:$X$507, 0), MATCH('Cost drivers '!$C186, Inputs1[[#Headers],[2013-14]:[2029-30]], 0)), INDEX(Inputs24[[2023-24]:[2029-30]], MATCH(_xlfn.CONCAT('Cost drivers '!K$5, "_",'Cost drivers '!$B186), Inputs2!$N$2:$N$210, 0), MATCH('Cost drivers '!$C186, Inputs24[[#Headers],[2023-24]:[2029-30]],0)))</f>
        <v>409.29458016173095</v>
      </c>
      <c r="L186" s="77">
        <f>IF($C186&lt;="2023-24",INDEX(Inputs1[[2013-14]:[2029-30]], MATCH(_xlfn.CONCAT('Cost drivers '!L$4,"_",'Cost drivers '!$B186), Inputs1!$X$2:$X$507, 0), MATCH('Cost drivers '!$C186, Inputs1[[#Headers],[2013-14]:[2029-30]], 0)), INDEX(Inputs24[[2023-24]:[2029-30]], MATCH(_xlfn.CONCAT('Cost drivers '!L$5, "_",'Cost drivers '!$B186), Inputs2!$N$2:$N$210, 0), MATCH('Cost drivers '!$C186, Inputs24[[#Headers],[2023-24]:[2029-30]],0)))</f>
        <v>17.252262377830117</v>
      </c>
      <c r="M186" s="77">
        <f>IF($C186&lt;="2023-24",INDEX(Inputs1[[2013-14]:[2029-30]], MATCH(_xlfn.CONCAT('Cost drivers '!M$4,"_",'Cost drivers '!$B186), Inputs1!$X$2:$X$507, 0), MATCH('Cost drivers '!$C186, Inputs1[[#Headers],[2013-14]:[2029-30]], 0)), INDEX(Inputs24[[2023-24]:[2029-30]], MATCH(_xlfn.CONCAT('Cost drivers '!M$5, "_",'Cost drivers '!$B186), Inputs2!$N$2:$N$210, 0), MATCH('Cost drivers '!$C186, Inputs24[[#Headers],[2023-24]:[2029-30]],0)))</f>
        <v>9.7002642348695076</v>
      </c>
      <c r="N186" s="77">
        <f>IF($C186&lt;="2023-24",INDEX(Inputs1[[2013-14]:[2029-30]], MATCH(_xlfn.CONCAT('Cost drivers '!N$4,"_",'Cost drivers '!$B186), Inputs1!$X$2:$X$507, 0), MATCH('Cost drivers '!$C186, Inputs1[[#Headers],[2013-14]:[2029-30]], 0)), INDEX(Inputs24[[2023-24]:[2029-30]], MATCH(_xlfn.CONCAT('Cost drivers '!N$5, "_",'Cost drivers '!$B186), Inputs2!$N$2:$N$210, 0), MATCH('Cost drivers '!$C186, Inputs24[[#Headers],[2023-24]:[2029-30]],0)))</f>
        <v>0.43207051855535611</v>
      </c>
      <c r="O186" s="77">
        <f>IF($C186&lt;="2023-24",INDEX(Inputs1[[2013-14]:[2029-30]], MATCH(_xlfn.CONCAT('Cost drivers '!O$4,"_",'Cost drivers '!$B186), Inputs1!$X$2:$X$507, 0), MATCH('Cost drivers '!$C186, Inputs1[[#Headers],[2013-14]:[2029-30]], 0)), INDEX(Inputs24[[2023-24]:[2029-30]], MATCH(_xlfn.CONCAT('Cost drivers '!O$5, "_",'Cost drivers '!$B186), Inputs2!$N$2:$N$210, 0), MATCH('Cost drivers '!$C186, Inputs24[[#Headers],[2023-24]:[2029-30]],0)))</f>
        <v>1265.5816252227623</v>
      </c>
      <c r="P186" s="77">
        <f>IF($C186&lt;="2023-24",INDEX(Inputs1[[2013-14]:[2029-30]], MATCH(_xlfn.CONCAT('Cost drivers '!P$4,"_",'Cost drivers '!$B186), Inputs1!$X$2:$X$507, 0), MATCH('Cost drivers '!$C186, Inputs1[[#Headers],[2013-14]:[2029-30]], 0)), INDEX(Inputs24[[2023-24]:[2029-30]], MATCH(_xlfn.CONCAT('Cost drivers '!P$5, "_",'Cost drivers '!$B186), Inputs2!$N$2:$N$210, 0), MATCH('Cost drivers '!$C186, Inputs24[[#Headers],[2023-24]:[2029-30]],0)))</f>
        <v>0</v>
      </c>
      <c r="Q186" s="77">
        <f>IF($C186&lt;="2023-24",INDEX(Inputs1[[2013-14]:[2029-30]], MATCH(_xlfn.CONCAT('Cost drivers '!Q$4,"_",'Cost drivers '!$B186), Inputs1!$X$2:$X$507, 0), MATCH('Cost drivers '!$C186, Inputs1[[#Headers],[2013-14]:[2029-30]], 0)), INDEX(Inputs24[[2023-24]:[2029-30]], MATCH(_xlfn.CONCAT('Cost drivers '!Q$5, "_",'Cost drivers '!$B186), Inputs2!$N$2:$N$210, 0), MATCH('Cost drivers '!$C186, Inputs24[[#Headers],[2023-24]:[2029-30]],0)))</f>
        <v>0</v>
      </c>
    </row>
    <row r="187" spans="1:17" s="48" customFormat="1" ht="13.15">
      <c r="A187" s="66" t="str">
        <f t="shared" si="19"/>
        <v>WSX27</v>
      </c>
      <c r="B187" s="66" t="str">
        <f>Costs!B186</f>
        <v>WSX</v>
      </c>
      <c r="C187" s="66" t="str">
        <f>Costs!C186</f>
        <v>2026-27</v>
      </c>
      <c r="D187" s="106">
        <f t="shared" si="20"/>
        <v>6.1154136835343014</v>
      </c>
      <c r="E187" s="107">
        <f t="shared" si="16"/>
        <v>17.252262377830117</v>
      </c>
      <c r="F187" s="107">
        <f t="shared" si="17"/>
        <v>9.7002642348695076</v>
      </c>
      <c r="G187" s="107">
        <f t="shared" si="21"/>
        <v>43.269958397717453</v>
      </c>
      <c r="H187" s="106">
        <f t="shared" si="18"/>
        <v>14.05590764868438</v>
      </c>
      <c r="I187" s="108">
        <f t="shared" si="22"/>
        <v>0</v>
      </c>
      <c r="J187" s="108">
        <f t="shared" si="23"/>
        <v>0</v>
      </c>
      <c r="K187" s="77">
        <f>IF($C187&lt;="2023-24",INDEX(Inputs1[[2013-14]:[2029-30]], MATCH(_xlfn.CONCAT('Cost drivers '!K$4,"_",'Cost drivers '!$B187), Inputs1!$X$2:$X$507, 0), MATCH('Cost drivers '!$C187, Inputs1[[#Headers],[2013-14]:[2029-30]], 0)), INDEX(Inputs24[[2023-24]:[2029-30]], MATCH(_xlfn.CONCAT('Cost drivers '!K$5, "_",'Cost drivers '!$B187), Inputs2!$N$2:$N$210, 0), MATCH('Cost drivers '!$C187, Inputs24[[#Headers],[2023-24]:[2029-30]],0)))</f>
        <v>452.78331763632372</v>
      </c>
      <c r="L187" s="77">
        <f>IF($C187&lt;="2023-24",INDEX(Inputs1[[2013-14]:[2029-30]], MATCH(_xlfn.CONCAT('Cost drivers '!L$4,"_",'Cost drivers '!$B187), Inputs1!$X$2:$X$507, 0), MATCH('Cost drivers '!$C187, Inputs1[[#Headers],[2013-14]:[2029-30]], 0)), INDEX(Inputs24[[2023-24]:[2029-30]], MATCH(_xlfn.CONCAT('Cost drivers '!L$5, "_",'Cost drivers '!$B187), Inputs2!$N$2:$N$210, 0), MATCH('Cost drivers '!$C187, Inputs24[[#Headers],[2023-24]:[2029-30]],0)))</f>
        <v>17.252262377830117</v>
      </c>
      <c r="M187" s="77">
        <f>IF($C187&lt;="2023-24",INDEX(Inputs1[[2013-14]:[2029-30]], MATCH(_xlfn.CONCAT('Cost drivers '!M$4,"_",'Cost drivers '!$B187), Inputs1!$X$2:$X$507, 0), MATCH('Cost drivers '!$C187, Inputs1[[#Headers],[2013-14]:[2029-30]], 0)), INDEX(Inputs24[[2023-24]:[2029-30]], MATCH(_xlfn.CONCAT('Cost drivers '!M$5, "_",'Cost drivers '!$B187), Inputs2!$N$2:$N$210, 0), MATCH('Cost drivers '!$C187, Inputs24[[#Headers],[2023-24]:[2029-30]],0)))</f>
        <v>9.7002642348695076</v>
      </c>
      <c r="N187" s="77">
        <f>IF($C187&lt;="2023-24",INDEX(Inputs1[[2013-14]:[2029-30]], MATCH(_xlfn.CONCAT('Cost drivers '!N$4,"_",'Cost drivers '!$B187), Inputs1!$X$2:$X$507, 0), MATCH('Cost drivers '!$C187, Inputs1[[#Headers],[2013-14]:[2029-30]], 0)), INDEX(Inputs24[[2023-24]:[2029-30]], MATCH(_xlfn.CONCAT('Cost drivers '!N$5, "_",'Cost drivers '!$B187), Inputs2!$N$2:$N$210, 0), MATCH('Cost drivers '!$C187, Inputs24[[#Headers],[2023-24]:[2029-30]],0)))</f>
        <v>0.43269958397717451</v>
      </c>
      <c r="O187" s="77">
        <f>IF($C187&lt;="2023-24",INDEX(Inputs1[[2013-14]:[2029-30]], MATCH(_xlfn.CONCAT('Cost drivers '!O$4,"_",'Cost drivers '!$B187), Inputs1!$X$2:$X$507, 0), MATCH('Cost drivers '!$C187, Inputs1[[#Headers],[2013-14]:[2029-30]], 0)), INDEX(Inputs24[[2023-24]:[2029-30]], MATCH(_xlfn.CONCAT('Cost drivers '!O$5, "_",'Cost drivers '!$B187), Inputs2!$N$2:$N$210, 0), MATCH('Cost drivers '!$C187, Inputs24[[#Headers],[2023-24]:[2029-30]],0)))</f>
        <v>1271.7540518011526</v>
      </c>
      <c r="P187" s="77">
        <f>IF($C187&lt;="2023-24",INDEX(Inputs1[[2013-14]:[2029-30]], MATCH(_xlfn.CONCAT('Cost drivers '!P$4,"_",'Cost drivers '!$B187), Inputs1!$X$2:$X$507, 0), MATCH('Cost drivers '!$C187, Inputs1[[#Headers],[2013-14]:[2029-30]], 0)), INDEX(Inputs24[[2023-24]:[2029-30]], MATCH(_xlfn.CONCAT('Cost drivers '!P$5, "_",'Cost drivers '!$B187), Inputs2!$N$2:$N$210, 0), MATCH('Cost drivers '!$C187, Inputs24[[#Headers],[2023-24]:[2029-30]],0)))</f>
        <v>0</v>
      </c>
      <c r="Q187" s="77">
        <f>IF($C187&lt;="2023-24",INDEX(Inputs1[[2013-14]:[2029-30]], MATCH(_xlfn.CONCAT('Cost drivers '!Q$4,"_",'Cost drivers '!$B187), Inputs1!$X$2:$X$507, 0), MATCH('Cost drivers '!$C187, Inputs1[[#Headers],[2013-14]:[2029-30]], 0)), INDEX(Inputs24[[2023-24]:[2029-30]], MATCH(_xlfn.CONCAT('Cost drivers '!Q$5, "_",'Cost drivers '!$B187), Inputs2!$N$2:$N$210, 0), MATCH('Cost drivers '!$C187, Inputs24[[#Headers],[2023-24]:[2029-30]],0)))</f>
        <v>0</v>
      </c>
    </row>
    <row r="188" spans="1:17" s="48" customFormat="1" ht="13.15">
      <c r="A188" s="66" t="str">
        <f t="shared" si="19"/>
        <v>WSX28</v>
      </c>
      <c r="B188" s="66" t="str">
        <f>Costs!B187</f>
        <v>WSX</v>
      </c>
      <c r="C188" s="66" t="str">
        <f>Costs!C187</f>
        <v>2027-28</v>
      </c>
      <c r="D188" s="106">
        <f t="shared" si="20"/>
        <v>6.1700768761840648</v>
      </c>
      <c r="E188" s="107">
        <f t="shared" si="16"/>
        <v>17.252262377830117</v>
      </c>
      <c r="F188" s="107">
        <f t="shared" si="17"/>
        <v>9.7002642348695076</v>
      </c>
      <c r="G188" s="107">
        <f t="shared" si="21"/>
        <v>43.34362627569854</v>
      </c>
      <c r="H188" s="106">
        <f t="shared" si="18"/>
        <v>14.060774430525839</v>
      </c>
      <c r="I188" s="108">
        <f t="shared" si="22"/>
        <v>0</v>
      </c>
      <c r="J188" s="108">
        <f t="shared" si="23"/>
        <v>0</v>
      </c>
      <c r="K188" s="77">
        <f>IF($C188&lt;="2023-24",INDEX(Inputs1[[2013-14]:[2029-30]], MATCH(_xlfn.CONCAT('Cost drivers '!K$4,"_",'Cost drivers '!$B188), Inputs1!$X$2:$X$507, 0), MATCH('Cost drivers '!$C188, Inputs1[[#Headers],[2013-14]:[2029-30]], 0)), INDEX(Inputs24[[2023-24]:[2029-30]], MATCH(_xlfn.CONCAT('Cost drivers '!K$5, "_",'Cost drivers '!$B188), Inputs2!$N$2:$N$210, 0), MATCH('Cost drivers '!$C188, Inputs24[[#Headers],[2023-24]:[2029-30]],0)))</f>
        <v>478.22286862543353</v>
      </c>
      <c r="L188" s="77">
        <f>IF($C188&lt;="2023-24",INDEX(Inputs1[[2013-14]:[2029-30]], MATCH(_xlfn.CONCAT('Cost drivers '!L$4,"_",'Cost drivers '!$B188), Inputs1!$X$2:$X$507, 0), MATCH('Cost drivers '!$C188, Inputs1[[#Headers],[2013-14]:[2029-30]], 0)), INDEX(Inputs24[[2023-24]:[2029-30]], MATCH(_xlfn.CONCAT('Cost drivers '!L$5, "_",'Cost drivers '!$B188), Inputs2!$N$2:$N$210, 0), MATCH('Cost drivers '!$C188, Inputs24[[#Headers],[2023-24]:[2029-30]],0)))</f>
        <v>17.252262377830117</v>
      </c>
      <c r="M188" s="77">
        <f>IF($C188&lt;="2023-24",INDEX(Inputs1[[2013-14]:[2029-30]], MATCH(_xlfn.CONCAT('Cost drivers '!M$4,"_",'Cost drivers '!$B188), Inputs1!$X$2:$X$507, 0), MATCH('Cost drivers '!$C188, Inputs1[[#Headers],[2013-14]:[2029-30]], 0)), INDEX(Inputs24[[2023-24]:[2029-30]], MATCH(_xlfn.CONCAT('Cost drivers '!M$5, "_",'Cost drivers '!$B188), Inputs2!$N$2:$N$210, 0), MATCH('Cost drivers '!$C188, Inputs24[[#Headers],[2023-24]:[2029-30]],0)))</f>
        <v>9.7002642348695076</v>
      </c>
      <c r="N188" s="77">
        <f>IF($C188&lt;="2023-24",INDEX(Inputs1[[2013-14]:[2029-30]], MATCH(_xlfn.CONCAT('Cost drivers '!N$4,"_",'Cost drivers '!$B188), Inputs1!$X$2:$X$507, 0), MATCH('Cost drivers '!$C188, Inputs1[[#Headers],[2013-14]:[2029-30]], 0)), INDEX(Inputs24[[2023-24]:[2029-30]], MATCH(_xlfn.CONCAT('Cost drivers '!N$5, "_",'Cost drivers '!$B188), Inputs2!$N$2:$N$210, 0), MATCH('Cost drivers '!$C188, Inputs24[[#Headers],[2023-24]:[2029-30]],0)))</f>
        <v>0.43343626275698538</v>
      </c>
      <c r="O188" s="77">
        <f>IF($C188&lt;="2023-24",INDEX(Inputs1[[2013-14]:[2029-30]], MATCH(_xlfn.CONCAT('Cost drivers '!O$4,"_",'Cost drivers '!$B188), Inputs1!$X$2:$X$507, 0), MATCH('Cost drivers '!$C188, Inputs1[[#Headers],[2013-14]:[2029-30]], 0)), INDEX(Inputs24[[2023-24]:[2029-30]], MATCH(_xlfn.CONCAT('Cost drivers '!O$5, "_",'Cost drivers '!$B188), Inputs2!$N$2:$N$210, 0), MATCH('Cost drivers '!$C188, Inputs24[[#Headers],[2023-24]:[2029-30]],0)))</f>
        <v>1277.9584868969982</v>
      </c>
      <c r="P188" s="77">
        <f>IF($C188&lt;="2023-24",INDEX(Inputs1[[2013-14]:[2029-30]], MATCH(_xlfn.CONCAT('Cost drivers '!P$4,"_",'Cost drivers '!$B188), Inputs1!$X$2:$X$507, 0), MATCH('Cost drivers '!$C188, Inputs1[[#Headers],[2013-14]:[2029-30]], 0)), INDEX(Inputs24[[2023-24]:[2029-30]], MATCH(_xlfn.CONCAT('Cost drivers '!P$5, "_",'Cost drivers '!$B188), Inputs2!$N$2:$N$210, 0), MATCH('Cost drivers '!$C188, Inputs24[[#Headers],[2023-24]:[2029-30]],0)))</f>
        <v>0</v>
      </c>
      <c r="Q188" s="77">
        <f>IF($C188&lt;="2023-24",INDEX(Inputs1[[2013-14]:[2029-30]], MATCH(_xlfn.CONCAT('Cost drivers '!Q$4,"_",'Cost drivers '!$B188), Inputs1!$X$2:$X$507, 0), MATCH('Cost drivers '!$C188, Inputs1[[#Headers],[2013-14]:[2029-30]], 0)), INDEX(Inputs24[[2023-24]:[2029-30]], MATCH(_xlfn.CONCAT('Cost drivers '!Q$5, "_",'Cost drivers '!$B188), Inputs2!$N$2:$N$210, 0), MATCH('Cost drivers '!$C188, Inputs24[[#Headers],[2023-24]:[2029-30]],0)))</f>
        <v>0</v>
      </c>
    </row>
    <row r="189" spans="1:17" s="48" customFormat="1" ht="13.15">
      <c r="A189" s="66" t="str">
        <f t="shared" si="19"/>
        <v>WSX29</v>
      </c>
      <c r="B189" s="66" t="str">
        <f>Costs!B188</f>
        <v>WSX</v>
      </c>
      <c r="C189" s="66" t="str">
        <f>Costs!C188</f>
        <v>2028-29</v>
      </c>
      <c r="D189" s="106">
        <f t="shared" si="20"/>
        <v>6.18744386609609</v>
      </c>
      <c r="E189" s="107">
        <f t="shared" si="16"/>
        <v>17.252262377830117</v>
      </c>
      <c r="F189" s="107">
        <f t="shared" si="17"/>
        <v>9.7002642348695076</v>
      </c>
      <c r="G189" s="107">
        <f t="shared" si="21"/>
        <v>43.411354674596822</v>
      </c>
      <c r="H189" s="106">
        <f t="shared" si="18"/>
        <v>14.065365526481321</v>
      </c>
      <c r="I189" s="108">
        <f t="shared" si="22"/>
        <v>0</v>
      </c>
      <c r="J189" s="108">
        <f t="shared" si="23"/>
        <v>0</v>
      </c>
      <c r="K189" s="77">
        <f>IF($C189&lt;="2023-24",INDEX(Inputs1[[2013-14]:[2029-30]], MATCH(_xlfn.CONCAT('Cost drivers '!K$4,"_",'Cost drivers '!$B189), Inputs1!$X$2:$X$507, 0), MATCH('Cost drivers '!$C189, Inputs1[[#Headers],[2013-14]:[2029-30]], 0)), INDEX(Inputs24[[2023-24]:[2029-30]], MATCH(_xlfn.CONCAT('Cost drivers '!K$5, "_",'Cost drivers '!$B189), Inputs2!$N$2:$N$210, 0), MATCH('Cost drivers '!$C189, Inputs24[[#Headers],[2023-24]:[2029-30]],0)))</f>
        <v>486.60069863483005</v>
      </c>
      <c r="L189" s="77">
        <f>IF($C189&lt;="2023-24",INDEX(Inputs1[[2013-14]:[2029-30]], MATCH(_xlfn.CONCAT('Cost drivers '!L$4,"_",'Cost drivers '!$B189), Inputs1!$X$2:$X$507, 0), MATCH('Cost drivers '!$C189, Inputs1[[#Headers],[2013-14]:[2029-30]], 0)), INDEX(Inputs24[[2023-24]:[2029-30]], MATCH(_xlfn.CONCAT('Cost drivers '!L$5, "_",'Cost drivers '!$B189), Inputs2!$N$2:$N$210, 0), MATCH('Cost drivers '!$C189, Inputs24[[#Headers],[2023-24]:[2029-30]],0)))</f>
        <v>17.252262377830117</v>
      </c>
      <c r="M189" s="77">
        <f>IF($C189&lt;="2023-24",INDEX(Inputs1[[2013-14]:[2029-30]], MATCH(_xlfn.CONCAT('Cost drivers '!M$4,"_",'Cost drivers '!$B189), Inputs1!$X$2:$X$507, 0), MATCH('Cost drivers '!$C189, Inputs1[[#Headers],[2013-14]:[2029-30]], 0)), INDEX(Inputs24[[2023-24]:[2029-30]], MATCH(_xlfn.CONCAT('Cost drivers '!M$5, "_",'Cost drivers '!$B189), Inputs2!$N$2:$N$210, 0), MATCH('Cost drivers '!$C189, Inputs24[[#Headers],[2023-24]:[2029-30]],0)))</f>
        <v>9.7002642348695076</v>
      </c>
      <c r="N189" s="77">
        <f>IF($C189&lt;="2023-24",INDEX(Inputs1[[2013-14]:[2029-30]], MATCH(_xlfn.CONCAT('Cost drivers '!N$4,"_",'Cost drivers '!$B189), Inputs1!$X$2:$X$507, 0), MATCH('Cost drivers '!$C189, Inputs1[[#Headers],[2013-14]:[2029-30]], 0)), INDEX(Inputs24[[2023-24]:[2029-30]], MATCH(_xlfn.CONCAT('Cost drivers '!N$5, "_",'Cost drivers '!$B189), Inputs2!$N$2:$N$210, 0), MATCH('Cost drivers '!$C189, Inputs24[[#Headers],[2023-24]:[2029-30]],0)))</f>
        <v>0.43411354674596825</v>
      </c>
      <c r="O189" s="77">
        <f>IF($C189&lt;="2023-24",INDEX(Inputs1[[2013-14]:[2029-30]], MATCH(_xlfn.CONCAT('Cost drivers '!O$4,"_",'Cost drivers '!$B189), Inputs1!$X$2:$X$507, 0), MATCH('Cost drivers '!$C189, Inputs1[[#Headers],[2013-14]:[2029-30]], 0)), INDEX(Inputs24[[2023-24]:[2029-30]], MATCH(_xlfn.CONCAT('Cost drivers '!O$5, "_",'Cost drivers '!$B189), Inputs2!$N$2:$N$210, 0), MATCH('Cost drivers '!$C189, Inputs24[[#Headers],[2023-24]:[2029-30]],0)))</f>
        <v>1283.8392060809356</v>
      </c>
      <c r="P189" s="77">
        <f>IF($C189&lt;="2023-24",INDEX(Inputs1[[2013-14]:[2029-30]], MATCH(_xlfn.CONCAT('Cost drivers '!P$4,"_",'Cost drivers '!$B189), Inputs1!$X$2:$X$507, 0), MATCH('Cost drivers '!$C189, Inputs1[[#Headers],[2013-14]:[2029-30]], 0)), INDEX(Inputs24[[2023-24]:[2029-30]], MATCH(_xlfn.CONCAT('Cost drivers '!P$5, "_",'Cost drivers '!$B189), Inputs2!$N$2:$N$210, 0), MATCH('Cost drivers '!$C189, Inputs24[[#Headers],[2023-24]:[2029-30]],0)))</f>
        <v>0</v>
      </c>
      <c r="Q189" s="77">
        <f>IF($C189&lt;="2023-24",INDEX(Inputs1[[2013-14]:[2029-30]], MATCH(_xlfn.CONCAT('Cost drivers '!Q$4,"_",'Cost drivers '!$B189), Inputs1!$X$2:$X$507, 0), MATCH('Cost drivers '!$C189, Inputs1[[#Headers],[2013-14]:[2029-30]], 0)), INDEX(Inputs24[[2023-24]:[2029-30]], MATCH(_xlfn.CONCAT('Cost drivers '!Q$5, "_",'Cost drivers '!$B189), Inputs2!$N$2:$N$210, 0), MATCH('Cost drivers '!$C189, Inputs24[[#Headers],[2023-24]:[2029-30]],0)))</f>
        <v>0</v>
      </c>
    </row>
    <row r="190" spans="1:17" s="48" customFormat="1" ht="13.15">
      <c r="A190" s="66" t="str">
        <f t="shared" si="19"/>
        <v>WSX30</v>
      </c>
      <c r="B190" s="66" t="str">
        <f>Costs!B189</f>
        <v>WSX</v>
      </c>
      <c r="C190" s="66" t="str">
        <f>Costs!C189</f>
        <v>2029-30</v>
      </c>
      <c r="D190" s="106">
        <f t="shared" si="20"/>
        <v>6.2016661035582681</v>
      </c>
      <c r="E190" s="107">
        <f t="shared" si="16"/>
        <v>17.252262377830117</v>
      </c>
      <c r="F190" s="107">
        <f t="shared" si="17"/>
        <v>9.7002642348695076</v>
      </c>
      <c r="G190" s="107">
        <f t="shared" si="21"/>
        <v>43.460984243090962</v>
      </c>
      <c r="H190" s="106">
        <f t="shared" si="18"/>
        <v>14.069502395775078</v>
      </c>
      <c r="I190" s="108">
        <f t="shared" si="22"/>
        <v>0</v>
      </c>
      <c r="J190" s="108">
        <f t="shared" si="23"/>
        <v>0</v>
      </c>
      <c r="K190" s="77">
        <f>IF($C190&lt;="2023-24",INDEX(Inputs1[[2013-14]:[2029-30]], MATCH(_xlfn.CONCAT('Cost drivers '!K$4,"_",'Cost drivers '!$B190), Inputs1!$X$2:$X$507, 0), MATCH('Cost drivers '!$C190, Inputs1[[#Headers],[2013-14]:[2029-30]], 0)), INDEX(Inputs24[[2023-24]:[2029-30]], MATCH(_xlfn.CONCAT('Cost drivers '!K$5, "_",'Cost drivers '!$B190), Inputs2!$N$2:$N$210, 0), MATCH('Cost drivers '!$C190, Inputs24[[#Headers],[2023-24]:[2029-30]],0)))</f>
        <v>493.57069631522995</v>
      </c>
      <c r="L190" s="77">
        <f>IF($C190&lt;="2023-24",INDEX(Inputs1[[2013-14]:[2029-30]], MATCH(_xlfn.CONCAT('Cost drivers '!L$4,"_",'Cost drivers '!$B190), Inputs1!$X$2:$X$507, 0), MATCH('Cost drivers '!$C190, Inputs1[[#Headers],[2013-14]:[2029-30]], 0)), INDEX(Inputs24[[2023-24]:[2029-30]], MATCH(_xlfn.CONCAT('Cost drivers '!L$5, "_",'Cost drivers '!$B190), Inputs2!$N$2:$N$210, 0), MATCH('Cost drivers '!$C190, Inputs24[[#Headers],[2023-24]:[2029-30]],0)))</f>
        <v>17.252262377830117</v>
      </c>
      <c r="M190" s="77">
        <f>IF($C190&lt;="2023-24",INDEX(Inputs1[[2013-14]:[2029-30]], MATCH(_xlfn.CONCAT('Cost drivers '!M$4,"_",'Cost drivers '!$B190), Inputs1!$X$2:$X$507, 0), MATCH('Cost drivers '!$C190, Inputs1[[#Headers],[2013-14]:[2029-30]], 0)), INDEX(Inputs24[[2023-24]:[2029-30]], MATCH(_xlfn.CONCAT('Cost drivers '!M$5, "_",'Cost drivers '!$B190), Inputs2!$N$2:$N$210, 0), MATCH('Cost drivers '!$C190, Inputs24[[#Headers],[2023-24]:[2029-30]],0)))</f>
        <v>9.7002642348695076</v>
      </c>
      <c r="N190" s="77">
        <f>IF($C190&lt;="2023-24",INDEX(Inputs1[[2013-14]:[2029-30]], MATCH(_xlfn.CONCAT('Cost drivers '!N$4,"_",'Cost drivers '!$B190), Inputs1!$X$2:$X$507, 0), MATCH('Cost drivers '!$C190, Inputs1[[#Headers],[2013-14]:[2029-30]], 0)), INDEX(Inputs24[[2023-24]:[2029-30]], MATCH(_xlfn.CONCAT('Cost drivers '!N$5, "_",'Cost drivers '!$B190), Inputs2!$N$2:$N$210, 0), MATCH('Cost drivers '!$C190, Inputs24[[#Headers],[2023-24]:[2029-30]],0)))</f>
        <v>0.43460984243090961</v>
      </c>
      <c r="O190" s="77">
        <f>IF($C190&lt;="2023-24",INDEX(Inputs1[[2013-14]:[2029-30]], MATCH(_xlfn.CONCAT('Cost drivers '!O$4,"_",'Cost drivers '!$B190), Inputs1!$X$2:$X$507, 0), MATCH('Cost drivers '!$C190, Inputs1[[#Headers],[2013-14]:[2029-30]], 0)), INDEX(Inputs24[[2023-24]:[2029-30]], MATCH(_xlfn.CONCAT('Cost drivers '!O$5, "_",'Cost drivers '!$B190), Inputs2!$N$2:$N$210, 0), MATCH('Cost drivers '!$C190, Inputs24[[#Headers],[2023-24]:[2029-30]],0)))</f>
        <v>1289.1612818465742</v>
      </c>
      <c r="P190" s="77">
        <f>IF($C190&lt;="2023-24",INDEX(Inputs1[[2013-14]:[2029-30]], MATCH(_xlfn.CONCAT('Cost drivers '!P$4,"_",'Cost drivers '!$B190), Inputs1!$X$2:$X$507, 0), MATCH('Cost drivers '!$C190, Inputs1[[#Headers],[2013-14]:[2029-30]], 0)), INDEX(Inputs24[[2023-24]:[2029-30]], MATCH(_xlfn.CONCAT('Cost drivers '!P$5, "_",'Cost drivers '!$B190), Inputs2!$N$2:$N$210, 0), MATCH('Cost drivers '!$C190, Inputs24[[#Headers],[2023-24]:[2029-30]],0)))</f>
        <v>0</v>
      </c>
      <c r="Q190" s="77">
        <f>IF($C190&lt;="2023-24",INDEX(Inputs1[[2013-14]:[2029-30]], MATCH(_xlfn.CONCAT('Cost drivers '!Q$4,"_",'Cost drivers '!$B190), Inputs1!$X$2:$X$507, 0), MATCH('Cost drivers '!$C190, Inputs1[[#Headers],[2013-14]:[2029-30]], 0)), INDEX(Inputs24[[2023-24]:[2029-30]], MATCH(_xlfn.CONCAT('Cost drivers '!Q$5, "_",'Cost drivers '!$B190), Inputs2!$N$2:$N$210, 0), MATCH('Cost drivers '!$C190, Inputs24[[#Headers],[2023-24]:[2029-30]],0)))</f>
        <v>0</v>
      </c>
    </row>
    <row r="191" spans="1:17" s="48" customFormat="1" ht="13.15">
      <c r="A191" s="66" t="str">
        <f t="shared" si="19"/>
        <v>YKY14</v>
      </c>
      <c r="B191" s="66" t="str">
        <f>Costs!B190</f>
        <v>YKY</v>
      </c>
      <c r="C191" s="66" t="str">
        <f>Costs!C190</f>
        <v>2013-14</v>
      </c>
      <c r="D191" s="106">
        <f t="shared" si="20"/>
        <v>6.0996754427181887</v>
      </c>
      <c r="E191" s="107">
        <f t="shared" si="16"/>
        <v>27.070135326792073</v>
      </c>
      <c r="F191" s="107">
        <f t="shared" si="17"/>
        <v>16.054488027424817</v>
      </c>
      <c r="G191" s="107">
        <f t="shared" si="21"/>
        <v>89.748217738396036</v>
      </c>
      <c r="H191" s="106">
        <f t="shared" si="18"/>
        <v>14.561048555413551</v>
      </c>
      <c r="I191" s="108">
        <f t="shared" si="22"/>
        <v>0</v>
      </c>
      <c r="J191" s="108">
        <f t="shared" si="23"/>
        <v>0</v>
      </c>
      <c r="K191" s="77">
        <f>IF($C191&lt;="2023-24",INDEX(Inputs1[[2013-14]:[2029-30]], MATCH(_xlfn.CONCAT('Cost drivers '!K$4,"_",'Cost drivers '!$B191), Inputs1!$X$2:$X$507, 0), MATCH('Cost drivers '!$C191, Inputs1[[#Headers],[2013-14]:[2029-30]], 0)), INDEX(Inputs24[[2023-24]:[2029-30]], MATCH(_xlfn.CONCAT('Cost drivers '!K$5, "_",'Cost drivers '!$B191), Inputs2!$N$2:$N$210, 0), MATCH('Cost drivers '!$C191, Inputs24[[#Headers],[2023-24]:[2029-30]],0)))</f>
        <v>445.71308717679972</v>
      </c>
      <c r="L191" s="77">
        <f>IF($C191&lt;="2023-24",INDEX(Inputs1[[2013-14]:[2029-30]], MATCH(_xlfn.CONCAT('Cost drivers '!L$4,"_",'Cost drivers '!$B191), Inputs1!$X$2:$X$507, 0), MATCH('Cost drivers '!$C191, Inputs1[[#Headers],[2013-14]:[2029-30]], 0)), INDEX(Inputs24[[2023-24]:[2029-30]], MATCH(_xlfn.CONCAT('Cost drivers '!L$5, "_",'Cost drivers '!$B191), Inputs2!$N$2:$N$210, 0), MATCH('Cost drivers '!$C191, Inputs24[[#Headers],[2023-24]:[2029-30]],0)))</f>
        <v>27.070135326792073</v>
      </c>
      <c r="M191" s="77">
        <f>IF($C191&lt;="2023-24",INDEX(Inputs1[[2013-14]:[2029-30]], MATCH(_xlfn.CONCAT('Cost drivers '!M$4,"_",'Cost drivers '!$B191), Inputs1!$X$2:$X$507, 0), MATCH('Cost drivers '!$C191, Inputs1[[#Headers],[2013-14]:[2029-30]], 0)), INDEX(Inputs24[[2023-24]:[2029-30]], MATCH(_xlfn.CONCAT('Cost drivers '!M$5, "_",'Cost drivers '!$B191), Inputs2!$N$2:$N$210, 0), MATCH('Cost drivers '!$C191, Inputs24[[#Headers],[2023-24]:[2029-30]],0)))</f>
        <v>16.054488027424817</v>
      </c>
      <c r="N191" s="77">
        <f>IF($C191&lt;="2023-24",INDEX(Inputs1[[2013-14]:[2029-30]], MATCH(_xlfn.CONCAT('Cost drivers '!N$4,"_",'Cost drivers '!$B191), Inputs1!$X$2:$X$507, 0), MATCH('Cost drivers '!$C191, Inputs1[[#Headers],[2013-14]:[2029-30]], 0)), INDEX(Inputs24[[2023-24]:[2029-30]], MATCH(_xlfn.CONCAT('Cost drivers '!N$5, "_",'Cost drivers '!$B191), Inputs2!$N$2:$N$210, 0), MATCH('Cost drivers '!$C191, Inputs24[[#Headers],[2023-24]:[2029-30]],0)))</f>
        <v>0.89748217738396041</v>
      </c>
      <c r="O191" s="77">
        <f>IF($C191&lt;="2023-24",INDEX(Inputs1[[2013-14]:[2029-30]], MATCH(_xlfn.CONCAT('Cost drivers '!O$4,"_",'Cost drivers '!$B191), Inputs1!$X$2:$X$507, 0), MATCH('Cost drivers '!$C191, Inputs1[[#Headers],[2013-14]:[2029-30]], 0)), INDEX(Inputs24[[2023-24]:[2029-30]], MATCH(_xlfn.CONCAT('Cost drivers '!O$5, "_",'Cost drivers '!$B191), Inputs2!$N$2:$N$210, 0), MATCH('Cost drivers '!$C191, Inputs24[[#Headers],[2023-24]:[2029-30]],0)))</f>
        <v>2107.5749999999998</v>
      </c>
      <c r="P191" s="77">
        <f>IF($C191&lt;="2023-24",INDEX(Inputs1[[2013-14]:[2029-30]], MATCH(_xlfn.CONCAT('Cost drivers '!P$4,"_",'Cost drivers '!$B191), Inputs1!$X$2:$X$507, 0), MATCH('Cost drivers '!$C191, Inputs1[[#Headers],[2013-14]:[2029-30]], 0)), INDEX(Inputs24[[2023-24]:[2029-30]], MATCH(_xlfn.CONCAT('Cost drivers '!P$5, "_",'Cost drivers '!$B191), Inputs2!$N$2:$N$210, 0), MATCH('Cost drivers '!$C191, Inputs24[[#Headers],[2023-24]:[2029-30]],0)))</f>
        <v>0</v>
      </c>
      <c r="Q191" s="77">
        <f>IF($C191&lt;="2023-24",INDEX(Inputs1[[2013-14]:[2029-30]], MATCH(_xlfn.CONCAT('Cost drivers '!Q$4,"_",'Cost drivers '!$B191), Inputs1!$X$2:$X$507, 0), MATCH('Cost drivers '!$C191, Inputs1[[#Headers],[2013-14]:[2029-30]], 0)), INDEX(Inputs24[[2023-24]:[2029-30]], MATCH(_xlfn.CONCAT('Cost drivers '!Q$5, "_",'Cost drivers '!$B191), Inputs2!$N$2:$N$210, 0), MATCH('Cost drivers '!$C191, Inputs24[[#Headers],[2023-24]:[2029-30]],0)))</f>
        <v>0</v>
      </c>
    </row>
    <row r="192" spans="1:17" s="48" customFormat="1" ht="13.15">
      <c r="A192" s="66" t="str">
        <f t="shared" si="19"/>
        <v>YKY15</v>
      </c>
      <c r="B192" s="66" t="str">
        <f>Costs!B191</f>
        <v>YKY</v>
      </c>
      <c r="C192" s="66" t="str">
        <f>Costs!C191</f>
        <v>2014-15</v>
      </c>
      <c r="D192" s="106">
        <f t="shared" si="20"/>
        <v>6.1341780870108407</v>
      </c>
      <c r="E192" s="107">
        <f t="shared" si="16"/>
        <v>27.225434792667443</v>
      </c>
      <c r="F192" s="107">
        <f t="shared" si="17"/>
        <v>16.05714906638492</v>
      </c>
      <c r="G192" s="107">
        <f t="shared" si="21"/>
        <v>89.734173150222162</v>
      </c>
      <c r="H192" s="106">
        <f t="shared" si="18"/>
        <v>14.567353973914505</v>
      </c>
      <c r="I192" s="108">
        <f t="shared" si="22"/>
        <v>0</v>
      </c>
      <c r="J192" s="108">
        <f t="shared" si="23"/>
        <v>0</v>
      </c>
      <c r="K192" s="77">
        <f>IF($C192&lt;="2023-24",INDEX(Inputs1[[2013-14]:[2029-30]], MATCH(_xlfn.CONCAT('Cost drivers '!K$4,"_",'Cost drivers '!$B192), Inputs1!$X$2:$X$507, 0), MATCH('Cost drivers '!$C192, Inputs1[[#Headers],[2013-14]:[2029-30]], 0)), INDEX(Inputs24[[2023-24]:[2029-30]], MATCH(_xlfn.CONCAT('Cost drivers '!K$5, "_",'Cost drivers '!$B192), Inputs2!$N$2:$N$210, 0), MATCH('Cost drivers '!$C192, Inputs24[[#Headers],[2023-24]:[2029-30]],0)))</f>
        <v>461.35974057904434</v>
      </c>
      <c r="L192" s="77">
        <f>IF($C192&lt;="2023-24",INDEX(Inputs1[[2013-14]:[2029-30]], MATCH(_xlfn.CONCAT('Cost drivers '!L$4,"_",'Cost drivers '!$B192), Inputs1!$X$2:$X$507, 0), MATCH('Cost drivers '!$C192, Inputs1[[#Headers],[2013-14]:[2029-30]], 0)), INDEX(Inputs24[[2023-24]:[2029-30]], MATCH(_xlfn.CONCAT('Cost drivers '!L$5, "_",'Cost drivers '!$B192), Inputs2!$N$2:$N$210, 0), MATCH('Cost drivers '!$C192, Inputs24[[#Headers],[2023-24]:[2029-30]],0)))</f>
        <v>27.225434792667443</v>
      </c>
      <c r="M192" s="77">
        <f>IF($C192&lt;="2023-24",INDEX(Inputs1[[2013-14]:[2029-30]], MATCH(_xlfn.CONCAT('Cost drivers '!M$4,"_",'Cost drivers '!$B192), Inputs1!$X$2:$X$507, 0), MATCH('Cost drivers '!$C192, Inputs1[[#Headers],[2013-14]:[2029-30]], 0)), INDEX(Inputs24[[2023-24]:[2029-30]], MATCH(_xlfn.CONCAT('Cost drivers '!M$5, "_",'Cost drivers '!$B192), Inputs2!$N$2:$N$210, 0), MATCH('Cost drivers '!$C192, Inputs24[[#Headers],[2023-24]:[2029-30]],0)))</f>
        <v>16.05714906638492</v>
      </c>
      <c r="N192" s="77">
        <f>IF($C192&lt;="2023-24",INDEX(Inputs1[[2013-14]:[2029-30]], MATCH(_xlfn.CONCAT('Cost drivers '!N$4,"_",'Cost drivers '!$B192), Inputs1!$X$2:$X$507, 0), MATCH('Cost drivers '!$C192, Inputs1[[#Headers],[2013-14]:[2029-30]], 0)), INDEX(Inputs24[[2023-24]:[2029-30]], MATCH(_xlfn.CONCAT('Cost drivers '!N$5, "_",'Cost drivers '!$B192), Inputs2!$N$2:$N$210, 0), MATCH('Cost drivers '!$C192, Inputs24[[#Headers],[2023-24]:[2029-30]],0)))</f>
        <v>0.89734173150222163</v>
      </c>
      <c r="O192" s="77">
        <f>IF($C192&lt;="2023-24",INDEX(Inputs1[[2013-14]:[2029-30]], MATCH(_xlfn.CONCAT('Cost drivers '!O$4,"_",'Cost drivers '!$B192), Inputs1!$X$2:$X$507, 0), MATCH('Cost drivers '!$C192, Inputs1[[#Headers],[2013-14]:[2029-30]], 0)), INDEX(Inputs24[[2023-24]:[2029-30]], MATCH(_xlfn.CONCAT('Cost drivers '!O$5, "_",'Cost drivers '!$B192), Inputs2!$N$2:$N$210, 0), MATCH('Cost drivers '!$C192, Inputs24[[#Headers],[2023-24]:[2029-30]],0)))</f>
        <v>2120.9061273972602</v>
      </c>
      <c r="P192" s="77">
        <f>IF($C192&lt;="2023-24",INDEX(Inputs1[[2013-14]:[2029-30]], MATCH(_xlfn.CONCAT('Cost drivers '!P$4,"_",'Cost drivers '!$B192), Inputs1!$X$2:$X$507, 0), MATCH('Cost drivers '!$C192, Inputs1[[#Headers],[2013-14]:[2029-30]], 0)), INDEX(Inputs24[[2023-24]:[2029-30]], MATCH(_xlfn.CONCAT('Cost drivers '!P$5, "_",'Cost drivers '!$B192), Inputs2!$N$2:$N$210, 0), MATCH('Cost drivers '!$C192, Inputs24[[#Headers],[2023-24]:[2029-30]],0)))</f>
        <v>0</v>
      </c>
      <c r="Q192" s="77">
        <f>IF($C192&lt;="2023-24",INDEX(Inputs1[[2013-14]:[2029-30]], MATCH(_xlfn.CONCAT('Cost drivers '!Q$4,"_",'Cost drivers '!$B192), Inputs1!$X$2:$X$507, 0), MATCH('Cost drivers '!$C192, Inputs1[[#Headers],[2013-14]:[2029-30]], 0)), INDEX(Inputs24[[2023-24]:[2029-30]], MATCH(_xlfn.CONCAT('Cost drivers '!Q$5, "_",'Cost drivers '!$B192), Inputs2!$N$2:$N$210, 0), MATCH('Cost drivers '!$C192, Inputs24[[#Headers],[2023-24]:[2029-30]],0)))</f>
        <v>0</v>
      </c>
    </row>
    <row r="193" spans="1:17" s="48" customFormat="1" ht="13.15">
      <c r="A193" s="66" t="str">
        <f t="shared" si="19"/>
        <v>YKY16</v>
      </c>
      <c r="B193" s="66" t="str">
        <f>Costs!B192</f>
        <v>YKY</v>
      </c>
      <c r="C193" s="66" t="str">
        <f>Costs!C192</f>
        <v>2015-16</v>
      </c>
      <c r="D193" s="106">
        <f t="shared" si="20"/>
        <v>6.0477746865523141</v>
      </c>
      <c r="E193" s="107">
        <f t="shared" si="16"/>
        <v>27.035166050889032</v>
      </c>
      <c r="F193" s="107">
        <f t="shared" si="17"/>
        <v>16.05738846566306</v>
      </c>
      <c r="G193" s="107">
        <f t="shared" si="21"/>
        <v>89.657389938949379</v>
      </c>
      <c r="H193" s="106">
        <f t="shared" si="18"/>
        <v>14.573262663706993</v>
      </c>
      <c r="I193" s="108">
        <f t="shared" si="22"/>
        <v>0</v>
      </c>
      <c r="J193" s="108">
        <f t="shared" si="23"/>
        <v>0</v>
      </c>
      <c r="K193" s="77">
        <f>IF($C193&lt;="2023-24",INDEX(Inputs1[[2013-14]:[2029-30]], MATCH(_xlfn.CONCAT('Cost drivers '!K$4,"_",'Cost drivers '!$B193), Inputs1!$X$2:$X$507, 0), MATCH('Cost drivers '!$C193, Inputs1[[#Headers],[2013-14]:[2029-30]], 0)), INDEX(Inputs24[[2023-24]:[2029-30]], MATCH(_xlfn.CONCAT('Cost drivers '!K$5, "_",'Cost drivers '!$B193), Inputs2!$N$2:$N$210, 0), MATCH('Cost drivers '!$C193, Inputs24[[#Headers],[2023-24]:[2029-30]],0)))</f>
        <v>423.17029494525099</v>
      </c>
      <c r="L193" s="77">
        <f>IF($C193&lt;="2023-24",INDEX(Inputs1[[2013-14]:[2029-30]], MATCH(_xlfn.CONCAT('Cost drivers '!L$4,"_",'Cost drivers '!$B193), Inputs1!$X$2:$X$507, 0), MATCH('Cost drivers '!$C193, Inputs1[[#Headers],[2013-14]:[2029-30]], 0)), INDEX(Inputs24[[2023-24]:[2029-30]], MATCH(_xlfn.CONCAT('Cost drivers '!L$5, "_",'Cost drivers '!$B193), Inputs2!$N$2:$N$210, 0), MATCH('Cost drivers '!$C193, Inputs24[[#Headers],[2023-24]:[2029-30]],0)))</f>
        <v>27.035166050889032</v>
      </c>
      <c r="M193" s="77">
        <f>IF($C193&lt;="2023-24",INDEX(Inputs1[[2013-14]:[2029-30]], MATCH(_xlfn.CONCAT('Cost drivers '!M$4,"_",'Cost drivers '!$B193), Inputs1!$X$2:$X$507, 0), MATCH('Cost drivers '!$C193, Inputs1[[#Headers],[2013-14]:[2029-30]], 0)), INDEX(Inputs24[[2023-24]:[2029-30]], MATCH(_xlfn.CONCAT('Cost drivers '!M$5, "_",'Cost drivers '!$B193), Inputs2!$N$2:$N$210, 0), MATCH('Cost drivers '!$C193, Inputs24[[#Headers],[2023-24]:[2029-30]],0)))</f>
        <v>16.05738846566306</v>
      </c>
      <c r="N193" s="77">
        <f>IF($C193&lt;="2023-24",INDEX(Inputs1[[2013-14]:[2029-30]], MATCH(_xlfn.CONCAT('Cost drivers '!N$4,"_",'Cost drivers '!$B193), Inputs1!$X$2:$X$507, 0), MATCH('Cost drivers '!$C193, Inputs1[[#Headers],[2013-14]:[2029-30]], 0)), INDEX(Inputs24[[2023-24]:[2029-30]], MATCH(_xlfn.CONCAT('Cost drivers '!N$5, "_",'Cost drivers '!$B193), Inputs2!$N$2:$N$210, 0), MATCH('Cost drivers '!$C193, Inputs24[[#Headers],[2023-24]:[2029-30]],0)))</f>
        <v>0.89657389938949383</v>
      </c>
      <c r="O193" s="77">
        <f>IF($C193&lt;="2023-24",INDEX(Inputs1[[2013-14]:[2029-30]], MATCH(_xlfn.CONCAT('Cost drivers '!O$4,"_",'Cost drivers '!$B193), Inputs1!$X$2:$X$507, 0), MATCH('Cost drivers '!$C193, Inputs1[[#Headers],[2013-14]:[2029-30]], 0)), INDEX(Inputs24[[2023-24]:[2029-30]], MATCH(_xlfn.CONCAT('Cost drivers '!O$5, "_",'Cost drivers '!$B193), Inputs2!$N$2:$N$210, 0), MATCH('Cost drivers '!$C193, Inputs24[[#Headers],[2023-24]:[2029-30]],0)))</f>
        <v>2133.4749999999999</v>
      </c>
      <c r="P193" s="77">
        <f>IF($C193&lt;="2023-24",INDEX(Inputs1[[2013-14]:[2029-30]], MATCH(_xlfn.CONCAT('Cost drivers '!P$4,"_",'Cost drivers '!$B193), Inputs1!$X$2:$X$507, 0), MATCH('Cost drivers '!$C193, Inputs1[[#Headers],[2013-14]:[2029-30]], 0)), INDEX(Inputs24[[2023-24]:[2029-30]], MATCH(_xlfn.CONCAT('Cost drivers '!P$5, "_",'Cost drivers '!$B193), Inputs2!$N$2:$N$210, 0), MATCH('Cost drivers '!$C193, Inputs24[[#Headers],[2023-24]:[2029-30]],0)))</f>
        <v>0</v>
      </c>
      <c r="Q193" s="77">
        <f>IF($C193&lt;="2023-24",INDEX(Inputs1[[2013-14]:[2029-30]], MATCH(_xlfn.CONCAT('Cost drivers '!Q$4,"_",'Cost drivers '!$B193), Inputs1!$X$2:$X$507, 0), MATCH('Cost drivers '!$C193, Inputs1[[#Headers],[2013-14]:[2029-30]], 0)), INDEX(Inputs24[[2023-24]:[2029-30]], MATCH(_xlfn.CONCAT('Cost drivers '!Q$5, "_",'Cost drivers '!$B193), Inputs2!$N$2:$N$210, 0), MATCH('Cost drivers '!$C193, Inputs24[[#Headers],[2023-24]:[2029-30]],0)))</f>
        <v>0</v>
      </c>
    </row>
    <row r="194" spans="1:17" s="48" customFormat="1" ht="13.15">
      <c r="A194" s="66" t="str">
        <f t="shared" si="19"/>
        <v>YKY17</v>
      </c>
      <c r="B194" s="66" t="str">
        <f>Costs!B193</f>
        <v>YKY</v>
      </c>
      <c r="C194" s="66" t="str">
        <f>Costs!C193</f>
        <v>2016-17</v>
      </c>
      <c r="D194" s="106">
        <f t="shared" si="20"/>
        <v>6.0474046590141972</v>
      </c>
      <c r="E194" s="107">
        <f t="shared" si="16"/>
        <v>26.448361520094924</v>
      </c>
      <c r="F194" s="107">
        <f t="shared" si="17"/>
        <v>15.649839681347439</v>
      </c>
      <c r="G194" s="107">
        <f t="shared" si="21"/>
        <v>89.717846786616008</v>
      </c>
      <c r="H194" s="106">
        <f t="shared" si="18"/>
        <v>14.582402578217126</v>
      </c>
      <c r="I194" s="108">
        <f t="shared" si="22"/>
        <v>0</v>
      </c>
      <c r="J194" s="108">
        <f t="shared" si="23"/>
        <v>0</v>
      </c>
      <c r="K194" s="77">
        <f>IF($C194&lt;="2023-24",INDEX(Inputs1[[2013-14]:[2029-30]], MATCH(_xlfn.CONCAT('Cost drivers '!K$4,"_",'Cost drivers '!$B194), Inputs1!$X$2:$X$507, 0), MATCH('Cost drivers '!$C194, Inputs1[[#Headers],[2013-14]:[2029-30]], 0)), INDEX(Inputs24[[2023-24]:[2029-30]], MATCH(_xlfn.CONCAT('Cost drivers '!K$5, "_",'Cost drivers '!$B194), Inputs2!$N$2:$N$210, 0), MATCH('Cost drivers '!$C194, Inputs24[[#Headers],[2023-24]:[2029-30]],0)))</f>
        <v>423.01373924955391</v>
      </c>
      <c r="L194" s="77">
        <f>IF($C194&lt;="2023-24",INDEX(Inputs1[[2013-14]:[2029-30]], MATCH(_xlfn.CONCAT('Cost drivers '!L$4,"_",'Cost drivers '!$B194), Inputs1!$X$2:$X$507, 0), MATCH('Cost drivers '!$C194, Inputs1[[#Headers],[2013-14]:[2029-30]], 0)), INDEX(Inputs24[[2023-24]:[2029-30]], MATCH(_xlfn.CONCAT('Cost drivers '!L$5, "_",'Cost drivers '!$B194), Inputs2!$N$2:$N$210, 0), MATCH('Cost drivers '!$C194, Inputs24[[#Headers],[2023-24]:[2029-30]],0)))</f>
        <v>26.448361520094924</v>
      </c>
      <c r="M194" s="77">
        <f>IF($C194&lt;="2023-24",INDEX(Inputs1[[2013-14]:[2029-30]], MATCH(_xlfn.CONCAT('Cost drivers '!M$4,"_",'Cost drivers '!$B194), Inputs1!$X$2:$X$507, 0), MATCH('Cost drivers '!$C194, Inputs1[[#Headers],[2013-14]:[2029-30]], 0)), INDEX(Inputs24[[2023-24]:[2029-30]], MATCH(_xlfn.CONCAT('Cost drivers '!M$5, "_",'Cost drivers '!$B194), Inputs2!$N$2:$N$210, 0), MATCH('Cost drivers '!$C194, Inputs24[[#Headers],[2023-24]:[2029-30]],0)))</f>
        <v>15.649839681347439</v>
      </c>
      <c r="N194" s="77">
        <f>IF($C194&lt;="2023-24",INDEX(Inputs1[[2013-14]:[2029-30]], MATCH(_xlfn.CONCAT('Cost drivers '!N$4,"_",'Cost drivers '!$B194), Inputs1!$X$2:$X$507, 0), MATCH('Cost drivers '!$C194, Inputs1[[#Headers],[2013-14]:[2029-30]], 0)), INDEX(Inputs24[[2023-24]:[2029-30]], MATCH(_xlfn.CONCAT('Cost drivers '!N$5, "_",'Cost drivers '!$B194), Inputs2!$N$2:$N$210, 0), MATCH('Cost drivers '!$C194, Inputs24[[#Headers],[2023-24]:[2029-30]],0)))</f>
        <v>0.89717846786616007</v>
      </c>
      <c r="O194" s="77">
        <f>IF($C194&lt;="2023-24",INDEX(Inputs1[[2013-14]:[2029-30]], MATCH(_xlfn.CONCAT('Cost drivers '!O$4,"_",'Cost drivers '!$B194), Inputs1!$X$2:$X$507, 0), MATCH('Cost drivers '!$C194, Inputs1[[#Headers],[2013-14]:[2029-30]], 0)), INDEX(Inputs24[[2023-24]:[2029-30]], MATCH(_xlfn.CONCAT('Cost drivers '!O$5, "_",'Cost drivers '!$B194), Inputs2!$N$2:$N$210, 0), MATCH('Cost drivers '!$C194, Inputs24[[#Headers],[2023-24]:[2029-30]],0)))</f>
        <v>2153.0641643835615</v>
      </c>
      <c r="P194" s="77">
        <f>IF($C194&lt;="2023-24",INDEX(Inputs1[[2013-14]:[2029-30]], MATCH(_xlfn.CONCAT('Cost drivers '!P$4,"_",'Cost drivers '!$B194), Inputs1!$X$2:$X$507, 0), MATCH('Cost drivers '!$C194, Inputs1[[#Headers],[2013-14]:[2029-30]], 0)), INDEX(Inputs24[[2023-24]:[2029-30]], MATCH(_xlfn.CONCAT('Cost drivers '!P$5, "_",'Cost drivers '!$B194), Inputs2!$N$2:$N$210, 0), MATCH('Cost drivers '!$C194, Inputs24[[#Headers],[2023-24]:[2029-30]],0)))</f>
        <v>0</v>
      </c>
      <c r="Q194" s="77">
        <f>IF($C194&lt;="2023-24",INDEX(Inputs1[[2013-14]:[2029-30]], MATCH(_xlfn.CONCAT('Cost drivers '!Q$4,"_",'Cost drivers '!$B194), Inputs1!$X$2:$X$507, 0), MATCH('Cost drivers '!$C194, Inputs1[[#Headers],[2013-14]:[2029-30]], 0)), INDEX(Inputs24[[2023-24]:[2029-30]], MATCH(_xlfn.CONCAT('Cost drivers '!Q$5, "_",'Cost drivers '!$B194), Inputs2!$N$2:$N$210, 0), MATCH('Cost drivers '!$C194, Inputs24[[#Headers],[2023-24]:[2029-30]],0)))</f>
        <v>0</v>
      </c>
    </row>
    <row r="195" spans="1:17" s="48" customFormat="1" ht="13.15">
      <c r="A195" s="66" t="str">
        <f t="shared" si="19"/>
        <v>YKY18</v>
      </c>
      <c r="B195" s="66" t="str">
        <f>Costs!B194</f>
        <v>YKY</v>
      </c>
      <c r="C195" s="66" t="str">
        <f>Costs!C194</f>
        <v>2017-18</v>
      </c>
      <c r="D195" s="106">
        <f t="shared" si="20"/>
        <v>6.0376382165143401</v>
      </c>
      <c r="E195" s="107">
        <f t="shared" si="16"/>
        <v>26.219689110951251</v>
      </c>
      <c r="F195" s="107">
        <f t="shared" si="17"/>
        <v>15.238969341838491</v>
      </c>
      <c r="G195" s="107">
        <f t="shared" si="21"/>
        <v>89.922651790779184</v>
      </c>
      <c r="H195" s="106">
        <f t="shared" si="18"/>
        <v>14.58781821098885</v>
      </c>
      <c r="I195" s="108">
        <f t="shared" si="22"/>
        <v>0</v>
      </c>
      <c r="J195" s="108">
        <f t="shared" si="23"/>
        <v>0</v>
      </c>
      <c r="K195" s="77">
        <f>IF($C195&lt;="2023-24",INDEX(Inputs1[[2013-14]:[2029-30]], MATCH(_xlfn.CONCAT('Cost drivers '!K$4,"_",'Cost drivers '!$B195), Inputs1!$X$2:$X$507, 0), MATCH('Cost drivers '!$C195, Inputs1[[#Headers],[2013-14]:[2029-30]], 0)), INDEX(Inputs24[[2023-24]:[2029-30]], MATCH(_xlfn.CONCAT('Cost drivers '!K$5, "_",'Cost drivers '!$B195), Inputs2!$N$2:$N$210, 0), MATCH('Cost drivers '!$C195, Inputs24[[#Headers],[2023-24]:[2029-30]],0)))</f>
        <v>418.90250861586134</v>
      </c>
      <c r="L195" s="77">
        <f>IF($C195&lt;="2023-24",INDEX(Inputs1[[2013-14]:[2029-30]], MATCH(_xlfn.CONCAT('Cost drivers '!L$4,"_",'Cost drivers '!$B195), Inputs1!$X$2:$X$507, 0), MATCH('Cost drivers '!$C195, Inputs1[[#Headers],[2013-14]:[2029-30]], 0)), INDEX(Inputs24[[2023-24]:[2029-30]], MATCH(_xlfn.CONCAT('Cost drivers '!L$5, "_",'Cost drivers '!$B195), Inputs2!$N$2:$N$210, 0), MATCH('Cost drivers '!$C195, Inputs24[[#Headers],[2023-24]:[2029-30]],0)))</f>
        <v>26.219689110951251</v>
      </c>
      <c r="M195" s="77">
        <f>IF($C195&lt;="2023-24",INDEX(Inputs1[[2013-14]:[2029-30]], MATCH(_xlfn.CONCAT('Cost drivers '!M$4,"_",'Cost drivers '!$B195), Inputs1!$X$2:$X$507, 0), MATCH('Cost drivers '!$C195, Inputs1[[#Headers],[2013-14]:[2029-30]], 0)), INDEX(Inputs24[[2023-24]:[2029-30]], MATCH(_xlfn.CONCAT('Cost drivers '!M$5, "_",'Cost drivers '!$B195), Inputs2!$N$2:$N$210, 0), MATCH('Cost drivers '!$C195, Inputs24[[#Headers],[2023-24]:[2029-30]],0)))</f>
        <v>15.238969341838491</v>
      </c>
      <c r="N195" s="77">
        <f>IF($C195&lt;="2023-24",INDEX(Inputs1[[2013-14]:[2029-30]], MATCH(_xlfn.CONCAT('Cost drivers '!N$4,"_",'Cost drivers '!$B195), Inputs1!$X$2:$X$507, 0), MATCH('Cost drivers '!$C195, Inputs1[[#Headers],[2013-14]:[2029-30]], 0)), INDEX(Inputs24[[2023-24]:[2029-30]], MATCH(_xlfn.CONCAT('Cost drivers '!N$5, "_",'Cost drivers '!$B195), Inputs2!$N$2:$N$210, 0), MATCH('Cost drivers '!$C195, Inputs24[[#Headers],[2023-24]:[2029-30]],0)))</f>
        <v>0.89922651790779184</v>
      </c>
      <c r="O195" s="77">
        <f>IF($C195&lt;="2023-24",INDEX(Inputs1[[2013-14]:[2029-30]], MATCH(_xlfn.CONCAT('Cost drivers '!O$4,"_",'Cost drivers '!$B195), Inputs1!$X$2:$X$507, 0), MATCH('Cost drivers '!$C195, Inputs1[[#Headers],[2013-14]:[2029-30]], 0)), INDEX(Inputs24[[2023-24]:[2029-30]], MATCH(_xlfn.CONCAT('Cost drivers '!O$5, "_",'Cost drivers '!$B195), Inputs2!$N$2:$N$210, 0), MATCH('Cost drivers '!$C195, Inputs24[[#Headers],[2023-24]:[2029-30]],0)))</f>
        <v>2164.7560000000003</v>
      </c>
      <c r="P195" s="77">
        <f>IF($C195&lt;="2023-24",INDEX(Inputs1[[2013-14]:[2029-30]], MATCH(_xlfn.CONCAT('Cost drivers '!P$4,"_",'Cost drivers '!$B195), Inputs1!$X$2:$X$507, 0), MATCH('Cost drivers '!$C195, Inputs1[[#Headers],[2013-14]:[2029-30]], 0)), INDEX(Inputs24[[2023-24]:[2029-30]], MATCH(_xlfn.CONCAT('Cost drivers '!P$5, "_",'Cost drivers '!$B195), Inputs2!$N$2:$N$210, 0), MATCH('Cost drivers '!$C195, Inputs24[[#Headers],[2023-24]:[2029-30]],0)))</f>
        <v>0</v>
      </c>
      <c r="Q195" s="77">
        <f>IF($C195&lt;="2023-24",INDEX(Inputs1[[2013-14]:[2029-30]], MATCH(_xlfn.CONCAT('Cost drivers '!Q$4,"_",'Cost drivers '!$B195), Inputs1!$X$2:$X$507, 0), MATCH('Cost drivers '!$C195, Inputs1[[#Headers],[2013-14]:[2029-30]], 0)), INDEX(Inputs24[[2023-24]:[2029-30]], MATCH(_xlfn.CONCAT('Cost drivers '!Q$5, "_",'Cost drivers '!$B195), Inputs2!$N$2:$N$210, 0), MATCH('Cost drivers '!$C195, Inputs24[[#Headers],[2023-24]:[2029-30]],0)))</f>
        <v>0</v>
      </c>
    </row>
    <row r="196" spans="1:17" s="48" customFormat="1" ht="13.15">
      <c r="A196" s="66" t="str">
        <f t="shared" si="19"/>
        <v>YKY19</v>
      </c>
      <c r="B196" s="66" t="str">
        <f>Costs!B195</f>
        <v>YKY</v>
      </c>
      <c r="C196" s="66" t="str">
        <f>Costs!C195</f>
        <v>2018-19</v>
      </c>
      <c r="D196" s="106">
        <f t="shared" si="20"/>
        <v>6.050614412639499</v>
      </c>
      <c r="E196" s="107">
        <f t="shared" si="16"/>
        <v>25.423981876957647</v>
      </c>
      <c r="F196" s="107">
        <f t="shared" si="17"/>
        <v>14.830175809953653</v>
      </c>
      <c r="G196" s="107">
        <f t="shared" si="21"/>
        <v>89.77467561866402</v>
      </c>
      <c r="H196" s="106">
        <f t="shared" si="18"/>
        <v>14.593843199543413</v>
      </c>
      <c r="I196" s="108">
        <f t="shared" si="22"/>
        <v>0</v>
      </c>
      <c r="J196" s="108">
        <f t="shared" si="23"/>
        <v>0</v>
      </c>
      <c r="K196" s="77">
        <f>IF($C196&lt;="2023-24",INDEX(Inputs1[[2013-14]:[2029-30]], MATCH(_xlfn.CONCAT('Cost drivers '!K$4,"_",'Cost drivers '!$B196), Inputs1!$X$2:$X$507, 0), MATCH('Cost drivers '!$C196, Inputs1[[#Headers],[2013-14]:[2029-30]], 0)), INDEX(Inputs24[[2023-24]:[2029-30]], MATCH(_xlfn.CONCAT('Cost drivers '!K$5, "_",'Cost drivers '!$B196), Inputs2!$N$2:$N$210, 0), MATCH('Cost drivers '!$C196, Inputs24[[#Headers],[2023-24]:[2029-30]],0)))</f>
        <v>424.37369051934496</v>
      </c>
      <c r="L196" s="77">
        <f>IF($C196&lt;="2023-24",INDEX(Inputs1[[2013-14]:[2029-30]], MATCH(_xlfn.CONCAT('Cost drivers '!L$4,"_",'Cost drivers '!$B196), Inputs1!$X$2:$X$507, 0), MATCH('Cost drivers '!$C196, Inputs1[[#Headers],[2013-14]:[2029-30]], 0)), INDEX(Inputs24[[2023-24]:[2029-30]], MATCH(_xlfn.CONCAT('Cost drivers '!L$5, "_",'Cost drivers '!$B196), Inputs2!$N$2:$N$210, 0), MATCH('Cost drivers '!$C196, Inputs24[[#Headers],[2023-24]:[2029-30]],0)))</f>
        <v>25.423981876957647</v>
      </c>
      <c r="M196" s="77">
        <f>IF($C196&lt;="2023-24",INDEX(Inputs1[[2013-14]:[2029-30]], MATCH(_xlfn.CONCAT('Cost drivers '!M$4,"_",'Cost drivers '!$B196), Inputs1!$X$2:$X$507, 0), MATCH('Cost drivers '!$C196, Inputs1[[#Headers],[2013-14]:[2029-30]], 0)), INDEX(Inputs24[[2023-24]:[2029-30]], MATCH(_xlfn.CONCAT('Cost drivers '!M$5, "_",'Cost drivers '!$B196), Inputs2!$N$2:$N$210, 0), MATCH('Cost drivers '!$C196, Inputs24[[#Headers],[2023-24]:[2029-30]],0)))</f>
        <v>14.830175809953653</v>
      </c>
      <c r="N196" s="77">
        <f>IF($C196&lt;="2023-24",INDEX(Inputs1[[2013-14]:[2029-30]], MATCH(_xlfn.CONCAT('Cost drivers '!N$4,"_",'Cost drivers '!$B196), Inputs1!$X$2:$X$507, 0), MATCH('Cost drivers '!$C196, Inputs1[[#Headers],[2013-14]:[2029-30]], 0)), INDEX(Inputs24[[2023-24]:[2029-30]], MATCH(_xlfn.CONCAT('Cost drivers '!N$5, "_",'Cost drivers '!$B196), Inputs2!$N$2:$N$210, 0), MATCH('Cost drivers '!$C196, Inputs24[[#Headers],[2023-24]:[2029-30]],0)))</f>
        <v>0.89774675618664024</v>
      </c>
      <c r="O196" s="77">
        <f>IF($C196&lt;="2023-24",INDEX(Inputs1[[2013-14]:[2029-30]], MATCH(_xlfn.CONCAT('Cost drivers '!O$4,"_",'Cost drivers '!$B196), Inputs1!$X$2:$X$507, 0), MATCH('Cost drivers '!$C196, Inputs1[[#Headers],[2013-14]:[2029-30]], 0)), INDEX(Inputs24[[2023-24]:[2029-30]], MATCH(_xlfn.CONCAT('Cost drivers '!O$5, "_",'Cost drivers '!$B196), Inputs2!$N$2:$N$210, 0), MATCH('Cost drivers '!$C196, Inputs24[[#Headers],[2023-24]:[2029-30]],0)))</f>
        <v>2177.8379999999997</v>
      </c>
      <c r="P196" s="77">
        <f>IF($C196&lt;="2023-24",INDEX(Inputs1[[2013-14]:[2029-30]], MATCH(_xlfn.CONCAT('Cost drivers '!P$4,"_",'Cost drivers '!$B196), Inputs1!$X$2:$X$507, 0), MATCH('Cost drivers '!$C196, Inputs1[[#Headers],[2013-14]:[2029-30]], 0)), INDEX(Inputs24[[2023-24]:[2029-30]], MATCH(_xlfn.CONCAT('Cost drivers '!P$5, "_",'Cost drivers '!$B196), Inputs2!$N$2:$N$210, 0), MATCH('Cost drivers '!$C196, Inputs24[[#Headers],[2023-24]:[2029-30]],0)))</f>
        <v>0</v>
      </c>
      <c r="Q196" s="77">
        <f>IF($C196&lt;="2023-24",INDEX(Inputs1[[2013-14]:[2029-30]], MATCH(_xlfn.CONCAT('Cost drivers '!Q$4,"_",'Cost drivers '!$B196), Inputs1!$X$2:$X$507, 0), MATCH('Cost drivers '!$C196, Inputs1[[#Headers],[2013-14]:[2029-30]], 0)), INDEX(Inputs24[[2023-24]:[2029-30]], MATCH(_xlfn.CONCAT('Cost drivers '!Q$5, "_",'Cost drivers '!$B196), Inputs2!$N$2:$N$210, 0), MATCH('Cost drivers '!$C196, Inputs24[[#Headers],[2023-24]:[2029-30]],0)))</f>
        <v>0</v>
      </c>
    </row>
    <row r="197" spans="1:17" s="48" customFormat="1" ht="13.15">
      <c r="A197" s="66" t="str">
        <f t="shared" si="19"/>
        <v>YKY20</v>
      </c>
      <c r="B197" s="66" t="str">
        <f>Costs!B196</f>
        <v>YKY</v>
      </c>
      <c r="C197" s="66" t="str">
        <f>Costs!C196</f>
        <v>2019-20</v>
      </c>
      <c r="D197" s="106">
        <f t="shared" si="20"/>
        <v>6.0474266448947382</v>
      </c>
      <c r="E197" s="107">
        <f t="shared" si="16"/>
        <v>24.707847580248611</v>
      </c>
      <c r="F197" s="107">
        <f t="shared" si="17"/>
        <v>14.417182835409056</v>
      </c>
      <c r="G197" s="107">
        <f t="shared" si="21"/>
        <v>89.692949908506506</v>
      </c>
      <c r="H197" s="106">
        <f t="shared" si="18"/>
        <v>14.599308443452307</v>
      </c>
      <c r="I197" s="108">
        <f t="shared" si="22"/>
        <v>1</v>
      </c>
      <c r="J197" s="108">
        <f t="shared" si="23"/>
        <v>0</v>
      </c>
      <c r="K197" s="77">
        <f>IF($C197&lt;="2023-24",INDEX(Inputs1[[2013-14]:[2029-30]], MATCH(_xlfn.CONCAT('Cost drivers '!K$4,"_",'Cost drivers '!$B197), Inputs1!$X$2:$X$507, 0), MATCH('Cost drivers '!$C197, Inputs1[[#Headers],[2013-14]:[2029-30]], 0)), INDEX(Inputs24[[2023-24]:[2029-30]], MATCH(_xlfn.CONCAT('Cost drivers '!K$5, "_",'Cost drivers '!$B197), Inputs2!$N$2:$N$210, 0), MATCH('Cost drivers '!$C197, Inputs24[[#Headers],[2023-24]:[2029-30]],0)))</f>
        <v>423.02303968133106</v>
      </c>
      <c r="L197" s="77">
        <f>IF($C197&lt;="2023-24",INDEX(Inputs1[[2013-14]:[2029-30]], MATCH(_xlfn.CONCAT('Cost drivers '!L$4,"_",'Cost drivers '!$B197), Inputs1!$X$2:$X$507, 0), MATCH('Cost drivers '!$C197, Inputs1[[#Headers],[2013-14]:[2029-30]], 0)), INDEX(Inputs24[[2023-24]:[2029-30]], MATCH(_xlfn.CONCAT('Cost drivers '!L$5, "_",'Cost drivers '!$B197), Inputs2!$N$2:$N$210, 0), MATCH('Cost drivers '!$C197, Inputs24[[#Headers],[2023-24]:[2029-30]],0)))</f>
        <v>24.707847580248611</v>
      </c>
      <c r="M197" s="77">
        <f>IF($C197&lt;="2023-24",INDEX(Inputs1[[2013-14]:[2029-30]], MATCH(_xlfn.CONCAT('Cost drivers '!M$4,"_",'Cost drivers '!$B197), Inputs1!$X$2:$X$507, 0), MATCH('Cost drivers '!$C197, Inputs1[[#Headers],[2013-14]:[2029-30]], 0)), INDEX(Inputs24[[2023-24]:[2029-30]], MATCH(_xlfn.CONCAT('Cost drivers '!M$5, "_",'Cost drivers '!$B197), Inputs2!$N$2:$N$210, 0), MATCH('Cost drivers '!$C197, Inputs24[[#Headers],[2023-24]:[2029-30]],0)))</f>
        <v>14.417182835409056</v>
      </c>
      <c r="N197" s="77">
        <f>IF($C197&lt;="2023-24",INDEX(Inputs1[[2013-14]:[2029-30]], MATCH(_xlfn.CONCAT('Cost drivers '!N$4,"_",'Cost drivers '!$B197), Inputs1!$X$2:$X$507, 0), MATCH('Cost drivers '!$C197, Inputs1[[#Headers],[2013-14]:[2029-30]], 0)), INDEX(Inputs24[[2023-24]:[2029-30]], MATCH(_xlfn.CONCAT('Cost drivers '!N$5, "_",'Cost drivers '!$B197), Inputs2!$N$2:$N$210, 0), MATCH('Cost drivers '!$C197, Inputs24[[#Headers],[2023-24]:[2029-30]],0)))</f>
        <v>0.89692949908506503</v>
      </c>
      <c r="O197" s="77">
        <f>IF($C197&lt;="2023-24",INDEX(Inputs1[[2013-14]:[2029-30]], MATCH(_xlfn.CONCAT('Cost drivers '!O$4,"_",'Cost drivers '!$B197), Inputs1!$X$2:$X$507, 0), MATCH('Cost drivers '!$C197, Inputs1[[#Headers],[2013-14]:[2029-30]], 0)), INDEX(Inputs24[[2023-24]:[2029-30]], MATCH(_xlfn.CONCAT('Cost drivers '!O$5, "_",'Cost drivers '!$B197), Inputs2!$N$2:$N$210, 0), MATCH('Cost drivers '!$C197, Inputs24[[#Headers],[2023-24]:[2029-30]],0)))</f>
        <v>2189.7730000000001</v>
      </c>
      <c r="P197" s="77">
        <f>IF($C197&lt;="2023-24",INDEX(Inputs1[[2013-14]:[2029-30]], MATCH(_xlfn.CONCAT('Cost drivers '!P$4,"_",'Cost drivers '!$B197), Inputs1!$X$2:$X$507, 0), MATCH('Cost drivers '!$C197, Inputs1[[#Headers],[2013-14]:[2029-30]], 0)), INDEX(Inputs24[[2023-24]:[2029-30]], MATCH(_xlfn.CONCAT('Cost drivers '!P$5, "_",'Cost drivers '!$B197), Inputs2!$N$2:$N$210, 0), MATCH('Cost drivers '!$C197, Inputs24[[#Headers],[2023-24]:[2029-30]],0)))</f>
        <v>1</v>
      </c>
      <c r="Q197" s="77">
        <f>IF($C197&lt;="2023-24",INDEX(Inputs1[[2013-14]:[2029-30]], MATCH(_xlfn.CONCAT('Cost drivers '!Q$4,"_",'Cost drivers '!$B197), Inputs1!$X$2:$X$507, 0), MATCH('Cost drivers '!$C197, Inputs1[[#Headers],[2013-14]:[2029-30]], 0)), INDEX(Inputs24[[2023-24]:[2029-30]], MATCH(_xlfn.CONCAT('Cost drivers '!Q$5, "_",'Cost drivers '!$B197), Inputs2!$N$2:$N$210, 0), MATCH('Cost drivers '!$C197, Inputs24[[#Headers],[2023-24]:[2029-30]],0)))</f>
        <v>0</v>
      </c>
    </row>
    <row r="198" spans="1:17" s="48" customFormat="1" ht="13.15">
      <c r="A198" s="66" t="str">
        <f t="shared" si="19"/>
        <v>YKY21</v>
      </c>
      <c r="B198" s="66" t="str">
        <f>Costs!B197</f>
        <v>YKY</v>
      </c>
      <c r="C198" s="66" t="str">
        <f>Costs!C197</f>
        <v>2020-21</v>
      </c>
      <c r="D198" s="106">
        <f t="shared" si="20"/>
        <v>6.1164133570260972</v>
      </c>
      <c r="E198" s="107">
        <f t="shared" si="16"/>
        <v>24.38778558560988</v>
      </c>
      <c r="F198" s="107">
        <f t="shared" si="17"/>
        <v>14.417182835409056</v>
      </c>
      <c r="G198" s="107">
        <f t="shared" si="21"/>
        <v>89.760379382374538</v>
      </c>
      <c r="H198" s="106">
        <f t="shared" si="18"/>
        <v>14.610367849554898</v>
      </c>
      <c r="I198" s="108">
        <f t="shared" si="22"/>
        <v>0</v>
      </c>
      <c r="J198" s="108">
        <f t="shared" si="23"/>
        <v>1</v>
      </c>
      <c r="K198" s="77">
        <f>IF($C198&lt;="2023-24",INDEX(Inputs1[[2013-14]:[2029-30]], MATCH(_xlfn.CONCAT('Cost drivers '!K$4,"_",'Cost drivers '!$B198), Inputs1!$X$2:$X$507, 0), MATCH('Cost drivers '!$C198, Inputs1[[#Headers],[2013-14]:[2029-30]], 0)), INDEX(Inputs24[[2023-24]:[2029-30]], MATCH(_xlfn.CONCAT('Cost drivers '!K$5, "_",'Cost drivers '!$B198), Inputs2!$N$2:$N$210, 0), MATCH('Cost drivers '!$C198, Inputs24[[#Headers],[2023-24]:[2029-30]],0)))</f>
        <v>453.23617943574624</v>
      </c>
      <c r="L198" s="77">
        <f>IF($C198&lt;="2023-24",INDEX(Inputs1[[2013-14]:[2029-30]], MATCH(_xlfn.CONCAT('Cost drivers '!L$4,"_",'Cost drivers '!$B198), Inputs1!$X$2:$X$507, 0), MATCH('Cost drivers '!$C198, Inputs1[[#Headers],[2013-14]:[2029-30]], 0)), INDEX(Inputs24[[2023-24]:[2029-30]], MATCH(_xlfn.CONCAT('Cost drivers '!L$5, "_",'Cost drivers '!$B198), Inputs2!$N$2:$N$210, 0), MATCH('Cost drivers '!$C198, Inputs24[[#Headers],[2023-24]:[2029-30]],0)))</f>
        <v>24.38778558560988</v>
      </c>
      <c r="M198" s="77">
        <f>IF($C198&lt;="2023-24",INDEX(Inputs1[[2013-14]:[2029-30]], MATCH(_xlfn.CONCAT('Cost drivers '!M$4,"_",'Cost drivers '!$B198), Inputs1!$X$2:$X$507, 0), MATCH('Cost drivers '!$C198, Inputs1[[#Headers],[2013-14]:[2029-30]], 0)), INDEX(Inputs24[[2023-24]:[2029-30]], MATCH(_xlfn.CONCAT('Cost drivers '!M$5, "_",'Cost drivers '!$B198), Inputs2!$N$2:$N$210, 0), MATCH('Cost drivers '!$C198, Inputs24[[#Headers],[2023-24]:[2029-30]],0)))</f>
        <v>14.417182835409056</v>
      </c>
      <c r="N198" s="77">
        <f>IF($C198&lt;="2023-24",INDEX(Inputs1[[2013-14]:[2029-30]], MATCH(_xlfn.CONCAT('Cost drivers '!N$4,"_",'Cost drivers '!$B198), Inputs1!$X$2:$X$507, 0), MATCH('Cost drivers '!$C198, Inputs1[[#Headers],[2013-14]:[2029-30]], 0)), INDEX(Inputs24[[2023-24]:[2029-30]], MATCH(_xlfn.CONCAT('Cost drivers '!N$5, "_",'Cost drivers '!$B198), Inputs2!$N$2:$N$210, 0), MATCH('Cost drivers '!$C198, Inputs24[[#Headers],[2023-24]:[2029-30]],0)))</f>
        <v>0.89760379382374533</v>
      </c>
      <c r="O198" s="77">
        <f>IF($C198&lt;="2023-24",INDEX(Inputs1[[2013-14]:[2029-30]], MATCH(_xlfn.CONCAT('Cost drivers '!O$4,"_",'Cost drivers '!$B198), Inputs1!$X$2:$X$507, 0), MATCH('Cost drivers '!$C198, Inputs1[[#Headers],[2013-14]:[2029-30]], 0)), INDEX(Inputs24[[2023-24]:[2029-30]], MATCH(_xlfn.CONCAT('Cost drivers '!O$5, "_",'Cost drivers '!$B198), Inputs2!$N$2:$N$210, 0), MATCH('Cost drivers '!$C198, Inputs24[[#Headers],[2023-24]:[2029-30]],0)))</f>
        <v>2214.125</v>
      </c>
      <c r="P198" s="77">
        <f>IF($C198&lt;="2023-24",INDEX(Inputs1[[2013-14]:[2029-30]], MATCH(_xlfn.CONCAT('Cost drivers '!P$4,"_",'Cost drivers '!$B198), Inputs1!$X$2:$X$507, 0), MATCH('Cost drivers '!$C198, Inputs1[[#Headers],[2013-14]:[2029-30]], 0)), INDEX(Inputs24[[2023-24]:[2029-30]], MATCH(_xlfn.CONCAT('Cost drivers '!P$5, "_",'Cost drivers '!$B198), Inputs2!$N$2:$N$210, 0), MATCH('Cost drivers '!$C198, Inputs24[[#Headers],[2023-24]:[2029-30]],0)))</f>
        <v>0</v>
      </c>
      <c r="Q198" s="77">
        <f>IF($C198&lt;="2023-24",INDEX(Inputs1[[2013-14]:[2029-30]], MATCH(_xlfn.CONCAT('Cost drivers '!Q$4,"_",'Cost drivers '!$B198), Inputs1!$X$2:$X$507, 0), MATCH('Cost drivers '!$C198, Inputs1[[#Headers],[2013-14]:[2029-30]], 0)), INDEX(Inputs24[[2023-24]:[2029-30]], MATCH(_xlfn.CONCAT('Cost drivers '!Q$5, "_",'Cost drivers '!$B198), Inputs2!$N$2:$N$210, 0), MATCH('Cost drivers '!$C198, Inputs24[[#Headers],[2023-24]:[2029-30]],0)))</f>
        <v>1</v>
      </c>
    </row>
    <row r="199" spans="1:17" s="48" customFormat="1" ht="13.15">
      <c r="A199" s="66" t="str">
        <f t="shared" si="19"/>
        <v>YKY22</v>
      </c>
      <c r="B199" s="66" t="str">
        <f>Costs!B198</f>
        <v>YKY</v>
      </c>
      <c r="C199" s="66" t="str">
        <f>Costs!C198</f>
        <v>2021-22</v>
      </c>
      <c r="D199" s="106">
        <f t="shared" si="20"/>
        <v>6.0736810026910044</v>
      </c>
      <c r="E199" s="107">
        <f t="shared" si="16"/>
        <v>22.361643444146331</v>
      </c>
      <c r="F199" s="107">
        <f t="shared" si="17"/>
        <v>14.417182835409056</v>
      </c>
      <c r="G199" s="107">
        <f t="shared" si="21"/>
        <v>89.630493681179175</v>
      </c>
      <c r="H199" s="106">
        <f t="shared" si="18"/>
        <v>14.627751914260664</v>
      </c>
      <c r="I199" s="108">
        <f t="shared" si="22"/>
        <v>0</v>
      </c>
      <c r="J199" s="108">
        <f t="shared" si="23"/>
        <v>0</v>
      </c>
      <c r="K199" s="77">
        <f>IF($C199&lt;="2023-24",INDEX(Inputs1[[2013-14]:[2029-30]], MATCH(_xlfn.CONCAT('Cost drivers '!K$4,"_",'Cost drivers '!$B199), Inputs1!$X$2:$X$507, 0), MATCH('Cost drivers '!$C199, Inputs1[[#Headers],[2013-14]:[2029-30]], 0)), INDEX(Inputs24[[2023-24]:[2029-30]], MATCH(_xlfn.CONCAT('Cost drivers '!K$5, "_",'Cost drivers '!$B199), Inputs2!$N$2:$N$210, 0), MATCH('Cost drivers '!$C199, Inputs24[[#Headers],[2023-24]:[2029-30]],0)))</f>
        <v>434.27631529199471</v>
      </c>
      <c r="L199" s="77">
        <f>IF($C199&lt;="2023-24",INDEX(Inputs1[[2013-14]:[2029-30]], MATCH(_xlfn.CONCAT('Cost drivers '!L$4,"_",'Cost drivers '!$B199), Inputs1!$X$2:$X$507, 0), MATCH('Cost drivers '!$C199, Inputs1[[#Headers],[2013-14]:[2029-30]], 0)), INDEX(Inputs24[[2023-24]:[2029-30]], MATCH(_xlfn.CONCAT('Cost drivers '!L$5, "_",'Cost drivers '!$B199), Inputs2!$N$2:$N$210, 0), MATCH('Cost drivers '!$C199, Inputs24[[#Headers],[2023-24]:[2029-30]],0)))</f>
        <v>22.361643444146331</v>
      </c>
      <c r="M199" s="77">
        <f>IF($C199&lt;="2023-24",INDEX(Inputs1[[2013-14]:[2029-30]], MATCH(_xlfn.CONCAT('Cost drivers '!M$4,"_",'Cost drivers '!$B199), Inputs1!$X$2:$X$507, 0), MATCH('Cost drivers '!$C199, Inputs1[[#Headers],[2013-14]:[2029-30]], 0)), INDEX(Inputs24[[2023-24]:[2029-30]], MATCH(_xlfn.CONCAT('Cost drivers '!M$5, "_",'Cost drivers '!$B199), Inputs2!$N$2:$N$210, 0), MATCH('Cost drivers '!$C199, Inputs24[[#Headers],[2023-24]:[2029-30]],0)))</f>
        <v>14.417182835409056</v>
      </c>
      <c r="N199" s="77">
        <f>IF($C199&lt;="2023-24",INDEX(Inputs1[[2013-14]:[2029-30]], MATCH(_xlfn.CONCAT('Cost drivers '!N$4,"_",'Cost drivers '!$B199), Inputs1!$X$2:$X$507, 0), MATCH('Cost drivers '!$C199, Inputs1[[#Headers],[2013-14]:[2029-30]], 0)), INDEX(Inputs24[[2023-24]:[2029-30]], MATCH(_xlfn.CONCAT('Cost drivers '!N$5, "_",'Cost drivers '!$B199), Inputs2!$N$2:$N$210, 0), MATCH('Cost drivers '!$C199, Inputs24[[#Headers],[2023-24]:[2029-30]],0)))</f>
        <v>0.8963049368117918</v>
      </c>
      <c r="O199" s="77">
        <f>IF($C199&lt;="2023-24",INDEX(Inputs1[[2013-14]:[2029-30]], MATCH(_xlfn.CONCAT('Cost drivers '!O$4,"_",'Cost drivers '!$B199), Inputs1!$X$2:$X$507, 0), MATCH('Cost drivers '!$C199, Inputs1[[#Headers],[2013-14]:[2029-30]], 0)), INDEX(Inputs24[[2023-24]:[2029-30]], MATCH(_xlfn.CONCAT('Cost drivers '!O$5, "_",'Cost drivers '!$B199), Inputs2!$N$2:$N$210, 0), MATCH('Cost drivers '!$C199, Inputs24[[#Headers],[2023-24]:[2029-30]],0)))</f>
        <v>2252.9520000000002</v>
      </c>
      <c r="P199" s="77">
        <f>IF($C199&lt;="2023-24",INDEX(Inputs1[[2013-14]:[2029-30]], MATCH(_xlfn.CONCAT('Cost drivers '!P$4,"_",'Cost drivers '!$B199), Inputs1!$X$2:$X$507, 0), MATCH('Cost drivers '!$C199, Inputs1[[#Headers],[2013-14]:[2029-30]], 0)), INDEX(Inputs24[[2023-24]:[2029-30]], MATCH(_xlfn.CONCAT('Cost drivers '!P$5, "_",'Cost drivers '!$B199), Inputs2!$N$2:$N$210, 0), MATCH('Cost drivers '!$C199, Inputs24[[#Headers],[2023-24]:[2029-30]],0)))</f>
        <v>0</v>
      </c>
      <c r="Q199" s="77">
        <f>IF($C199&lt;="2023-24",INDEX(Inputs1[[2013-14]:[2029-30]], MATCH(_xlfn.CONCAT('Cost drivers '!Q$4,"_",'Cost drivers '!$B199), Inputs1!$X$2:$X$507, 0), MATCH('Cost drivers '!$C199, Inputs1[[#Headers],[2013-14]:[2029-30]], 0)), INDEX(Inputs24[[2023-24]:[2029-30]], MATCH(_xlfn.CONCAT('Cost drivers '!Q$5, "_",'Cost drivers '!$B199), Inputs2!$N$2:$N$210, 0), MATCH('Cost drivers '!$C199, Inputs24[[#Headers],[2023-24]:[2029-30]],0)))</f>
        <v>0</v>
      </c>
    </row>
    <row r="200" spans="1:17" s="48" customFormat="1" ht="13.15">
      <c r="A200" s="66" t="str">
        <f t="shared" si="19"/>
        <v>YKY23</v>
      </c>
      <c r="B200" s="66" t="str">
        <f>Costs!B199</f>
        <v>YKY</v>
      </c>
      <c r="C200" s="66" t="str">
        <f>Costs!C199</f>
        <v>2022-23</v>
      </c>
      <c r="D200" s="106">
        <f t="shared" si="20"/>
        <v>5.9728613860326236</v>
      </c>
      <c r="E200" s="107">
        <f t="shared" si="16"/>
        <v>23.566864764811204</v>
      </c>
      <c r="F200" s="107">
        <f t="shared" si="17"/>
        <v>14.417182835409056</v>
      </c>
      <c r="G200" s="107">
        <f t="shared" si="21"/>
        <v>89.600572551215947</v>
      </c>
      <c r="H200" s="106">
        <f t="shared" si="18"/>
        <v>14.637372361617839</v>
      </c>
      <c r="I200" s="108">
        <f t="shared" si="22"/>
        <v>0</v>
      </c>
      <c r="J200" s="108">
        <f t="shared" si="23"/>
        <v>0</v>
      </c>
      <c r="K200" s="77">
        <f>IF($C200&lt;="2023-24",INDEX(Inputs1[[2013-14]:[2029-30]], MATCH(_xlfn.CONCAT('Cost drivers '!K$4,"_",'Cost drivers '!$B200), Inputs1!$X$2:$X$507, 0), MATCH('Cost drivers '!$C200, Inputs1[[#Headers],[2013-14]:[2029-30]], 0)), INDEX(Inputs24[[2023-24]:[2029-30]], MATCH(_xlfn.CONCAT('Cost drivers '!K$5, "_",'Cost drivers '!$B200), Inputs2!$N$2:$N$210, 0), MATCH('Cost drivers '!$C200, Inputs24[[#Headers],[2023-24]:[2029-30]],0)))</f>
        <v>392.62752386985539</v>
      </c>
      <c r="L200" s="77">
        <f>IF($C200&lt;="2023-24",INDEX(Inputs1[[2013-14]:[2029-30]], MATCH(_xlfn.CONCAT('Cost drivers '!L$4,"_",'Cost drivers '!$B200), Inputs1!$X$2:$X$507, 0), MATCH('Cost drivers '!$C200, Inputs1[[#Headers],[2013-14]:[2029-30]], 0)), INDEX(Inputs24[[2023-24]:[2029-30]], MATCH(_xlfn.CONCAT('Cost drivers '!L$5, "_",'Cost drivers '!$B200), Inputs2!$N$2:$N$210, 0), MATCH('Cost drivers '!$C200, Inputs24[[#Headers],[2023-24]:[2029-30]],0)))</f>
        <v>23.566864764811204</v>
      </c>
      <c r="M200" s="77">
        <f>IF($C200&lt;="2023-24",INDEX(Inputs1[[2013-14]:[2029-30]], MATCH(_xlfn.CONCAT('Cost drivers '!M$4,"_",'Cost drivers '!$B200), Inputs1!$X$2:$X$507, 0), MATCH('Cost drivers '!$C200, Inputs1[[#Headers],[2013-14]:[2029-30]], 0)), INDEX(Inputs24[[2023-24]:[2029-30]], MATCH(_xlfn.CONCAT('Cost drivers '!M$5, "_",'Cost drivers '!$B200), Inputs2!$N$2:$N$210, 0), MATCH('Cost drivers '!$C200, Inputs24[[#Headers],[2023-24]:[2029-30]],0)))</f>
        <v>14.417182835409056</v>
      </c>
      <c r="N200" s="77">
        <f>IF($C200&lt;="2023-24",INDEX(Inputs1[[2013-14]:[2029-30]], MATCH(_xlfn.CONCAT('Cost drivers '!N$4,"_",'Cost drivers '!$B200), Inputs1!$X$2:$X$507, 0), MATCH('Cost drivers '!$C200, Inputs1[[#Headers],[2013-14]:[2029-30]], 0)), INDEX(Inputs24[[2023-24]:[2029-30]], MATCH(_xlfn.CONCAT('Cost drivers '!N$5, "_",'Cost drivers '!$B200), Inputs2!$N$2:$N$210, 0), MATCH('Cost drivers '!$C200, Inputs24[[#Headers],[2023-24]:[2029-30]],0)))</f>
        <v>0.89600572551215951</v>
      </c>
      <c r="O200" s="77">
        <f>IF($C200&lt;="2023-24",INDEX(Inputs1[[2013-14]:[2029-30]], MATCH(_xlfn.CONCAT('Cost drivers '!O$4,"_",'Cost drivers '!$B200), Inputs1!$X$2:$X$507, 0), MATCH('Cost drivers '!$C200, Inputs1[[#Headers],[2013-14]:[2029-30]], 0)), INDEX(Inputs24[[2023-24]:[2029-30]], MATCH(_xlfn.CONCAT('Cost drivers '!O$5, "_",'Cost drivers '!$B200), Inputs2!$N$2:$N$210, 0), MATCH('Cost drivers '!$C200, Inputs24[[#Headers],[2023-24]:[2029-30]],0)))</f>
        <v>2274.7309999999998</v>
      </c>
      <c r="P200" s="77">
        <f>IF($C200&lt;="2023-24",INDEX(Inputs1[[2013-14]:[2029-30]], MATCH(_xlfn.CONCAT('Cost drivers '!P$4,"_",'Cost drivers '!$B200), Inputs1!$X$2:$X$507, 0), MATCH('Cost drivers '!$C200, Inputs1[[#Headers],[2013-14]:[2029-30]], 0)), INDEX(Inputs24[[2023-24]:[2029-30]], MATCH(_xlfn.CONCAT('Cost drivers '!P$5, "_",'Cost drivers '!$B200), Inputs2!$N$2:$N$210, 0), MATCH('Cost drivers '!$C200, Inputs24[[#Headers],[2023-24]:[2029-30]],0)))</f>
        <v>0</v>
      </c>
      <c r="Q200" s="77">
        <f>IF($C200&lt;="2023-24",INDEX(Inputs1[[2013-14]:[2029-30]], MATCH(_xlfn.CONCAT('Cost drivers '!Q$4,"_",'Cost drivers '!$B200), Inputs1!$X$2:$X$507, 0), MATCH('Cost drivers '!$C200, Inputs1[[#Headers],[2013-14]:[2029-30]], 0)), INDEX(Inputs24[[2023-24]:[2029-30]], MATCH(_xlfn.CONCAT('Cost drivers '!Q$5, "_",'Cost drivers '!$B200), Inputs2!$N$2:$N$210, 0), MATCH('Cost drivers '!$C200, Inputs24[[#Headers],[2023-24]:[2029-30]],0)))</f>
        <v>0</v>
      </c>
    </row>
    <row r="201" spans="1:17" s="48" customFormat="1" ht="13.15">
      <c r="A201" s="66" t="str">
        <f t="shared" si="19"/>
        <v>YKY24</v>
      </c>
      <c r="B201" s="66" t="str">
        <f>Costs!B200</f>
        <v>YKY</v>
      </c>
      <c r="C201" s="66" t="str">
        <f>Costs!C200</f>
        <v>2023-24</v>
      </c>
      <c r="D201" s="106">
        <f t="shared" si="20"/>
        <v>5.981465042611525</v>
      </c>
      <c r="E201" s="107">
        <f t="shared" ref="E201:E264" si="24" xml:space="preserve"> $L201</f>
        <v>23.372599491166561</v>
      </c>
      <c r="F201" s="107">
        <f t="shared" ref="F201:F264" si="25" xml:space="preserve"> $M201</f>
        <v>14.417182835409056</v>
      </c>
      <c r="G201" s="107">
        <f t="shared" si="21"/>
        <v>89.485976615612472</v>
      </c>
      <c r="H201" s="106">
        <f t="shared" ref="H201:H264" si="26" xml:space="preserve"> LN(O201*1000)</f>
        <v>14.644169793341709</v>
      </c>
      <c r="I201" s="108">
        <f t="shared" si="22"/>
        <v>0</v>
      </c>
      <c r="J201" s="108">
        <f t="shared" si="23"/>
        <v>0</v>
      </c>
      <c r="K201" s="77">
        <f>IF($C201&lt;="2023-24",INDEX(Inputs1[[2013-14]:[2029-30]], MATCH(_xlfn.CONCAT('Cost drivers '!K$4,"_",'Cost drivers '!$B201), Inputs1!$X$2:$X$507, 0), MATCH('Cost drivers '!$C201, Inputs1[[#Headers],[2013-14]:[2029-30]], 0)), INDEX(Inputs24[[2023-24]:[2029-30]], MATCH(_xlfn.CONCAT('Cost drivers '!K$5, "_",'Cost drivers '!$B201), Inputs2!$N$2:$N$210, 0), MATCH('Cost drivers '!$C201, Inputs24[[#Headers],[2023-24]:[2029-30]],0)))</f>
        <v>396.02012972899598</v>
      </c>
      <c r="L201" s="77">
        <f>IF($C201&lt;="2023-24",INDEX(Inputs1[[2013-14]:[2029-30]], MATCH(_xlfn.CONCAT('Cost drivers '!L$4,"_",'Cost drivers '!$B201), Inputs1!$X$2:$X$507, 0), MATCH('Cost drivers '!$C201, Inputs1[[#Headers],[2013-14]:[2029-30]], 0)), INDEX(Inputs24[[2023-24]:[2029-30]], MATCH(_xlfn.CONCAT('Cost drivers '!L$5, "_",'Cost drivers '!$B201), Inputs2!$N$2:$N$210, 0), MATCH('Cost drivers '!$C201, Inputs24[[#Headers],[2023-24]:[2029-30]],0)))</f>
        <v>23.372599491166561</v>
      </c>
      <c r="M201" s="77">
        <f>IF($C201&lt;="2023-24",INDEX(Inputs1[[2013-14]:[2029-30]], MATCH(_xlfn.CONCAT('Cost drivers '!M$4,"_",'Cost drivers '!$B201), Inputs1!$X$2:$X$507, 0), MATCH('Cost drivers '!$C201, Inputs1[[#Headers],[2013-14]:[2029-30]], 0)), INDEX(Inputs24[[2023-24]:[2029-30]], MATCH(_xlfn.CONCAT('Cost drivers '!M$5, "_",'Cost drivers '!$B201), Inputs2!$N$2:$N$210, 0), MATCH('Cost drivers '!$C201, Inputs24[[#Headers],[2023-24]:[2029-30]],0)))</f>
        <v>14.417182835409056</v>
      </c>
      <c r="N201" s="77">
        <f>IF($C201&lt;="2023-24",INDEX(Inputs1[[2013-14]:[2029-30]], MATCH(_xlfn.CONCAT('Cost drivers '!N$4,"_",'Cost drivers '!$B201), Inputs1!$X$2:$X$507, 0), MATCH('Cost drivers '!$C201, Inputs1[[#Headers],[2013-14]:[2029-30]], 0)), INDEX(Inputs24[[2023-24]:[2029-30]], MATCH(_xlfn.CONCAT('Cost drivers '!N$5, "_",'Cost drivers '!$B201), Inputs2!$N$2:$N$210, 0), MATCH('Cost drivers '!$C201, Inputs24[[#Headers],[2023-24]:[2029-30]],0)))</f>
        <v>0.89485976615612473</v>
      </c>
      <c r="O201" s="77">
        <f>IF($C201&lt;="2023-24",INDEX(Inputs1[[2013-14]:[2029-30]], MATCH(_xlfn.CONCAT('Cost drivers '!O$4,"_",'Cost drivers '!$B201), Inputs1!$X$2:$X$507, 0), MATCH('Cost drivers '!$C201, Inputs1[[#Headers],[2013-14]:[2029-30]], 0)), INDEX(Inputs24[[2023-24]:[2029-30]], MATCH(_xlfn.CONCAT('Cost drivers '!O$5, "_",'Cost drivers '!$B201), Inputs2!$N$2:$N$210, 0), MATCH('Cost drivers '!$C201, Inputs24[[#Headers],[2023-24]:[2029-30]],0)))</f>
        <v>2290.2460000000001</v>
      </c>
      <c r="P201" s="77">
        <f>IF($C201&lt;="2023-24",INDEX(Inputs1[[2013-14]:[2029-30]], MATCH(_xlfn.CONCAT('Cost drivers '!P$4,"_",'Cost drivers '!$B201), Inputs1!$X$2:$X$507, 0), MATCH('Cost drivers '!$C201, Inputs1[[#Headers],[2013-14]:[2029-30]], 0)), INDEX(Inputs24[[2023-24]:[2029-30]], MATCH(_xlfn.CONCAT('Cost drivers '!P$5, "_",'Cost drivers '!$B201), Inputs2!$N$2:$N$210, 0), MATCH('Cost drivers '!$C201, Inputs24[[#Headers],[2023-24]:[2029-30]],0)))</f>
        <v>0</v>
      </c>
      <c r="Q201" s="77">
        <f>IF($C201&lt;="2023-24",INDEX(Inputs1[[2013-14]:[2029-30]], MATCH(_xlfn.CONCAT('Cost drivers '!Q$4,"_",'Cost drivers '!$B201), Inputs1!$X$2:$X$507, 0), MATCH('Cost drivers '!$C201, Inputs1[[#Headers],[2013-14]:[2029-30]], 0)), INDEX(Inputs24[[2023-24]:[2029-30]], MATCH(_xlfn.CONCAT('Cost drivers '!Q$5, "_",'Cost drivers '!$B201), Inputs2!$N$2:$N$210, 0), MATCH('Cost drivers '!$C201, Inputs24[[#Headers],[2023-24]:[2029-30]],0)))</f>
        <v>0</v>
      </c>
    </row>
    <row r="202" spans="1:17" s="48" customFormat="1" ht="13.15">
      <c r="A202" s="66" t="str">
        <f t="shared" ref="A202:A265" si="27">B202&amp;RIGHT(C202,2)</f>
        <v>YKY25</v>
      </c>
      <c r="B202" s="66" t="str">
        <f>Costs!B201</f>
        <v>YKY</v>
      </c>
      <c r="C202" s="66" t="str">
        <f>Costs!C201</f>
        <v>2024-25</v>
      </c>
      <c r="D202" s="106">
        <f t="shared" ref="D202:D265" si="28" xml:space="preserve"> IFERROR(LN(K202),"")</f>
        <v>5.9972363625340614</v>
      </c>
      <c r="E202" s="107">
        <f t="shared" si="24"/>
        <v>23.372599491166561</v>
      </c>
      <c r="F202" s="107">
        <f t="shared" si="25"/>
        <v>14.417182835409056</v>
      </c>
      <c r="G202" s="107">
        <f t="shared" ref="G202:G265" si="29">$N202*100</f>
        <v>89.532604084074038</v>
      </c>
      <c r="H202" s="106">
        <f t="shared" si="26"/>
        <v>14.648614444540405</v>
      </c>
      <c r="I202" s="108">
        <f t="shared" si="22"/>
        <v>0</v>
      </c>
      <c r="J202" s="108">
        <f t="shared" si="23"/>
        <v>0</v>
      </c>
      <c r="K202" s="77">
        <f>IF($C202&lt;="2023-24",INDEX(Inputs1[[2013-14]:[2029-30]], MATCH(_xlfn.CONCAT('Cost drivers '!K$4,"_",'Cost drivers '!$B202), Inputs1!$X$2:$X$507, 0), MATCH('Cost drivers '!$C202, Inputs1[[#Headers],[2013-14]:[2029-30]], 0)), INDEX(Inputs24[[2023-24]:[2029-30]], MATCH(_xlfn.CONCAT('Cost drivers '!K$5, "_",'Cost drivers '!$B202), Inputs2!$N$2:$N$210, 0), MATCH('Cost drivers '!$C202, Inputs24[[#Headers],[2023-24]:[2029-30]],0)))</f>
        <v>402.31540177837326</v>
      </c>
      <c r="L202" s="77">
        <f>IF($C202&lt;="2023-24",INDEX(Inputs1[[2013-14]:[2029-30]], MATCH(_xlfn.CONCAT('Cost drivers '!L$4,"_",'Cost drivers '!$B202), Inputs1!$X$2:$X$507, 0), MATCH('Cost drivers '!$C202, Inputs1[[#Headers],[2013-14]:[2029-30]], 0)), INDEX(Inputs24[[2023-24]:[2029-30]], MATCH(_xlfn.CONCAT('Cost drivers '!L$5, "_",'Cost drivers '!$B202), Inputs2!$N$2:$N$210, 0), MATCH('Cost drivers '!$C202, Inputs24[[#Headers],[2023-24]:[2029-30]],0)))</f>
        <v>23.372599491166561</v>
      </c>
      <c r="M202" s="77">
        <f>IF($C202&lt;="2023-24",INDEX(Inputs1[[2013-14]:[2029-30]], MATCH(_xlfn.CONCAT('Cost drivers '!M$4,"_",'Cost drivers '!$B202), Inputs1!$X$2:$X$507, 0), MATCH('Cost drivers '!$C202, Inputs1[[#Headers],[2013-14]:[2029-30]], 0)), INDEX(Inputs24[[2023-24]:[2029-30]], MATCH(_xlfn.CONCAT('Cost drivers '!M$5, "_",'Cost drivers '!$B202), Inputs2!$N$2:$N$210, 0), MATCH('Cost drivers '!$C202, Inputs24[[#Headers],[2023-24]:[2029-30]],0)))</f>
        <v>14.417182835409056</v>
      </c>
      <c r="N202" s="77">
        <f>IF($C202&lt;="2023-24",INDEX(Inputs1[[2013-14]:[2029-30]], MATCH(_xlfn.CONCAT('Cost drivers '!N$4,"_",'Cost drivers '!$B202), Inputs1!$X$2:$X$507, 0), MATCH('Cost drivers '!$C202, Inputs1[[#Headers],[2013-14]:[2029-30]], 0)), INDEX(Inputs24[[2023-24]:[2029-30]], MATCH(_xlfn.CONCAT('Cost drivers '!N$5, "_",'Cost drivers '!$B202), Inputs2!$N$2:$N$210, 0), MATCH('Cost drivers '!$C202, Inputs24[[#Headers],[2023-24]:[2029-30]],0)))</f>
        <v>0.89532604084074041</v>
      </c>
      <c r="O202" s="77">
        <f>IF($C202&lt;="2023-24",INDEX(Inputs1[[2013-14]:[2029-30]], MATCH(_xlfn.CONCAT('Cost drivers '!O$4,"_",'Cost drivers '!$B202), Inputs1!$X$2:$X$507, 0), MATCH('Cost drivers '!$C202, Inputs1[[#Headers],[2013-14]:[2029-30]], 0)), INDEX(Inputs24[[2023-24]:[2029-30]], MATCH(_xlfn.CONCAT('Cost drivers '!O$5, "_",'Cost drivers '!$B202), Inputs2!$N$2:$N$210, 0), MATCH('Cost drivers '!$C202, Inputs24[[#Headers],[2023-24]:[2029-30]],0)))</f>
        <v>2300.4480000000003</v>
      </c>
      <c r="P202" s="77">
        <f>IF($C202&lt;="2023-24",INDEX(Inputs1[[2013-14]:[2029-30]], MATCH(_xlfn.CONCAT('Cost drivers '!P$4,"_",'Cost drivers '!$B202), Inputs1!$X$2:$X$507, 0), MATCH('Cost drivers '!$C202, Inputs1[[#Headers],[2013-14]:[2029-30]], 0)), INDEX(Inputs24[[2023-24]:[2029-30]], MATCH(_xlfn.CONCAT('Cost drivers '!P$5, "_",'Cost drivers '!$B202), Inputs2!$N$2:$N$210, 0), MATCH('Cost drivers '!$C202, Inputs24[[#Headers],[2023-24]:[2029-30]],0)))</f>
        <v>0</v>
      </c>
      <c r="Q202" s="77">
        <f>IF($C202&lt;="2023-24",INDEX(Inputs1[[2013-14]:[2029-30]], MATCH(_xlfn.CONCAT('Cost drivers '!Q$4,"_",'Cost drivers '!$B202), Inputs1!$X$2:$X$507, 0), MATCH('Cost drivers '!$C202, Inputs1[[#Headers],[2013-14]:[2029-30]], 0)), INDEX(Inputs24[[2023-24]:[2029-30]], MATCH(_xlfn.CONCAT('Cost drivers '!Q$5, "_",'Cost drivers '!$B202), Inputs2!$N$2:$N$210, 0), MATCH('Cost drivers '!$C202, Inputs24[[#Headers],[2023-24]:[2029-30]],0)))</f>
        <v>0</v>
      </c>
    </row>
    <row r="203" spans="1:17" s="48" customFormat="1" ht="13.15">
      <c r="A203" s="66" t="str">
        <f t="shared" si="27"/>
        <v>YKY26</v>
      </c>
      <c r="B203" s="66" t="str">
        <f>Costs!B202</f>
        <v>YKY</v>
      </c>
      <c r="C203" s="66" t="str">
        <f>Costs!C202</f>
        <v>2025-26</v>
      </c>
      <c r="D203" s="106">
        <f t="shared" si="28"/>
        <v>6.1962720228385475</v>
      </c>
      <c r="E203" s="107">
        <f t="shared" si="24"/>
        <v>23.372599491166561</v>
      </c>
      <c r="F203" s="107">
        <f t="shared" si="25"/>
        <v>14.417182835409056</v>
      </c>
      <c r="G203" s="107">
        <f t="shared" si="29"/>
        <v>89.581299757701643</v>
      </c>
      <c r="H203" s="106">
        <f t="shared" si="26"/>
        <v>14.653277428134162</v>
      </c>
      <c r="I203" s="108">
        <f t="shared" si="22"/>
        <v>0</v>
      </c>
      <c r="J203" s="108">
        <f t="shared" si="23"/>
        <v>0</v>
      </c>
      <c r="K203" s="77">
        <f>IF($C203&lt;="2023-24",INDEX(Inputs1[[2013-14]:[2029-30]], MATCH(_xlfn.CONCAT('Cost drivers '!K$4,"_",'Cost drivers '!$B203), Inputs1!$X$2:$X$507, 0), MATCH('Cost drivers '!$C203, Inputs1[[#Headers],[2013-14]:[2029-30]], 0)), INDEX(Inputs24[[2023-24]:[2029-30]], MATCH(_xlfn.CONCAT('Cost drivers '!K$5, "_",'Cost drivers '!$B203), Inputs2!$N$2:$N$210, 0), MATCH('Cost drivers '!$C203, Inputs24[[#Headers],[2023-24]:[2029-30]],0)))</f>
        <v>490.91550373793859</v>
      </c>
      <c r="L203" s="77">
        <f>IF($C203&lt;="2023-24",INDEX(Inputs1[[2013-14]:[2029-30]], MATCH(_xlfn.CONCAT('Cost drivers '!L$4,"_",'Cost drivers '!$B203), Inputs1!$X$2:$X$507, 0), MATCH('Cost drivers '!$C203, Inputs1[[#Headers],[2013-14]:[2029-30]], 0)), INDEX(Inputs24[[2023-24]:[2029-30]], MATCH(_xlfn.CONCAT('Cost drivers '!L$5, "_",'Cost drivers '!$B203), Inputs2!$N$2:$N$210, 0), MATCH('Cost drivers '!$C203, Inputs24[[#Headers],[2023-24]:[2029-30]],0)))</f>
        <v>23.372599491166561</v>
      </c>
      <c r="M203" s="77">
        <f>IF($C203&lt;="2023-24",INDEX(Inputs1[[2013-14]:[2029-30]], MATCH(_xlfn.CONCAT('Cost drivers '!M$4,"_",'Cost drivers '!$B203), Inputs1!$X$2:$X$507, 0), MATCH('Cost drivers '!$C203, Inputs1[[#Headers],[2013-14]:[2029-30]], 0)), INDEX(Inputs24[[2023-24]:[2029-30]], MATCH(_xlfn.CONCAT('Cost drivers '!M$5, "_",'Cost drivers '!$B203), Inputs2!$N$2:$N$210, 0), MATCH('Cost drivers '!$C203, Inputs24[[#Headers],[2023-24]:[2029-30]],0)))</f>
        <v>14.417182835409056</v>
      </c>
      <c r="N203" s="77">
        <f>IF($C203&lt;="2023-24",INDEX(Inputs1[[2013-14]:[2029-30]], MATCH(_xlfn.CONCAT('Cost drivers '!N$4,"_",'Cost drivers '!$B203), Inputs1!$X$2:$X$507, 0), MATCH('Cost drivers '!$C203, Inputs1[[#Headers],[2013-14]:[2029-30]], 0)), INDEX(Inputs24[[2023-24]:[2029-30]], MATCH(_xlfn.CONCAT('Cost drivers '!N$5, "_",'Cost drivers '!$B203), Inputs2!$N$2:$N$210, 0), MATCH('Cost drivers '!$C203, Inputs24[[#Headers],[2023-24]:[2029-30]],0)))</f>
        <v>0.89581299757701638</v>
      </c>
      <c r="O203" s="77">
        <f>IF($C203&lt;="2023-24",INDEX(Inputs1[[2013-14]:[2029-30]], MATCH(_xlfn.CONCAT('Cost drivers '!O$4,"_",'Cost drivers '!$B203), Inputs1!$X$2:$X$507, 0), MATCH('Cost drivers '!$C203, Inputs1[[#Headers],[2013-14]:[2029-30]], 0)), INDEX(Inputs24[[2023-24]:[2029-30]], MATCH(_xlfn.CONCAT('Cost drivers '!O$5, "_",'Cost drivers '!$B203), Inputs2!$N$2:$N$210, 0), MATCH('Cost drivers '!$C203, Inputs24[[#Headers],[2023-24]:[2029-30]],0)))</f>
        <v>2311.1999999999998</v>
      </c>
      <c r="P203" s="77">
        <f>IF($C203&lt;="2023-24",INDEX(Inputs1[[2013-14]:[2029-30]], MATCH(_xlfn.CONCAT('Cost drivers '!P$4,"_",'Cost drivers '!$B203), Inputs1!$X$2:$X$507, 0), MATCH('Cost drivers '!$C203, Inputs1[[#Headers],[2013-14]:[2029-30]], 0)), INDEX(Inputs24[[2023-24]:[2029-30]], MATCH(_xlfn.CONCAT('Cost drivers '!P$5, "_",'Cost drivers '!$B203), Inputs2!$N$2:$N$210, 0), MATCH('Cost drivers '!$C203, Inputs24[[#Headers],[2023-24]:[2029-30]],0)))</f>
        <v>0</v>
      </c>
      <c r="Q203" s="77">
        <f>IF($C203&lt;="2023-24",INDEX(Inputs1[[2013-14]:[2029-30]], MATCH(_xlfn.CONCAT('Cost drivers '!Q$4,"_",'Cost drivers '!$B203), Inputs1!$X$2:$X$507, 0), MATCH('Cost drivers '!$C203, Inputs1[[#Headers],[2013-14]:[2029-30]], 0)), INDEX(Inputs24[[2023-24]:[2029-30]], MATCH(_xlfn.CONCAT('Cost drivers '!Q$5, "_",'Cost drivers '!$B203), Inputs2!$N$2:$N$210, 0), MATCH('Cost drivers '!$C203, Inputs24[[#Headers],[2023-24]:[2029-30]],0)))</f>
        <v>0</v>
      </c>
    </row>
    <row r="204" spans="1:17" s="48" customFormat="1" ht="13.15">
      <c r="A204" s="66" t="str">
        <f t="shared" si="27"/>
        <v>YKY27</v>
      </c>
      <c r="B204" s="66" t="str">
        <f>Costs!B203</f>
        <v>YKY</v>
      </c>
      <c r="C204" s="66" t="str">
        <f>Costs!C203</f>
        <v>2026-27</v>
      </c>
      <c r="D204" s="106">
        <f t="shared" si="28"/>
        <v>6.2417171757906873</v>
      </c>
      <c r="E204" s="107">
        <f t="shared" si="24"/>
        <v>23.372599491166561</v>
      </c>
      <c r="F204" s="107">
        <f t="shared" si="25"/>
        <v>14.417182835409056</v>
      </c>
      <c r="G204" s="107">
        <f t="shared" si="29"/>
        <v>89.634896741537702</v>
      </c>
      <c r="H204" s="106">
        <f t="shared" si="26"/>
        <v>14.658435011792387</v>
      </c>
      <c r="I204" s="108">
        <f t="shared" si="22"/>
        <v>0</v>
      </c>
      <c r="J204" s="108">
        <f t="shared" si="23"/>
        <v>0</v>
      </c>
      <c r="K204" s="77">
        <f>IF($C204&lt;="2023-24",INDEX(Inputs1[[2013-14]:[2029-30]], MATCH(_xlfn.CONCAT('Cost drivers '!K$4,"_",'Cost drivers '!$B204), Inputs1!$X$2:$X$507, 0), MATCH('Cost drivers '!$C204, Inputs1[[#Headers],[2013-14]:[2029-30]], 0)), INDEX(Inputs24[[2023-24]:[2029-30]], MATCH(_xlfn.CONCAT('Cost drivers '!K$5, "_",'Cost drivers '!$B204), Inputs2!$N$2:$N$210, 0), MATCH('Cost drivers '!$C204, Inputs24[[#Headers],[2023-24]:[2029-30]],0)))</f>
        <v>513.73993572592963</v>
      </c>
      <c r="L204" s="77">
        <f>IF($C204&lt;="2023-24",INDEX(Inputs1[[2013-14]:[2029-30]], MATCH(_xlfn.CONCAT('Cost drivers '!L$4,"_",'Cost drivers '!$B204), Inputs1!$X$2:$X$507, 0), MATCH('Cost drivers '!$C204, Inputs1[[#Headers],[2013-14]:[2029-30]], 0)), INDEX(Inputs24[[2023-24]:[2029-30]], MATCH(_xlfn.CONCAT('Cost drivers '!L$5, "_",'Cost drivers '!$B204), Inputs2!$N$2:$N$210, 0), MATCH('Cost drivers '!$C204, Inputs24[[#Headers],[2023-24]:[2029-30]],0)))</f>
        <v>23.372599491166561</v>
      </c>
      <c r="M204" s="77">
        <f>IF($C204&lt;="2023-24",INDEX(Inputs1[[2013-14]:[2029-30]], MATCH(_xlfn.CONCAT('Cost drivers '!M$4,"_",'Cost drivers '!$B204), Inputs1!$X$2:$X$507, 0), MATCH('Cost drivers '!$C204, Inputs1[[#Headers],[2013-14]:[2029-30]], 0)), INDEX(Inputs24[[2023-24]:[2029-30]], MATCH(_xlfn.CONCAT('Cost drivers '!M$5, "_",'Cost drivers '!$B204), Inputs2!$N$2:$N$210, 0), MATCH('Cost drivers '!$C204, Inputs24[[#Headers],[2023-24]:[2029-30]],0)))</f>
        <v>14.417182835409056</v>
      </c>
      <c r="N204" s="77">
        <f>IF($C204&lt;="2023-24",INDEX(Inputs1[[2013-14]:[2029-30]], MATCH(_xlfn.CONCAT('Cost drivers '!N$4,"_",'Cost drivers '!$B204), Inputs1!$X$2:$X$507, 0), MATCH('Cost drivers '!$C204, Inputs1[[#Headers],[2013-14]:[2029-30]], 0)), INDEX(Inputs24[[2023-24]:[2029-30]], MATCH(_xlfn.CONCAT('Cost drivers '!N$5, "_",'Cost drivers '!$B204), Inputs2!$N$2:$N$210, 0), MATCH('Cost drivers '!$C204, Inputs24[[#Headers],[2023-24]:[2029-30]],0)))</f>
        <v>0.89634896741537706</v>
      </c>
      <c r="O204" s="77">
        <f>IF($C204&lt;="2023-24",INDEX(Inputs1[[2013-14]:[2029-30]], MATCH(_xlfn.CONCAT('Cost drivers '!O$4,"_",'Cost drivers '!$B204), Inputs1!$X$2:$X$507, 0), MATCH('Cost drivers '!$C204, Inputs1[[#Headers],[2013-14]:[2029-30]], 0)), INDEX(Inputs24[[2023-24]:[2029-30]], MATCH(_xlfn.CONCAT('Cost drivers '!O$5, "_",'Cost drivers '!$B204), Inputs2!$N$2:$N$210, 0), MATCH('Cost drivers '!$C204, Inputs24[[#Headers],[2023-24]:[2029-30]],0)))</f>
        <v>2323.1509999999998</v>
      </c>
      <c r="P204" s="77">
        <f>IF($C204&lt;="2023-24",INDEX(Inputs1[[2013-14]:[2029-30]], MATCH(_xlfn.CONCAT('Cost drivers '!P$4,"_",'Cost drivers '!$B204), Inputs1!$X$2:$X$507, 0), MATCH('Cost drivers '!$C204, Inputs1[[#Headers],[2013-14]:[2029-30]], 0)), INDEX(Inputs24[[2023-24]:[2029-30]], MATCH(_xlfn.CONCAT('Cost drivers '!P$5, "_",'Cost drivers '!$B204), Inputs2!$N$2:$N$210, 0), MATCH('Cost drivers '!$C204, Inputs24[[#Headers],[2023-24]:[2029-30]],0)))</f>
        <v>0</v>
      </c>
      <c r="Q204" s="77">
        <f>IF($C204&lt;="2023-24",INDEX(Inputs1[[2013-14]:[2029-30]], MATCH(_xlfn.CONCAT('Cost drivers '!Q$4,"_",'Cost drivers '!$B204), Inputs1!$X$2:$X$507, 0), MATCH('Cost drivers '!$C204, Inputs1[[#Headers],[2013-14]:[2029-30]], 0)), INDEX(Inputs24[[2023-24]:[2029-30]], MATCH(_xlfn.CONCAT('Cost drivers '!Q$5, "_",'Cost drivers '!$B204), Inputs2!$N$2:$N$210, 0), MATCH('Cost drivers '!$C204, Inputs24[[#Headers],[2023-24]:[2029-30]],0)))</f>
        <v>0</v>
      </c>
    </row>
    <row r="205" spans="1:17" s="48" customFormat="1" ht="13.15">
      <c r="A205" s="66" t="str">
        <f t="shared" si="27"/>
        <v>YKY28</v>
      </c>
      <c r="B205" s="66" t="str">
        <f>Costs!B204</f>
        <v>YKY</v>
      </c>
      <c r="C205" s="66" t="str">
        <f>Costs!C204</f>
        <v>2027-28</v>
      </c>
      <c r="D205" s="106">
        <f t="shared" si="28"/>
        <v>6.2836549568987596</v>
      </c>
      <c r="E205" s="107">
        <f t="shared" si="24"/>
        <v>23.372599491166561</v>
      </c>
      <c r="F205" s="107">
        <f t="shared" si="25"/>
        <v>14.417182835409056</v>
      </c>
      <c r="G205" s="107">
        <f t="shared" si="29"/>
        <v>89.686677531196253</v>
      </c>
      <c r="H205" s="106">
        <f t="shared" si="26"/>
        <v>14.663443216824286</v>
      </c>
      <c r="I205" s="108">
        <f t="shared" si="22"/>
        <v>0</v>
      </c>
      <c r="J205" s="108">
        <f t="shared" si="23"/>
        <v>0</v>
      </c>
      <c r="K205" s="77">
        <f>IF($C205&lt;="2023-24",INDEX(Inputs1[[2013-14]:[2029-30]], MATCH(_xlfn.CONCAT('Cost drivers '!K$4,"_",'Cost drivers '!$B205), Inputs1!$X$2:$X$507, 0), MATCH('Cost drivers '!$C205, Inputs1[[#Headers],[2013-14]:[2029-30]], 0)), INDEX(Inputs24[[2023-24]:[2029-30]], MATCH(_xlfn.CONCAT('Cost drivers '!K$5, "_",'Cost drivers '!$B205), Inputs2!$N$2:$N$210, 0), MATCH('Cost drivers '!$C205, Inputs24[[#Headers],[2023-24]:[2029-30]],0)))</f>
        <v>535.74320809657502</v>
      </c>
      <c r="L205" s="77">
        <f>IF($C205&lt;="2023-24",INDEX(Inputs1[[2013-14]:[2029-30]], MATCH(_xlfn.CONCAT('Cost drivers '!L$4,"_",'Cost drivers '!$B205), Inputs1!$X$2:$X$507, 0), MATCH('Cost drivers '!$C205, Inputs1[[#Headers],[2013-14]:[2029-30]], 0)), INDEX(Inputs24[[2023-24]:[2029-30]], MATCH(_xlfn.CONCAT('Cost drivers '!L$5, "_",'Cost drivers '!$B205), Inputs2!$N$2:$N$210, 0), MATCH('Cost drivers '!$C205, Inputs24[[#Headers],[2023-24]:[2029-30]],0)))</f>
        <v>23.372599491166561</v>
      </c>
      <c r="M205" s="77">
        <f>IF($C205&lt;="2023-24",INDEX(Inputs1[[2013-14]:[2029-30]], MATCH(_xlfn.CONCAT('Cost drivers '!M$4,"_",'Cost drivers '!$B205), Inputs1!$X$2:$X$507, 0), MATCH('Cost drivers '!$C205, Inputs1[[#Headers],[2013-14]:[2029-30]], 0)), INDEX(Inputs24[[2023-24]:[2029-30]], MATCH(_xlfn.CONCAT('Cost drivers '!M$5, "_",'Cost drivers '!$B205), Inputs2!$N$2:$N$210, 0), MATCH('Cost drivers '!$C205, Inputs24[[#Headers],[2023-24]:[2029-30]],0)))</f>
        <v>14.417182835409056</v>
      </c>
      <c r="N205" s="77">
        <f>IF($C205&lt;="2023-24",INDEX(Inputs1[[2013-14]:[2029-30]], MATCH(_xlfn.CONCAT('Cost drivers '!N$4,"_",'Cost drivers '!$B205), Inputs1!$X$2:$X$507, 0), MATCH('Cost drivers '!$C205, Inputs1[[#Headers],[2013-14]:[2029-30]], 0)), INDEX(Inputs24[[2023-24]:[2029-30]], MATCH(_xlfn.CONCAT('Cost drivers '!N$5, "_",'Cost drivers '!$B205), Inputs2!$N$2:$N$210, 0), MATCH('Cost drivers '!$C205, Inputs24[[#Headers],[2023-24]:[2029-30]],0)))</f>
        <v>0.89686677531196257</v>
      </c>
      <c r="O205" s="77">
        <f>IF($C205&lt;="2023-24",INDEX(Inputs1[[2013-14]:[2029-30]], MATCH(_xlfn.CONCAT('Cost drivers '!O$4,"_",'Cost drivers '!$B205), Inputs1!$X$2:$X$507, 0), MATCH('Cost drivers '!$C205, Inputs1[[#Headers],[2013-14]:[2029-30]], 0)), INDEX(Inputs24[[2023-24]:[2029-30]], MATCH(_xlfn.CONCAT('Cost drivers '!O$5, "_",'Cost drivers '!$B205), Inputs2!$N$2:$N$210, 0), MATCH('Cost drivers '!$C205, Inputs24[[#Headers],[2023-24]:[2029-30]],0)))</f>
        <v>2334.8150000000001</v>
      </c>
      <c r="P205" s="77">
        <f>IF($C205&lt;="2023-24",INDEX(Inputs1[[2013-14]:[2029-30]], MATCH(_xlfn.CONCAT('Cost drivers '!P$4,"_",'Cost drivers '!$B205), Inputs1!$X$2:$X$507, 0), MATCH('Cost drivers '!$C205, Inputs1[[#Headers],[2013-14]:[2029-30]], 0)), INDEX(Inputs24[[2023-24]:[2029-30]], MATCH(_xlfn.CONCAT('Cost drivers '!P$5, "_",'Cost drivers '!$B205), Inputs2!$N$2:$N$210, 0), MATCH('Cost drivers '!$C205, Inputs24[[#Headers],[2023-24]:[2029-30]],0)))</f>
        <v>0</v>
      </c>
      <c r="Q205" s="77">
        <f>IF($C205&lt;="2023-24",INDEX(Inputs1[[2013-14]:[2029-30]], MATCH(_xlfn.CONCAT('Cost drivers '!Q$4,"_",'Cost drivers '!$B205), Inputs1!$X$2:$X$507, 0), MATCH('Cost drivers '!$C205, Inputs1[[#Headers],[2013-14]:[2029-30]], 0)), INDEX(Inputs24[[2023-24]:[2029-30]], MATCH(_xlfn.CONCAT('Cost drivers '!Q$5, "_",'Cost drivers '!$B205), Inputs2!$N$2:$N$210, 0), MATCH('Cost drivers '!$C205, Inputs24[[#Headers],[2023-24]:[2029-30]],0)))</f>
        <v>0</v>
      </c>
    </row>
    <row r="206" spans="1:17" s="48" customFormat="1" ht="13.15">
      <c r="A206" s="66" t="str">
        <f t="shared" si="27"/>
        <v>YKY29</v>
      </c>
      <c r="B206" s="66" t="str">
        <f>Costs!B205</f>
        <v>YKY</v>
      </c>
      <c r="C206" s="66" t="str">
        <f>Costs!C205</f>
        <v>2028-29</v>
      </c>
      <c r="D206" s="106">
        <f t="shared" si="28"/>
        <v>6.3075175631768312</v>
      </c>
      <c r="E206" s="107">
        <f t="shared" si="24"/>
        <v>23.372599491166561</v>
      </c>
      <c r="F206" s="107">
        <f t="shared" si="25"/>
        <v>14.417182835409056</v>
      </c>
      <c r="G206" s="107">
        <f t="shared" si="29"/>
        <v>89.736613850202971</v>
      </c>
      <c r="H206" s="106">
        <f t="shared" si="26"/>
        <v>14.668296900468899</v>
      </c>
      <c r="I206" s="108">
        <f t="shared" si="22"/>
        <v>0</v>
      </c>
      <c r="J206" s="108">
        <f t="shared" si="23"/>
        <v>0</v>
      </c>
      <c r="K206" s="77">
        <f>IF($C206&lt;="2023-24",INDEX(Inputs1[[2013-14]:[2029-30]], MATCH(_xlfn.CONCAT('Cost drivers '!K$4,"_",'Cost drivers '!$B206), Inputs1!$X$2:$X$507, 0), MATCH('Cost drivers '!$C206, Inputs1[[#Headers],[2013-14]:[2029-30]], 0)), INDEX(Inputs24[[2023-24]:[2029-30]], MATCH(_xlfn.CONCAT('Cost drivers '!K$5, "_",'Cost drivers '!$B206), Inputs2!$N$2:$N$210, 0), MATCH('Cost drivers '!$C206, Inputs24[[#Headers],[2023-24]:[2029-30]],0)))</f>
        <v>548.68119039910709</v>
      </c>
      <c r="L206" s="77">
        <f>IF($C206&lt;="2023-24",INDEX(Inputs1[[2013-14]:[2029-30]], MATCH(_xlfn.CONCAT('Cost drivers '!L$4,"_",'Cost drivers '!$B206), Inputs1!$X$2:$X$507, 0), MATCH('Cost drivers '!$C206, Inputs1[[#Headers],[2013-14]:[2029-30]], 0)), INDEX(Inputs24[[2023-24]:[2029-30]], MATCH(_xlfn.CONCAT('Cost drivers '!L$5, "_",'Cost drivers '!$B206), Inputs2!$N$2:$N$210, 0), MATCH('Cost drivers '!$C206, Inputs24[[#Headers],[2023-24]:[2029-30]],0)))</f>
        <v>23.372599491166561</v>
      </c>
      <c r="M206" s="77">
        <f>IF($C206&lt;="2023-24",INDEX(Inputs1[[2013-14]:[2029-30]], MATCH(_xlfn.CONCAT('Cost drivers '!M$4,"_",'Cost drivers '!$B206), Inputs1!$X$2:$X$507, 0), MATCH('Cost drivers '!$C206, Inputs1[[#Headers],[2013-14]:[2029-30]], 0)), INDEX(Inputs24[[2023-24]:[2029-30]], MATCH(_xlfn.CONCAT('Cost drivers '!M$5, "_",'Cost drivers '!$B206), Inputs2!$N$2:$N$210, 0), MATCH('Cost drivers '!$C206, Inputs24[[#Headers],[2023-24]:[2029-30]],0)))</f>
        <v>14.417182835409056</v>
      </c>
      <c r="N206" s="77">
        <f>IF($C206&lt;="2023-24",INDEX(Inputs1[[2013-14]:[2029-30]], MATCH(_xlfn.CONCAT('Cost drivers '!N$4,"_",'Cost drivers '!$B206), Inputs1!$X$2:$X$507, 0), MATCH('Cost drivers '!$C206, Inputs1[[#Headers],[2013-14]:[2029-30]], 0)), INDEX(Inputs24[[2023-24]:[2029-30]], MATCH(_xlfn.CONCAT('Cost drivers '!N$5, "_",'Cost drivers '!$B206), Inputs2!$N$2:$N$210, 0), MATCH('Cost drivers '!$C206, Inputs24[[#Headers],[2023-24]:[2029-30]],0)))</f>
        <v>0.89736613850202973</v>
      </c>
      <c r="O206" s="77">
        <f>IF($C206&lt;="2023-24",INDEX(Inputs1[[2013-14]:[2029-30]], MATCH(_xlfn.CONCAT('Cost drivers '!O$4,"_",'Cost drivers '!$B206), Inputs1!$X$2:$X$507, 0), MATCH('Cost drivers '!$C206, Inputs1[[#Headers],[2013-14]:[2029-30]], 0)), INDEX(Inputs24[[2023-24]:[2029-30]], MATCH(_xlfn.CONCAT('Cost drivers '!O$5, "_",'Cost drivers '!$B206), Inputs2!$N$2:$N$210, 0), MATCH('Cost drivers '!$C206, Inputs24[[#Headers],[2023-24]:[2029-30]],0)))</f>
        <v>2346.1750000000002</v>
      </c>
      <c r="P206" s="77">
        <f>IF($C206&lt;="2023-24",INDEX(Inputs1[[2013-14]:[2029-30]], MATCH(_xlfn.CONCAT('Cost drivers '!P$4,"_",'Cost drivers '!$B206), Inputs1!$X$2:$X$507, 0), MATCH('Cost drivers '!$C206, Inputs1[[#Headers],[2013-14]:[2029-30]], 0)), INDEX(Inputs24[[2023-24]:[2029-30]], MATCH(_xlfn.CONCAT('Cost drivers '!P$5, "_",'Cost drivers '!$B206), Inputs2!$N$2:$N$210, 0), MATCH('Cost drivers '!$C206, Inputs24[[#Headers],[2023-24]:[2029-30]],0)))</f>
        <v>0</v>
      </c>
      <c r="Q206" s="77">
        <f>IF($C206&lt;="2023-24",INDEX(Inputs1[[2013-14]:[2029-30]], MATCH(_xlfn.CONCAT('Cost drivers '!Q$4,"_",'Cost drivers '!$B206), Inputs1!$X$2:$X$507, 0), MATCH('Cost drivers '!$C206, Inputs1[[#Headers],[2013-14]:[2029-30]], 0)), INDEX(Inputs24[[2023-24]:[2029-30]], MATCH(_xlfn.CONCAT('Cost drivers '!Q$5, "_",'Cost drivers '!$B206), Inputs2!$N$2:$N$210, 0), MATCH('Cost drivers '!$C206, Inputs24[[#Headers],[2023-24]:[2029-30]],0)))</f>
        <v>0</v>
      </c>
    </row>
    <row r="207" spans="1:17" s="48" customFormat="1" ht="13.15">
      <c r="A207" s="66" t="str">
        <f t="shared" si="27"/>
        <v>YKY30</v>
      </c>
      <c r="B207" s="66" t="str">
        <f>Costs!B206</f>
        <v>YKY</v>
      </c>
      <c r="C207" s="66" t="str">
        <f>Costs!C206</f>
        <v>2029-30</v>
      </c>
      <c r="D207" s="106">
        <f t="shared" si="28"/>
        <v>6.3282608644359222</v>
      </c>
      <c r="E207" s="107">
        <f t="shared" si="24"/>
        <v>23.372599491166561</v>
      </c>
      <c r="F207" s="107">
        <f t="shared" si="25"/>
        <v>14.417182835409056</v>
      </c>
      <c r="G207" s="107">
        <f t="shared" si="29"/>
        <v>89.785080788840474</v>
      </c>
      <c r="H207" s="106">
        <f t="shared" si="26"/>
        <v>14.673030400461119</v>
      </c>
      <c r="I207" s="108">
        <f t="shared" si="22"/>
        <v>0</v>
      </c>
      <c r="J207" s="108">
        <f t="shared" si="23"/>
        <v>0</v>
      </c>
      <c r="K207" s="77">
        <f>IF($C207&lt;="2023-24",INDEX(Inputs1[[2013-14]:[2029-30]], MATCH(_xlfn.CONCAT('Cost drivers '!K$4,"_",'Cost drivers '!$B207), Inputs1!$X$2:$X$507, 0), MATCH('Cost drivers '!$C207, Inputs1[[#Headers],[2013-14]:[2029-30]], 0)), INDEX(Inputs24[[2023-24]:[2029-30]], MATCH(_xlfn.CONCAT('Cost drivers '!K$5, "_",'Cost drivers '!$B207), Inputs2!$N$2:$N$210, 0), MATCH('Cost drivers '!$C207, Inputs24[[#Headers],[2023-24]:[2029-30]],0)))</f>
        <v>560.18151460686965</v>
      </c>
      <c r="L207" s="77">
        <f>IF($C207&lt;="2023-24",INDEX(Inputs1[[2013-14]:[2029-30]], MATCH(_xlfn.CONCAT('Cost drivers '!L$4,"_",'Cost drivers '!$B207), Inputs1!$X$2:$X$507, 0), MATCH('Cost drivers '!$C207, Inputs1[[#Headers],[2013-14]:[2029-30]], 0)), INDEX(Inputs24[[2023-24]:[2029-30]], MATCH(_xlfn.CONCAT('Cost drivers '!L$5, "_",'Cost drivers '!$B207), Inputs2!$N$2:$N$210, 0), MATCH('Cost drivers '!$C207, Inputs24[[#Headers],[2023-24]:[2029-30]],0)))</f>
        <v>23.372599491166561</v>
      </c>
      <c r="M207" s="77">
        <f>IF($C207&lt;="2023-24",INDEX(Inputs1[[2013-14]:[2029-30]], MATCH(_xlfn.CONCAT('Cost drivers '!M$4,"_",'Cost drivers '!$B207), Inputs1!$X$2:$X$507, 0), MATCH('Cost drivers '!$C207, Inputs1[[#Headers],[2013-14]:[2029-30]], 0)), INDEX(Inputs24[[2023-24]:[2029-30]], MATCH(_xlfn.CONCAT('Cost drivers '!M$5, "_",'Cost drivers '!$B207), Inputs2!$N$2:$N$210, 0), MATCH('Cost drivers '!$C207, Inputs24[[#Headers],[2023-24]:[2029-30]],0)))</f>
        <v>14.417182835409056</v>
      </c>
      <c r="N207" s="77">
        <f>IF($C207&lt;="2023-24",INDEX(Inputs1[[2013-14]:[2029-30]], MATCH(_xlfn.CONCAT('Cost drivers '!N$4,"_",'Cost drivers '!$B207), Inputs1!$X$2:$X$507, 0), MATCH('Cost drivers '!$C207, Inputs1[[#Headers],[2013-14]:[2029-30]], 0)), INDEX(Inputs24[[2023-24]:[2029-30]], MATCH(_xlfn.CONCAT('Cost drivers '!N$5, "_",'Cost drivers '!$B207), Inputs2!$N$2:$N$210, 0), MATCH('Cost drivers '!$C207, Inputs24[[#Headers],[2023-24]:[2029-30]],0)))</f>
        <v>0.89785080788840477</v>
      </c>
      <c r="O207" s="77">
        <f>IF($C207&lt;="2023-24",INDEX(Inputs1[[2013-14]:[2029-30]], MATCH(_xlfn.CONCAT('Cost drivers '!O$4,"_",'Cost drivers '!$B207), Inputs1!$X$2:$X$507, 0), MATCH('Cost drivers '!$C207, Inputs1[[#Headers],[2013-14]:[2029-30]], 0)), INDEX(Inputs24[[2023-24]:[2029-30]], MATCH(_xlfn.CONCAT('Cost drivers '!O$5, "_",'Cost drivers '!$B207), Inputs2!$N$2:$N$210, 0), MATCH('Cost drivers '!$C207, Inputs24[[#Headers],[2023-24]:[2029-30]],0)))</f>
        <v>2357.306945090038</v>
      </c>
      <c r="P207" s="77">
        <f>IF($C207&lt;="2023-24",INDEX(Inputs1[[2013-14]:[2029-30]], MATCH(_xlfn.CONCAT('Cost drivers '!P$4,"_",'Cost drivers '!$B207), Inputs1!$X$2:$X$507, 0), MATCH('Cost drivers '!$C207, Inputs1[[#Headers],[2013-14]:[2029-30]], 0)), INDEX(Inputs24[[2023-24]:[2029-30]], MATCH(_xlfn.CONCAT('Cost drivers '!P$5, "_",'Cost drivers '!$B207), Inputs2!$N$2:$N$210, 0), MATCH('Cost drivers '!$C207, Inputs24[[#Headers],[2023-24]:[2029-30]],0)))</f>
        <v>0</v>
      </c>
      <c r="Q207" s="77">
        <f>IF($C207&lt;="2023-24",INDEX(Inputs1[[2013-14]:[2029-30]], MATCH(_xlfn.CONCAT('Cost drivers '!Q$4,"_",'Cost drivers '!$B207), Inputs1!$X$2:$X$507, 0), MATCH('Cost drivers '!$C207, Inputs1[[#Headers],[2013-14]:[2029-30]], 0)), INDEX(Inputs24[[2023-24]:[2029-30]], MATCH(_xlfn.CONCAT('Cost drivers '!Q$5, "_",'Cost drivers '!$B207), Inputs2!$N$2:$N$210, 0), MATCH('Cost drivers '!$C207, Inputs24[[#Headers],[2023-24]:[2029-30]],0)))</f>
        <v>0</v>
      </c>
    </row>
    <row r="208" spans="1:17" s="48" customFormat="1" ht="13.15">
      <c r="A208" s="66" t="str">
        <f t="shared" si="27"/>
        <v>AFW14</v>
      </c>
      <c r="B208" s="66" t="str">
        <f>Costs!B207</f>
        <v>AFW</v>
      </c>
      <c r="C208" s="66" t="str">
        <f>Costs!C207</f>
        <v>2013-14</v>
      </c>
      <c r="D208" s="106">
        <f t="shared" si="28"/>
        <v>5.3976991334067268</v>
      </c>
      <c r="E208" s="107">
        <f t="shared" si="24"/>
        <v>27.674469533314237</v>
      </c>
      <c r="F208" s="107">
        <f t="shared" si="25"/>
        <v>12.335341394246335</v>
      </c>
      <c r="G208" s="107">
        <f t="shared" si="29"/>
        <v>0</v>
      </c>
      <c r="H208" s="106">
        <f t="shared" si="26"/>
        <v>14.106519091604191</v>
      </c>
      <c r="I208" s="108">
        <f t="shared" si="22"/>
        <v>0</v>
      </c>
      <c r="J208" s="108">
        <f t="shared" si="23"/>
        <v>0</v>
      </c>
      <c r="K208" s="77">
        <f>IF($C208&lt;="2023-24",INDEX(Inputs1[[2013-14]:[2029-30]], MATCH(_xlfn.CONCAT('Cost drivers '!K$4,"_",'Cost drivers '!$B208), Inputs1!$X$2:$X$507, 0), MATCH('Cost drivers '!$C208, Inputs1[[#Headers],[2013-14]:[2029-30]], 0)), INDEX(Inputs24[[2023-24]:[2029-30]], MATCH(_xlfn.CONCAT('Cost drivers '!K$5, "_",'Cost drivers '!$B208), Inputs2!$N$2:$N$210, 0), MATCH('Cost drivers '!$C208, Inputs24[[#Headers],[2023-24]:[2029-30]],0)))</f>
        <v>220.89757518973531</v>
      </c>
      <c r="L208" s="77">
        <f>IF($C208&lt;="2023-24",INDEX(Inputs1[[2013-14]:[2029-30]], MATCH(_xlfn.CONCAT('Cost drivers '!L$4,"_",'Cost drivers '!$B208), Inputs1!$X$2:$X$507, 0), MATCH('Cost drivers '!$C208, Inputs1[[#Headers],[2013-14]:[2029-30]], 0)), INDEX(Inputs24[[2023-24]:[2029-30]], MATCH(_xlfn.CONCAT('Cost drivers '!L$5, "_",'Cost drivers '!$B208), Inputs2!$N$2:$N$210, 0), MATCH('Cost drivers '!$C208, Inputs24[[#Headers],[2023-24]:[2029-30]],0)))</f>
        <v>27.674469533314237</v>
      </c>
      <c r="M208" s="77">
        <f>IF($C208&lt;="2023-24",INDEX(Inputs1[[2013-14]:[2029-30]], MATCH(_xlfn.CONCAT('Cost drivers '!M$4,"_",'Cost drivers '!$B208), Inputs1!$X$2:$X$507, 0), MATCH('Cost drivers '!$C208, Inputs1[[#Headers],[2013-14]:[2029-30]], 0)), INDEX(Inputs24[[2023-24]:[2029-30]], MATCH(_xlfn.CONCAT('Cost drivers '!M$5, "_",'Cost drivers '!$B208), Inputs2!$N$2:$N$210, 0), MATCH('Cost drivers '!$C208, Inputs24[[#Headers],[2023-24]:[2029-30]],0)))</f>
        <v>12.335341394246335</v>
      </c>
      <c r="N208" s="77">
        <f>IF($C208&lt;="2023-24",INDEX(Inputs1[[2013-14]:[2029-30]], MATCH(_xlfn.CONCAT('Cost drivers '!N$4,"_",'Cost drivers '!$B208), Inputs1!$X$2:$X$507, 0), MATCH('Cost drivers '!$C208, Inputs1[[#Headers],[2013-14]:[2029-30]], 0)), INDEX(Inputs24[[2023-24]:[2029-30]], MATCH(_xlfn.CONCAT('Cost drivers '!N$5, "_",'Cost drivers '!$B208), Inputs2!$N$2:$N$210, 0), MATCH('Cost drivers '!$C208, Inputs24[[#Headers],[2023-24]:[2029-30]],0)))</f>
        <v>0</v>
      </c>
      <c r="O208" s="77">
        <f>IF($C208&lt;="2023-24",INDEX(Inputs1[[2013-14]:[2029-30]], MATCH(_xlfn.CONCAT('Cost drivers '!O$4,"_",'Cost drivers '!$B208), Inputs1!$X$2:$X$507, 0), MATCH('Cost drivers '!$C208, Inputs1[[#Headers],[2013-14]:[2029-30]], 0)), INDEX(Inputs24[[2023-24]:[2029-30]], MATCH(_xlfn.CONCAT('Cost drivers '!O$5, "_",'Cost drivers '!$B208), Inputs2!$N$2:$N$210, 0), MATCH('Cost drivers '!$C208, Inputs24[[#Headers],[2023-24]:[2029-30]],0)))</f>
        <v>1337.7760000000001</v>
      </c>
      <c r="P208" s="77">
        <f>IF($C208&lt;="2023-24",INDEX(Inputs1[[2013-14]:[2029-30]], MATCH(_xlfn.CONCAT('Cost drivers '!P$4,"_",'Cost drivers '!$B208), Inputs1!$X$2:$X$507, 0), MATCH('Cost drivers '!$C208, Inputs1[[#Headers],[2013-14]:[2029-30]], 0)), INDEX(Inputs24[[2023-24]:[2029-30]], MATCH(_xlfn.CONCAT('Cost drivers '!P$5, "_",'Cost drivers '!$B208), Inputs2!$N$2:$N$210, 0), MATCH('Cost drivers '!$C208, Inputs24[[#Headers],[2023-24]:[2029-30]],0)))</f>
        <v>0</v>
      </c>
      <c r="Q208" s="77">
        <f>IF($C208&lt;="2023-24",INDEX(Inputs1[[2013-14]:[2029-30]], MATCH(_xlfn.CONCAT('Cost drivers '!Q$4,"_",'Cost drivers '!$B208), Inputs1!$X$2:$X$507, 0), MATCH('Cost drivers '!$C208, Inputs1[[#Headers],[2013-14]:[2029-30]], 0)), INDEX(Inputs24[[2023-24]:[2029-30]], MATCH(_xlfn.CONCAT('Cost drivers '!Q$5, "_",'Cost drivers '!$B208), Inputs2!$N$2:$N$210, 0), MATCH('Cost drivers '!$C208, Inputs24[[#Headers],[2023-24]:[2029-30]],0)))</f>
        <v>0</v>
      </c>
    </row>
    <row r="209" spans="1:17" s="48" customFormat="1" ht="13.15">
      <c r="A209" s="66" t="str">
        <f t="shared" si="27"/>
        <v>AFW15</v>
      </c>
      <c r="B209" s="66" t="str">
        <f>Costs!B208</f>
        <v>AFW</v>
      </c>
      <c r="C209" s="66" t="str">
        <f>Costs!C208</f>
        <v>2014-15</v>
      </c>
      <c r="D209" s="106">
        <f t="shared" si="28"/>
        <v>5.3902228676173305</v>
      </c>
      <c r="E209" s="107">
        <f t="shared" si="24"/>
        <v>27.551075035873996</v>
      </c>
      <c r="F209" s="107">
        <f t="shared" si="25"/>
        <v>12.336138295783536</v>
      </c>
      <c r="G209" s="107">
        <f t="shared" si="29"/>
        <v>0</v>
      </c>
      <c r="H209" s="106">
        <f t="shared" si="26"/>
        <v>14.108238379188242</v>
      </c>
      <c r="I209" s="108">
        <f t="shared" si="22"/>
        <v>0</v>
      </c>
      <c r="J209" s="108">
        <f t="shared" si="23"/>
        <v>0</v>
      </c>
      <c r="K209" s="77">
        <f>IF($C209&lt;="2023-24",INDEX(Inputs1[[2013-14]:[2029-30]], MATCH(_xlfn.CONCAT('Cost drivers '!K$4,"_",'Cost drivers '!$B209), Inputs1!$X$2:$X$507, 0), MATCH('Cost drivers '!$C209, Inputs1[[#Headers],[2013-14]:[2029-30]], 0)), INDEX(Inputs24[[2023-24]:[2029-30]], MATCH(_xlfn.CONCAT('Cost drivers '!K$5, "_",'Cost drivers '!$B209), Inputs2!$N$2:$N$210, 0), MATCH('Cost drivers '!$C209, Inputs24[[#Headers],[2023-24]:[2029-30]],0)))</f>
        <v>219.25224433452158</v>
      </c>
      <c r="L209" s="77">
        <f>IF($C209&lt;="2023-24",INDEX(Inputs1[[2013-14]:[2029-30]], MATCH(_xlfn.CONCAT('Cost drivers '!L$4,"_",'Cost drivers '!$B209), Inputs1!$X$2:$X$507, 0), MATCH('Cost drivers '!$C209, Inputs1[[#Headers],[2013-14]:[2029-30]], 0)), INDEX(Inputs24[[2023-24]:[2029-30]], MATCH(_xlfn.CONCAT('Cost drivers '!L$5, "_",'Cost drivers '!$B209), Inputs2!$N$2:$N$210, 0), MATCH('Cost drivers '!$C209, Inputs24[[#Headers],[2023-24]:[2029-30]],0)))</f>
        <v>27.551075035873996</v>
      </c>
      <c r="M209" s="77">
        <f>IF($C209&lt;="2023-24",INDEX(Inputs1[[2013-14]:[2029-30]], MATCH(_xlfn.CONCAT('Cost drivers '!M$4,"_",'Cost drivers '!$B209), Inputs1!$X$2:$X$507, 0), MATCH('Cost drivers '!$C209, Inputs1[[#Headers],[2013-14]:[2029-30]], 0)), INDEX(Inputs24[[2023-24]:[2029-30]], MATCH(_xlfn.CONCAT('Cost drivers '!M$5, "_",'Cost drivers '!$B209), Inputs2!$N$2:$N$210, 0), MATCH('Cost drivers '!$C209, Inputs24[[#Headers],[2023-24]:[2029-30]],0)))</f>
        <v>12.336138295783536</v>
      </c>
      <c r="N209" s="77">
        <f>IF($C209&lt;="2023-24",INDEX(Inputs1[[2013-14]:[2029-30]], MATCH(_xlfn.CONCAT('Cost drivers '!N$4,"_",'Cost drivers '!$B209), Inputs1!$X$2:$X$507, 0), MATCH('Cost drivers '!$C209, Inputs1[[#Headers],[2013-14]:[2029-30]], 0)), INDEX(Inputs24[[2023-24]:[2029-30]], MATCH(_xlfn.CONCAT('Cost drivers '!N$5, "_",'Cost drivers '!$B209), Inputs2!$N$2:$N$210, 0), MATCH('Cost drivers '!$C209, Inputs24[[#Headers],[2023-24]:[2029-30]],0)))</f>
        <v>0</v>
      </c>
      <c r="O209" s="77">
        <f>IF($C209&lt;="2023-24",INDEX(Inputs1[[2013-14]:[2029-30]], MATCH(_xlfn.CONCAT('Cost drivers '!O$4,"_",'Cost drivers '!$B209), Inputs1!$X$2:$X$507, 0), MATCH('Cost drivers '!$C209, Inputs1[[#Headers],[2013-14]:[2029-30]], 0)), INDEX(Inputs24[[2023-24]:[2029-30]], MATCH(_xlfn.CONCAT('Cost drivers '!O$5, "_",'Cost drivers '!$B209), Inputs2!$N$2:$N$210, 0), MATCH('Cost drivers '!$C209, Inputs24[[#Headers],[2023-24]:[2029-30]],0)))</f>
        <v>1340.078</v>
      </c>
      <c r="P209" s="77">
        <f>IF($C209&lt;="2023-24",INDEX(Inputs1[[2013-14]:[2029-30]], MATCH(_xlfn.CONCAT('Cost drivers '!P$4,"_",'Cost drivers '!$B209), Inputs1!$X$2:$X$507, 0), MATCH('Cost drivers '!$C209, Inputs1[[#Headers],[2013-14]:[2029-30]], 0)), INDEX(Inputs24[[2023-24]:[2029-30]], MATCH(_xlfn.CONCAT('Cost drivers '!P$5, "_",'Cost drivers '!$B209), Inputs2!$N$2:$N$210, 0), MATCH('Cost drivers '!$C209, Inputs24[[#Headers],[2023-24]:[2029-30]],0)))</f>
        <v>0</v>
      </c>
      <c r="Q209" s="77">
        <f>IF($C209&lt;="2023-24",INDEX(Inputs1[[2013-14]:[2029-30]], MATCH(_xlfn.CONCAT('Cost drivers '!Q$4,"_",'Cost drivers '!$B209), Inputs1!$X$2:$X$507, 0), MATCH('Cost drivers '!$C209, Inputs1[[#Headers],[2013-14]:[2029-30]], 0)), INDEX(Inputs24[[2023-24]:[2029-30]], MATCH(_xlfn.CONCAT('Cost drivers '!Q$5, "_",'Cost drivers '!$B209), Inputs2!$N$2:$N$210, 0), MATCH('Cost drivers '!$C209, Inputs24[[#Headers],[2023-24]:[2029-30]],0)))</f>
        <v>0</v>
      </c>
    </row>
    <row r="210" spans="1:17" s="48" customFormat="1" ht="13.15">
      <c r="A210" s="66" t="str">
        <f t="shared" si="27"/>
        <v>AFW16</v>
      </c>
      <c r="B210" s="66" t="str">
        <f>Costs!B209</f>
        <v>AFW</v>
      </c>
      <c r="C210" s="66" t="str">
        <f>Costs!C209</f>
        <v>2015-16</v>
      </c>
      <c r="D210" s="106">
        <f t="shared" si="28"/>
        <v>5.3653412782475565</v>
      </c>
      <c r="E210" s="107">
        <f t="shared" si="24"/>
        <v>27.129309925398307</v>
      </c>
      <c r="F210" s="107">
        <f t="shared" si="25"/>
        <v>12.336285892204868</v>
      </c>
      <c r="G210" s="107">
        <f t="shared" si="29"/>
        <v>0</v>
      </c>
      <c r="H210" s="106">
        <f t="shared" si="26"/>
        <v>14.112762195717913</v>
      </c>
      <c r="I210" s="108">
        <f t="shared" si="22"/>
        <v>0</v>
      </c>
      <c r="J210" s="108">
        <f t="shared" si="23"/>
        <v>0</v>
      </c>
      <c r="K210" s="77">
        <f>IF($C210&lt;="2023-24",INDEX(Inputs1[[2013-14]:[2029-30]], MATCH(_xlfn.CONCAT('Cost drivers '!K$4,"_",'Cost drivers '!$B210), Inputs1!$X$2:$X$507, 0), MATCH('Cost drivers '!$C210, Inputs1[[#Headers],[2013-14]:[2029-30]], 0)), INDEX(Inputs24[[2023-24]:[2029-30]], MATCH(_xlfn.CONCAT('Cost drivers '!K$5, "_",'Cost drivers '!$B210), Inputs2!$N$2:$N$210, 0), MATCH('Cost drivers '!$C210, Inputs24[[#Headers],[2023-24]:[2029-30]],0)))</f>
        <v>213.86420943049396</v>
      </c>
      <c r="L210" s="77">
        <f>IF($C210&lt;="2023-24",INDEX(Inputs1[[2013-14]:[2029-30]], MATCH(_xlfn.CONCAT('Cost drivers '!L$4,"_",'Cost drivers '!$B210), Inputs1!$X$2:$X$507, 0), MATCH('Cost drivers '!$C210, Inputs1[[#Headers],[2013-14]:[2029-30]], 0)), INDEX(Inputs24[[2023-24]:[2029-30]], MATCH(_xlfn.CONCAT('Cost drivers '!L$5, "_",'Cost drivers '!$B210), Inputs2!$N$2:$N$210, 0), MATCH('Cost drivers '!$C210, Inputs24[[#Headers],[2023-24]:[2029-30]],0)))</f>
        <v>27.129309925398307</v>
      </c>
      <c r="M210" s="77">
        <f>IF($C210&lt;="2023-24",INDEX(Inputs1[[2013-14]:[2029-30]], MATCH(_xlfn.CONCAT('Cost drivers '!M$4,"_",'Cost drivers '!$B210), Inputs1!$X$2:$X$507, 0), MATCH('Cost drivers '!$C210, Inputs1[[#Headers],[2013-14]:[2029-30]], 0)), INDEX(Inputs24[[2023-24]:[2029-30]], MATCH(_xlfn.CONCAT('Cost drivers '!M$5, "_",'Cost drivers '!$B210), Inputs2!$N$2:$N$210, 0), MATCH('Cost drivers '!$C210, Inputs24[[#Headers],[2023-24]:[2029-30]],0)))</f>
        <v>12.336285892204868</v>
      </c>
      <c r="N210" s="77">
        <f>IF($C210&lt;="2023-24",INDEX(Inputs1[[2013-14]:[2029-30]], MATCH(_xlfn.CONCAT('Cost drivers '!N$4,"_",'Cost drivers '!$B210), Inputs1!$X$2:$X$507, 0), MATCH('Cost drivers '!$C210, Inputs1[[#Headers],[2013-14]:[2029-30]], 0)), INDEX(Inputs24[[2023-24]:[2029-30]], MATCH(_xlfn.CONCAT('Cost drivers '!N$5, "_",'Cost drivers '!$B210), Inputs2!$N$2:$N$210, 0), MATCH('Cost drivers '!$C210, Inputs24[[#Headers],[2023-24]:[2029-30]],0)))</f>
        <v>0</v>
      </c>
      <c r="O210" s="77">
        <f>IF($C210&lt;="2023-24",INDEX(Inputs1[[2013-14]:[2029-30]], MATCH(_xlfn.CONCAT('Cost drivers '!O$4,"_",'Cost drivers '!$B210), Inputs1!$X$2:$X$507, 0), MATCH('Cost drivers '!$C210, Inputs1[[#Headers],[2013-14]:[2029-30]], 0)), INDEX(Inputs24[[2023-24]:[2029-30]], MATCH(_xlfn.CONCAT('Cost drivers '!O$5, "_",'Cost drivers '!$B210), Inputs2!$N$2:$N$210, 0), MATCH('Cost drivers '!$C210, Inputs24[[#Headers],[2023-24]:[2029-30]],0)))</f>
        <v>1346.154</v>
      </c>
      <c r="P210" s="77">
        <f>IF($C210&lt;="2023-24",INDEX(Inputs1[[2013-14]:[2029-30]], MATCH(_xlfn.CONCAT('Cost drivers '!P$4,"_",'Cost drivers '!$B210), Inputs1!$X$2:$X$507, 0), MATCH('Cost drivers '!$C210, Inputs1[[#Headers],[2013-14]:[2029-30]], 0)), INDEX(Inputs24[[2023-24]:[2029-30]], MATCH(_xlfn.CONCAT('Cost drivers '!P$5, "_",'Cost drivers '!$B210), Inputs2!$N$2:$N$210, 0), MATCH('Cost drivers '!$C210, Inputs24[[#Headers],[2023-24]:[2029-30]],0)))</f>
        <v>0</v>
      </c>
      <c r="Q210" s="77">
        <f>IF($C210&lt;="2023-24",INDEX(Inputs1[[2013-14]:[2029-30]], MATCH(_xlfn.CONCAT('Cost drivers '!Q$4,"_",'Cost drivers '!$B210), Inputs1!$X$2:$X$507, 0), MATCH('Cost drivers '!$C210, Inputs1[[#Headers],[2013-14]:[2029-30]], 0)), INDEX(Inputs24[[2023-24]:[2029-30]], MATCH(_xlfn.CONCAT('Cost drivers '!Q$5, "_",'Cost drivers '!$B210), Inputs2!$N$2:$N$210, 0), MATCH('Cost drivers '!$C210, Inputs24[[#Headers],[2023-24]:[2029-30]],0)))</f>
        <v>0</v>
      </c>
    </row>
    <row r="211" spans="1:17" s="48" customFormat="1" ht="13.15">
      <c r="A211" s="66" t="str">
        <f t="shared" si="27"/>
        <v>AFW17</v>
      </c>
      <c r="B211" s="66" t="str">
        <f>Costs!B210</f>
        <v>AFW</v>
      </c>
      <c r="C211" s="66" t="str">
        <f>Costs!C210</f>
        <v>2016-17</v>
      </c>
      <c r="D211" s="106">
        <f t="shared" si="28"/>
        <v>5.3708888401389672</v>
      </c>
      <c r="E211" s="107">
        <f t="shared" si="24"/>
        <v>26.460021558404538</v>
      </c>
      <c r="F211" s="107">
        <f t="shared" si="25"/>
        <v>11.899029134682323</v>
      </c>
      <c r="G211" s="107">
        <f t="shared" si="29"/>
        <v>0</v>
      </c>
      <c r="H211" s="106">
        <f t="shared" si="26"/>
        <v>14.121592804145576</v>
      </c>
      <c r="I211" s="108">
        <f t="shared" si="22"/>
        <v>0</v>
      </c>
      <c r="J211" s="108">
        <f t="shared" si="23"/>
        <v>0</v>
      </c>
      <c r="K211" s="77">
        <f>IF($C211&lt;="2023-24",INDEX(Inputs1[[2013-14]:[2029-30]], MATCH(_xlfn.CONCAT('Cost drivers '!K$4,"_",'Cost drivers '!$B211), Inputs1!$X$2:$X$507, 0), MATCH('Cost drivers '!$C211, Inputs1[[#Headers],[2013-14]:[2029-30]], 0)), INDEX(Inputs24[[2023-24]:[2029-30]], MATCH(_xlfn.CONCAT('Cost drivers '!K$5, "_",'Cost drivers '!$B211), Inputs2!$N$2:$N$210, 0), MATCH('Cost drivers '!$C211, Inputs24[[#Headers],[2023-24]:[2029-30]],0)))</f>
        <v>215.05393134546239</v>
      </c>
      <c r="L211" s="77">
        <f>IF($C211&lt;="2023-24",INDEX(Inputs1[[2013-14]:[2029-30]], MATCH(_xlfn.CONCAT('Cost drivers '!L$4,"_",'Cost drivers '!$B211), Inputs1!$X$2:$X$507, 0), MATCH('Cost drivers '!$C211, Inputs1[[#Headers],[2013-14]:[2029-30]], 0)), INDEX(Inputs24[[2023-24]:[2029-30]], MATCH(_xlfn.CONCAT('Cost drivers '!L$5, "_",'Cost drivers '!$B211), Inputs2!$N$2:$N$210, 0), MATCH('Cost drivers '!$C211, Inputs24[[#Headers],[2023-24]:[2029-30]],0)))</f>
        <v>26.460021558404538</v>
      </c>
      <c r="M211" s="77">
        <f>IF($C211&lt;="2023-24",INDEX(Inputs1[[2013-14]:[2029-30]], MATCH(_xlfn.CONCAT('Cost drivers '!M$4,"_",'Cost drivers '!$B211), Inputs1!$X$2:$X$507, 0), MATCH('Cost drivers '!$C211, Inputs1[[#Headers],[2013-14]:[2029-30]], 0)), INDEX(Inputs24[[2023-24]:[2029-30]], MATCH(_xlfn.CONCAT('Cost drivers '!M$5, "_",'Cost drivers '!$B211), Inputs2!$N$2:$N$210, 0), MATCH('Cost drivers '!$C211, Inputs24[[#Headers],[2023-24]:[2029-30]],0)))</f>
        <v>11.899029134682323</v>
      </c>
      <c r="N211" s="77">
        <f>IF($C211&lt;="2023-24",INDEX(Inputs1[[2013-14]:[2029-30]], MATCH(_xlfn.CONCAT('Cost drivers '!N$4,"_",'Cost drivers '!$B211), Inputs1!$X$2:$X$507, 0), MATCH('Cost drivers '!$C211, Inputs1[[#Headers],[2013-14]:[2029-30]], 0)), INDEX(Inputs24[[2023-24]:[2029-30]], MATCH(_xlfn.CONCAT('Cost drivers '!N$5, "_",'Cost drivers '!$B211), Inputs2!$N$2:$N$210, 0), MATCH('Cost drivers '!$C211, Inputs24[[#Headers],[2023-24]:[2029-30]],0)))</f>
        <v>0</v>
      </c>
      <c r="O211" s="77">
        <f>IF($C211&lt;="2023-24",INDEX(Inputs1[[2013-14]:[2029-30]], MATCH(_xlfn.CONCAT('Cost drivers '!O$4,"_",'Cost drivers '!$B211), Inputs1!$X$2:$X$507, 0), MATCH('Cost drivers '!$C211, Inputs1[[#Headers],[2013-14]:[2029-30]], 0)), INDEX(Inputs24[[2023-24]:[2029-30]], MATCH(_xlfn.CONCAT('Cost drivers '!O$5, "_",'Cost drivers '!$B211), Inputs2!$N$2:$N$210, 0), MATCH('Cost drivers '!$C211, Inputs24[[#Headers],[2023-24]:[2029-30]],0)))</f>
        <v>1358.0940000000001</v>
      </c>
      <c r="P211" s="77">
        <f>IF($C211&lt;="2023-24",INDEX(Inputs1[[2013-14]:[2029-30]], MATCH(_xlfn.CONCAT('Cost drivers '!P$4,"_",'Cost drivers '!$B211), Inputs1!$X$2:$X$507, 0), MATCH('Cost drivers '!$C211, Inputs1[[#Headers],[2013-14]:[2029-30]], 0)), INDEX(Inputs24[[2023-24]:[2029-30]], MATCH(_xlfn.CONCAT('Cost drivers '!P$5, "_",'Cost drivers '!$B211), Inputs2!$N$2:$N$210, 0), MATCH('Cost drivers '!$C211, Inputs24[[#Headers],[2023-24]:[2029-30]],0)))</f>
        <v>0</v>
      </c>
      <c r="Q211" s="77">
        <f>IF($C211&lt;="2023-24",INDEX(Inputs1[[2013-14]:[2029-30]], MATCH(_xlfn.CONCAT('Cost drivers '!Q$4,"_",'Cost drivers '!$B211), Inputs1!$X$2:$X$507, 0), MATCH('Cost drivers '!$C211, Inputs1[[#Headers],[2013-14]:[2029-30]], 0)), INDEX(Inputs24[[2023-24]:[2029-30]], MATCH(_xlfn.CONCAT('Cost drivers '!Q$5, "_",'Cost drivers '!$B211), Inputs2!$N$2:$N$210, 0), MATCH('Cost drivers '!$C211, Inputs24[[#Headers],[2023-24]:[2029-30]],0)))</f>
        <v>0</v>
      </c>
    </row>
    <row r="212" spans="1:17" s="48" customFormat="1" ht="13.15">
      <c r="A212" s="66" t="str">
        <f t="shared" si="27"/>
        <v>AFW18</v>
      </c>
      <c r="B212" s="66" t="str">
        <f>Costs!B211</f>
        <v>AFW</v>
      </c>
      <c r="C212" s="66" t="str">
        <f>Costs!C211</f>
        <v>2017-18</v>
      </c>
      <c r="D212" s="106">
        <f t="shared" si="28"/>
        <v>5.3529277154454169</v>
      </c>
      <c r="E212" s="107">
        <f t="shared" si="24"/>
        <v>25.999728172345357</v>
      </c>
      <c r="F212" s="107">
        <f t="shared" si="25"/>
        <v>11.461854764809091</v>
      </c>
      <c r="G212" s="107">
        <f t="shared" si="29"/>
        <v>0</v>
      </c>
      <c r="H212" s="106">
        <f t="shared" si="26"/>
        <v>14.126346987326839</v>
      </c>
      <c r="I212" s="108">
        <f t="shared" si="22"/>
        <v>0</v>
      </c>
      <c r="J212" s="108">
        <f t="shared" si="23"/>
        <v>0</v>
      </c>
      <c r="K212" s="77">
        <f>IF($C212&lt;="2023-24",INDEX(Inputs1[[2013-14]:[2029-30]], MATCH(_xlfn.CONCAT('Cost drivers '!K$4,"_",'Cost drivers '!$B212), Inputs1!$X$2:$X$507, 0), MATCH('Cost drivers '!$C212, Inputs1[[#Headers],[2013-14]:[2029-30]], 0)), INDEX(Inputs24[[2023-24]:[2029-30]], MATCH(_xlfn.CONCAT('Cost drivers '!K$5, "_",'Cost drivers '!$B212), Inputs2!$N$2:$N$210, 0), MATCH('Cost drivers '!$C212, Inputs24[[#Headers],[2023-24]:[2029-30]],0)))</f>
        <v>211.22580253116428</v>
      </c>
      <c r="L212" s="77">
        <f>IF($C212&lt;="2023-24",INDEX(Inputs1[[2013-14]:[2029-30]], MATCH(_xlfn.CONCAT('Cost drivers '!L$4,"_",'Cost drivers '!$B212), Inputs1!$X$2:$X$507, 0), MATCH('Cost drivers '!$C212, Inputs1[[#Headers],[2013-14]:[2029-30]], 0)), INDEX(Inputs24[[2023-24]:[2029-30]], MATCH(_xlfn.CONCAT('Cost drivers '!L$5, "_",'Cost drivers '!$B212), Inputs2!$N$2:$N$210, 0), MATCH('Cost drivers '!$C212, Inputs24[[#Headers],[2023-24]:[2029-30]],0)))</f>
        <v>25.999728172345357</v>
      </c>
      <c r="M212" s="77">
        <f>IF($C212&lt;="2023-24",INDEX(Inputs1[[2013-14]:[2029-30]], MATCH(_xlfn.CONCAT('Cost drivers '!M$4,"_",'Cost drivers '!$B212), Inputs1!$X$2:$X$507, 0), MATCH('Cost drivers '!$C212, Inputs1[[#Headers],[2013-14]:[2029-30]], 0)), INDEX(Inputs24[[2023-24]:[2029-30]], MATCH(_xlfn.CONCAT('Cost drivers '!M$5, "_",'Cost drivers '!$B212), Inputs2!$N$2:$N$210, 0), MATCH('Cost drivers '!$C212, Inputs24[[#Headers],[2023-24]:[2029-30]],0)))</f>
        <v>11.461854764809091</v>
      </c>
      <c r="N212" s="77">
        <f>IF($C212&lt;="2023-24",INDEX(Inputs1[[2013-14]:[2029-30]], MATCH(_xlfn.CONCAT('Cost drivers '!N$4,"_",'Cost drivers '!$B212), Inputs1!$X$2:$X$507, 0), MATCH('Cost drivers '!$C212, Inputs1[[#Headers],[2013-14]:[2029-30]], 0)), INDEX(Inputs24[[2023-24]:[2029-30]], MATCH(_xlfn.CONCAT('Cost drivers '!N$5, "_",'Cost drivers '!$B212), Inputs2!$N$2:$N$210, 0), MATCH('Cost drivers '!$C212, Inputs24[[#Headers],[2023-24]:[2029-30]],0)))</f>
        <v>0</v>
      </c>
      <c r="O212" s="77">
        <f>IF($C212&lt;="2023-24",INDEX(Inputs1[[2013-14]:[2029-30]], MATCH(_xlfn.CONCAT('Cost drivers '!O$4,"_",'Cost drivers '!$B212), Inputs1!$X$2:$X$507, 0), MATCH('Cost drivers '!$C212, Inputs1[[#Headers],[2013-14]:[2029-30]], 0)), INDEX(Inputs24[[2023-24]:[2029-30]], MATCH(_xlfn.CONCAT('Cost drivers '!O$5, "_",'Cost drivers '!$B212), Inputs2!$N$2:$N$210, 0), MATCH('Cost drivers '!$C212, Inputs24[[#Headers],[2023-24]:[2029-30]],0)))</f>
        <v>1364.5659999999998</v>
      </c>
      <c r="P212" s="77">
        <f>IF($C212&lt;="2023-24",INDEX(Inputs1[[2013-14]:[2029-30]], MATCH(_xlfn.CONCAT('Cost drivers '!P$4,"_",'Cost drivers '!$B212), Inputs1!$X$2:$X$507, 0), MATCH('Cost drivers '!$C212, Inputs1[[#Headers],[2013-14]:[2029-30]], 0)), INDEX(Inputs24[[2023-24]:[2029-30]], MATCH(_xlfn.CONCAT('Cost drivers '!P$5, "_",'Cost drivers '!$B212), Inputs2!$N$2:$N$210, 0), MATCH('Cost drivers '!$C212, Inputs24[[#Headers],[2023-24]:[2029-30]],0)))</f>
        <v>0</v>
      </c>
      <c r="Q212" s="77">
        <f>IF($C212&lt;="2023-24",INDEX(Inputs1[[2013-14]:[2029-30]], MATCH(_xlfn.CONCAT('Cost drivers '!Q$4,"_",'Cost drivers '!$B212), Inputs1!$X$2:$X$507, 0), MATCH('Cost drivers '!$C212, Inputs1[[#Headers],[2013-14]:[2029-30]], 0)), INDEX(Inputs24[[2023-24]:[2029-30]], MATCH(_xlfn.CONCAT('Cost drivers '!Q$5, "_",'Cost drivers '!$B212), Inputs2!$N$2:$N$210, 0), MATCH('Cost drivers '!$C212, Inputs24[[#Headers],[2023-24]:[2029-30]],0)))</f>
        <v>0</v>
      </c>
    </row>
    <row r="213" spans="1:17" s="48" customFormat="1" ht="13.15">
      <c r="A213" s="66" t="str">
        <f t="shared" si="27"/>
        <v>AFW19</v>
      </c>
      <c r="B213" s="66" t="str">
        <f>Costs!B212</f>
        <v>AFW</v>
      </c>
      <c r="C213" s="66" t="str">
        <f>Costs!C212</f>
        <v>2018-19</v>
      </c>
      <c r="D213" s="106">
        <f t="shared" si="28"/>
        <v>5.3304756340445714</v>
      </c>
      <c r="E213" s="107">
        <f t="shared" si="24"/>
        <v>25.258608629286385</v>
      </c>
      <c r="F213" s="107">
        <f t="shared" si="25"/>
        <v>11.027197095384276</v>
      </c>
      <c r="G213" s="107">
        <f t="shared" si="29"/>
        <v>0</v>
      </c>
      <c r="H213" s="106">
        <f t="shared" si="26"/>
        <v>14.13262302635561</v>
      </c>
      <c r="I213" s="108">
        <f t="shared" si="22"/>
        <v>0</v>
      </c>
      <c r="J213" s="108">
        <f t="shared" si="23"/>
        <v>0</v>
      </c>
      <c r="K213" s="77">
        <f>IF($C213&lt;="2023-24",INDEX(Inputs1[[2013-14]:[2029-30]], MATCH(_xlfn.CONCAT('Cost drivers '!K$4,"_",'Cost drivers '!$B213), Inputs1!$X$2:$X$507, 0), MATCH('Cost drivers '!$C213, Inputs1[[#Headers],[2013-14]:[2029-30]], 0)), INDEX(Inputs24[[2023-24]:[2029-30]], MATCH(_xlfn.CONCAT('Cost drivers '!K$5, "_",'Cost drivers '!$B213), Inputs2!$N$2:$N$210, 0), MATCH('Cost drivers '!$C213, Inputs24[[#Headers],[2023-24]:[2029-30]],0)))</f>
        <v>206.5361864396105</v>
      </c>
      <c r="L213" s="77">
        <f>IF($C213&lt;="2023-24",INDEX(Inputs1[[2013-14]:[2029-30]], MATCH(_xlfn.CONCAT('Cost drivers '!L$4,"_",'Cost drivers '!$B213), Inputs1!$X$2:$X$507, 0), MATCH('Cost drivers '!$C213, Inputs1[[#Headers],[2013-14]:[2029-30]], 0)), INDEX(Inputs24[[2023-24]:[2029-30]], MATCH(_xlfn.CONCAT('Cost drivers '!L$5, "_",'Cost drivers '!$B213), Inputs2!$N$2:$N$210, 0), MATCH('Cost drivers '!$C213, Inputs24[[#Headers],[2023-24]:[2029-30]],0)))</f>
        <v>25.258608629286385</v>
      </c>
      <c r="M213" s="77">
        <f>IF($C213&lt;="2023-24",INDEX(Inputs1[[2013-14]:[2029-30]], MATCH(_xlfn.CONCAT('Cost drivers '!M$4,"_",'Cost drivers '!$B213), Inputs1!$X$2:$X$507, 0), MATCH('Cost drivers '!$C213, Inputs1[[#Headers],[2013-14]:[2029-30]], 0)), INDEX(Inputs24[[2023-24]:[2029-30]], MATCH(_xlfn.CONCAT('Cost drivers '!M$5, "_",'Cost drivers '!$B213), Inputs2!$N$2:$N$210, 0), MATCH('Cost drivers '!$C213, Inputs24[[#Headers],[2023-24]:[2029-30]],0)))</f>
        <v>11.027197095384276</v>
      </c>
      <c r="N213" s="77">
        <f>IF($C213&lt;="2023-24",INDEX(Inputs1[[2013-14]:[2029-30]], MATCH(_xlfn.CONCAT('Cost drivers '!N$4,"_",'Cost drivers '!$B213), Inputs1!$X$2:$X$507, 0), MATCH('Cost drivers '!$C213, Inputs1[[#Headers],[2013-14]:[2029-30]], 0)), INDEX(Inputs24[[2023-24]:[2029-30]], MATCH(_xlfn.CONCAT('Cost drivers '!N$5, "_",'Cost drivers '!$B213), Inputs2!$N$2:$N$210, 0), MATCH('Cost drivers '!$C213, Inputs24[[#Headers],[2023-24]:[2029-30]],0)))</f>
        <v>0</v>
      </c>
      <c r="O213" s="77">
        <f>IF($C213&lt;="2023-24",INDEX(Inputs1[[2013-14]:[2029-30]], MATCH(_xlfn.CONCAT('Cost drivers '!O$4,"_",'Cost drivers '!$B213), Inputs1!$X$2:$X$507, 0), MATCH('Cost drivers '!$C213, Inputs1[[#Headers],[2013-14]:[2029-30]], 0)), INDEX(Inputs24[[2023-24]:[2029-30]], MATCH(_xlfn.CONCAT('Cost drivers '!O$5, "_",'Cost drivers '!$B213), Inputs2!$N$2:$N$210, 0), MATCH('Cost drivers '!$C213, Inputs24[[#Headers],[2023-24]:[2029-30]],0)))</f>
        <v>1373.1569999999999</v>
      </c>
      <c r="P213" s="77">
        <f>IF($C213&lt;="2023-24",INDEX(Inputs1[[2013-14]:[2029-30]], MATCH(_xlfn.CONCAT('Cost drivers '!P$4,"_",'Cost drivers '!$B213), Inputs1!$X$2:$X$507, 0), MATCH('Cost drivers '!$C213, Inputs1[[#Headers],[2013-14]:[2029-30]], 0)), INDEX(Inputs24[[2023-24]:[2029-30]], MATCH(_xlfn.CONCAT('Cost drivers '!P$5, "_",'Cost drivers '!$B213), Inputs2!$N$2:$N$210, 0), MATCH('Cost drivers '!$C213, Inputs24[[#Headers],[2023-24]:[2029-30]],0)))</f>
        <v>0</v>
      </c>
      <c r="Q213" s="77">
        <f>IF($C213&lt;="2023-24",INDEX(Inputs1[[2013-14]:[2029-30]], MATCH(_xlfn.CONCAT('Cost drivers '!Q$4,"_",'Cost drivers '!$B213), Inputs1!$X$2:$X$507, 0), MATCH('Cost drivers '!$C213, Inputs1[[#Headers],[2013-14]:[2029-30]], 0)), INDEX(Inputs24[[2023-24]:[2029-30]], MATCH(_xlfn.CONCAT('Cost drivers '!Q$5, "_",'Cost drivers '!$B213), Inputs2!$N$2:$N$210, 0), MATCH('Cost drivers '!$C213, Inputs24[[#Headers],[2023-24]:[2029-30]],0)))</f>
        <v>0</v>
      </c>
    </row>
    <row r="214" spans="1:17" s="48" customFormat="1" ht="13.15">
      <c r="A214" s="66" t="str">
        <f t="shared" si="27"/>
        <v>AFW20</v>
      </c>
      <c r="B214" s="66" t="str">
        <f>Costs!B213</f>
        <v>AFW</v>
      </c>
      <c r="C214" s="66" t="str">
        <f>Costs!C213</f>
        <v>2019-20</v>
      </c>
      <c r="D214" s="106">
        <f t="shared" si="28"/>
        <v>5.3037963591154478</v>
      </c>
      <c r="E214" s="107">
        <f t="shared" si="24"/>
        <v>24.45039668012021</v>
      </c>
      <c r="F214" s="107">
        <f t="shared" si="25"/>
        <v>10.58372309207291</v>
      </c>
      <c r="G214" s="107">
        <f t="shared" si="29"/>
        <v>0</v>
      </c>
      <c r="H214" s="106">
        <f t="shared" si="26"/>
        <v>14.143147449047961</v>
      </c>
      <c r="I214" s="108">
        <f t="shared" si="22"/>
        <v>1</v>
      </c>
      <c r="J214" s="108">
        <f t="shared" si="23"/>
        <v>0</v>
      </c>
      <c r="K214" s="77">
        <f>IF($C214&lt;="2023-24",INDEX(Inputs1[[2013-14]:[2029-30]], MATCH(_xlfn.CONCAT('Cost drivers '!K$4,"_",'Cost drivers '!$B214), Inputs1!$X$2:$X$507, 0), MATCH('Cost drivers '!$C214, Inputs1[[#Headers],[2013-14]:[2029-30]], 0)), INDEX(Inputs24[[2023-24]:[2029-30]], MATCH(_xlfn.CONCAT('Cost drivers '!K$5, "_",'Cost drivers '!$B214), Inputs2!$N$2:$N$210, 0), MATCH('Cost drivers '!$C214, Inputs24[[#Headers],[2023-24]:[2029-30]],0)))</f>
        <v>201.09880593948373</v>
      </c>
      <c r="L214" s="77">
        <f>IF($C214&lt;="2023-24",INDEX(Inputs1[[2013-14]:[2029-30]], MATCH(_xlfn.CONCAT('Cost drivers '!L$4,"_",'Cost drivers '!$B214), Inputs1!$X$2:$X$507, 0), MATCH('Cost drivers '!$C214, Inputs1[[#Headers],[2013-14]:[2029-30]], 0)), INDEX(Inputs24[[2023-24]:[2029-30]], MATCH(_xlfn.CONCAT('Cost drivers '!L$5, "_",'Cost drivers '!$B214), Inputs2!$N$2:$N$210, 0), MATCH('Cost drivers '!$C214, Inputs24[[#Headers],[2023-24]:[2029-30]],0)))</f>
        <v>24.45039668012021</v>
      </c>
      <c r="M214" s="77">
        <f>IF($C214&lt;="2023-24",INDEX(Inputs1[[2013-14]:[2029-30]], MATCH(_xlfn.CONCAT('Cost drivers '!M$4,"_",'Cost drivers '!$B214), Inputs1!$X$2:$X$507, 0), MATCH('Cost drivers '!$C214, Inputs1[[#Headers],[2013-14]:[2029-30]], 0)), INDEX(Inputs24[[2023-24]:[2029-30]], MATCH(_xlfn.CONCAT('Cost drivers '!M$5, "_",'Cost drivers '!$B214), Inputs2!$N$2:$N$210, 0), MATCH('Cost drivers '!$C214, Inputs24[[#Headers],[2023-24]:[2029-30]],0)))</f>
        <v>10.58372309207291</v>
      </c>
      <c r="N214" s="77">
        <f>IF($C214&lt;="2023-24",INDEX(Inputs1[[2013-14]:[2029-30]], MATCH(_xlfn.CONCAT('Cost drivers '!N$4,"_",'Cost drivers '!$B214), Inputs1!$X$2:$X$507, 0), MATCH('Cost drivers '!$C214, Inputs1[[#Headers],[2013-14]:[2029-30]], 0)), INDEX(Inputs24[[2023-24]:[2029-30]], MATCH(_xlfn.CONCAT('Cost drivers '!N$5, "_",'Cost drivers '!$B214), Inputs2!$N$2:$N$210, 0), MATCH('Cost drivers '!$C214, Inputs24[[#Headers],[2023-24]:[2029-30]],0)))</f>
        <v>0</v>
      </c>
      <c r="O214" s="77">
        <f>IF($C214&lt;="2023-24",INDEX(Inputs1[[2013-14]:[2029-30]], MATCH(_xlfn.CONCAT('Cost drivers '!O$4,"_",'Cost drivers '!$B214), Inputs1!$X$2:$X$507, 0), MATCH('Cost drivers '!$C214, Inputs1[[#Headers],[2013-14]:[2029-30]], 0)), INDEX(Inputs24[[2023-24]:[2029-30]], MATCH(_xlfn.CONCAT('Cost drivers '!O$5, "_",'Cost drivers '!$B214), Inputs2!$N$2:$N$210, 0), MATCH('Cost drivers '!$C214, Inputs24[[#Headers],[2023-24]:[2029-30]],0)))</f>
        <v>1387.6849999999999</v>
      </c>
      <c r="P214" s="77">
        <f>IF($C214&lt;="2023-24",INDEX(Inputs1[[2013-14]:[2029-30]], MATCH(_xlfn.CONCAT('Cost drivers '!P$4,"_",'Cost drivers '!$B214), Inputs1!$X$2:$X$507, 0), MATCH('Cost drivers '!$C214, Inputs1[[#Headers],[2013-14]:[2029-30]], 0)), INDEX(Inputs24[[2023-24]:[2029-30]], MATCH(_xlfn.CONCAT('Cost drivers '!P$5, "_",'Cost drivers '!$B214), Inputs2!$N$2:$N$210, 0), MATCH('Cost drivers '!$C214, Inputs24[[#Headers],[2023-24]:[2029-30]],0)))</f>
        <v>1</v>
      </c>
      <c r="Q214" s="77">
        <f>IF($C214&lt;="2023-24",INDEX(Inputs1[[2013-14]:[2029-30]], MATCH(_xlfn.CONCAT('Cost drivers '!Q$4,"_",'Cost drivers '!$B214), Inputs1!$X$2:$X$507, 0), MATCH('Cost drivers '!$C214, Inputs1[[#Headers],[2013-14]:[2029-30]], 0)), INDEX(Inputs24[[2023-24]:[2029-30]], MATCH(_xlfn.CONCAT('Cost drivers '!Q$5, "_",'Cost drivers '!$B214), Inputs2!$N$2:$N$210, 0), MATCH('Cost drivers '!$C214, Inputs24[[#Headers],[2023-24]:[2029-30]],0)))</f>
        <v>0</v>
      </c>
    </row>
    <row r="215" spans="1:17" s="48" customFormat="1" ht="13.15">
      <c r="A215" s="66" t="str">
        <f t="shared" si="27"/>
        <v>AFW21</v>
      </c>
      <c r="B215" s="66" t="str">
        <f>Costs!B214</f>
        <v>AFW</v>
      </c>
      <c r="C215" s="66" t="str">
        <f>Costs!C214</f>
        <v>2020-21</v>
      </c>
      <c r="D215" s="106">
        <f t="shared" si="28"/>
        <v>5.2752435034533649</v>
      </c>
      <c r="E215" s="107">
        <f t="shared" si="24"/>
        <v>24.276101120552244</v>
      </c>
      <c r="F215" s="107">
        <f t="shared" si="25"/>
        <v>10.58372309207291</v>
      </c>
      <c r="G215" s="107">
        <f t="shared" si="29"/>
        <v>0</v>
      </c>
      <c r="H215" s="106">
        <f t="shared" si="26"/>
        <v>14.150877183622869</v>
      </c>
      <c r="I215" s="108">
        <f t="shared" si="22"/>
        <v>0</v>
      </c>
      <c r="J215" s="108">
        <f t="shared" si="23"/>
        <v>1</v>
      </c>
      <c r="K215" s="77">
        <f>IF($C215&lt;="2023-24",INDEX(Inputs1[[2013-14]:[2029-30]], MATCH(_xlfn.CONCAT('Cost drivers '!K$4,"_",'Cost drivers '!$B215), Inputs1!$X$2:$X$507, 0), MATCH('Cost drivers '!$C215, Inputs1[[#Headers],[2013-14]:[2029-30]], 0)), INDEX(Inputs24[[2023-24]:[2029-30]], MATCH(_xlfn.CONCAT('Cost drivers '!K$5, "_",'Cost drivers '!$B215), Inputs2!$N$2:$N$210, 0), MATCH('Cost drivers '!$C215, Inputs24[[#Headers],[2023-24]:[2029-30]],0)))</f>
        <v>195.43806056154128</v>
      </c>
      <c r="L215" s="77">
        <f>IF($C215&lt;="2023-24",INDEX(Inputs1[[2013-14]:[2029-30]], MATCH(_xlfn.CONCAT('Cost drivers '!L$4,"_",'Cost drivers '!$B215), Inputs1!$X$2:$X$507, 0), MATCH('Cost drivers '!$C215, Inputs1[[#Headers],[2013-14]:[2029-30]], 0)), INDEX(Inputs24[[2023-24]:[2029-30]], MATCH(_xlfn.CONCAT('Cost drivers '!L$5, "_",'Cost drivers '!$B215), Inputs2!$N$2:$N$210, 0), MATCH('Cost drivers '!$C215, Inputs24[[#Headers],[2023-24]:[2029-30]],0)))</f>
        <v>24.276101120552244</v>
      </c>
      <c r="M215" s="77">
        <f>IF($C215&lt;="2023-24",INDEX(Inputs1[[2013-14]:[2029-30]], MATCH(_xlfn.CONCAT('Cost drivers '!M$4,"_",'Cost drivers '!$B215), Inputs1!$X$2:$X$507, 0), MATCH('Cost drivers '!$C215, Inputs1[[#Headers],[2013-14]:[2029-30]], 0)), INDEX(Inputs24[[2023-24]:[2029-30]], MATCH(_xlfn.CONCAT('Cost drivers '!M$5, "_",'Cost drivers '!$B215), Inputs2!$N$2:$N$210, 0), MATCH('Cost drivers '!$C215, Inputs24[[#Headers],[2023-24]:[2029-30]],0)))</f>
        <v>10.58372309207291</v>
      </c>
      <c r="N215" s="77">
        <f>IF($C215&lt;="2023-24",INDEX(Inputs1[[2013-14]:[2029-30]], MATCH(_xlfn.CONCAT('Cost drivers '!N$4,"_",'Cost drivers '!$B215), Inputs1!$X$2:$X$507, 0), MATCH('Cost drivers '!$C215, Inputs1[[#Headers],[2013-14]:[2029-30]], 0)), INDEX(Inputs24[[2023-24]:[2029-30]], MATCH(_xlfn.CONCAT('Cost drivers '!N$5, "_",'Cost drivers '!$B215), Inputs2!$N$2:$N$210, 0), MATCH('Cost drivers '!$C215, Inputs24[[#Headers],[2023-24]:[2029-30]],0)))</f>
        <v>0</v>
      </c>
      <c r="O215" s="77">
        <f>IF($C215&lt;="2023-24",INDEX(Inputs1[[2013-14]:[2029-30]], MATCH(_xlfn.CONCAT('Cost drivers '!O$4,"_",'Cost drivers '!$B215), Inputs1!$X$2:$X$507, 0), MATCH('Cost drivers '!$C215, Inputs1[[#Headers],[2013-14]:[2029-30]], 0)), INDEX(Inputs24[[2023-24]:[2029-30]], MATCH(_xlfn.CONCAT('Cost drivers '!O$5, "_",'Cost drivers '!$B215), Inputs2!$N$2:$N$210, 0), MATCH('Cost drivers '!$C215, Inputs24[[#Headers],[2023-24]:[2029-30]],0)))</f>
        <v>1398.453</v>
      </c>
      <c r="P215" s="77">
        <f>IF($C215&lt;="2023-24",INDEX(Inputs1[[2013-14]:[2029-30]], MATCH(_xlfn.CONCAT('Cost drivers '!P$4,"_",'Cost drivers '!$B215), Inputs1!$X$2:$X$507, 0), MATCH('Cost drivers '!$C215, Inputs1[[#Headers],[2013-14]:[2029-30]], 0)), INDEX(Inputs24[[2023-24]:[2029-30]], MATCH(_xlfn.CONCAT('Cost drivers '!P$5, "_",'Cost drivers '!$B215), Inputs2!$N$2:$N$210, 0), MATCH('Cost drivers '!$C215, Inputs24[[#Headers],[2023-24]:[2029-30]],0)))</f>
        <v>0</v>
      </c>
      <c r="Q215" s="77">
        <f>IF($C215&lt;="2023-24",INDEX(Inputs1[[2013-14]:[2029-30]], MATCH(_xlfn.CONCAT('Cost drivers '!Q$4,"_",'Cost drivers '!$B215), Inputs1!$X$2:$X$507, 0), MATCH('Cost drivers '!$C215, Inputs1[[#Headers],[2013-14]:[2029-30]], 0)), INDEX(Inputs24[[2023-24]:[2029-30]], MATCH(_xlfn.CONCAT('Cost drivers '!Q$5, "_",'Cost drivers '!$B215), Inputs2!$N$2:$N$210, 0), MATCH('Cost drivers '!$C215, Inputs24[[#Headers],[2023-24]:[2029-30]],0)))</f>
        <v>1</v>
      </c>
    </row>
    <row r="216" spans="1:17" s="48" customFormat="1" ht="13.15">
      <c r="A216" s="66" t="str">
        <f t="shared" si="27"/>
        <v>AFW22</v>
      </c>
      <c r="B216" s="66" t="str">
        <f>Costs!B215</f>
        <v>AFW</v>
      </c>
      <c r="C216" s="66" t="str">
        <f>Costs!C215</f>
        <v>2021-22</v>
      </c>
      <c r="D216" s="106">
        <f t="shared" si="28"/>
        <v>5.2812874234910954</v>
      </c>
      <c r="E216" s="107">
        <f t="shared" si="24"/>
        <v>22.253257085267748</v>
      </c>
      <c r="F216" s="107">
        <f t="shared" si="25"/>
        <v>10.58372309207291</v>
      </c>
      <c r="G216" s="107">
        <f t="shared" si="29"/>
        <v>0</v>
      </c>
      <c r="H216" s="106">
        <f t="shared" si="26"/>
        <v>14.164195063205876</v>
      </c>
      <c r="I216" s="108">
        <f t="shared" si="22"/>
        <v>0</v>
      </c>
      <c r="J216" s="108">
        <f t="shared" si="23"/>
        <v>0</v>
      </c>
      <c r="K216" s="77">
        <f>IF($C216&lt;="2023-24",INDEX(Inputs1[[2013-14]:[2029-30]], MATCH(_xlfn.CONCAT('Cost drivers '!K$4,"_",'Cost drivers '!$B216), Inputs1!$X$2:$X$507, 0), MATCH('Cost drivers '!$C216, Inputs1[[#Headers],[2013-14]:[2029-30]], 0)), INDEX(Inputs24[[2023-24]:[2029-30]], MATCH(_xlfn.CONCAT('Cost drivers '!K$5, "_",'Cost drivers '!$B216), Inputs2!$N$2:$N$210, 0), MATCH('Cost drivers '!$C216, Inputs24[[#Headers],[2023-24]:[2029-30]],0)))</f>
        <v>196.62284934966229</v>
      </c>
      <c r="L216" s="77">
        <f>IF($C216&lt;="2023-24",INDEX(Inputs1[[2013-14]:[2029-30]], MATCH(_xlfn.CONCAT('Cost drivers '!L$4,"_",'Cost drivers '!$B216), Inputs1!$X$2:$X$507, 0), MATCH('Cost drivers '!$C216, Inputs1[[#Headers],[2013-14]:[2029-30]], 0)), INDEX(Inputs24[[2023-24]:[2029-30]], MATCH(_xlfn.CONCAT('Cost drivers '!L$5, "_",'Cost drivers '!$B216), Inputs2!$N$2:$N$210, 0), MATCH('Cost drivers '!$C216, Inputs24[[#Headers],[2023-24]:[2029-30]],0)))</f>
        <v>22.253257085267748</v>
      </c>
      <c r="M216" s="77">
        <f>IF($C216&lt;="2023-24",INDEX(Inputs1[[2013-14]:[2029-30]], MATCH(_xlfn.CONCAT('Cost drivers '!M$4,"_",'Cost drivers '!$B216), Inputs1!$X$2:$X$507, 0), MATCH('Cost drivers '!$C216, Inputs1[[#Headers],[2013-14]:[2029-30]], 0)), INDEX(Inputs24[[2023-24]:[2029-30]], MATCH(_xlfn.CONCAT('Cost drivers '!M$5, "_",'Cost drivers '!$B216), Inputs2!$N$2:$N$210, 0), MATCH('Cost drivers '!$C216, Inputs24[[#Headers],[2023-24]:[2029-30]],0)))</f>
        <v>10.58372309207291</v>
      </c>
      <c r="N216" s="77">
        <f>IF($C216&lt;="2023-24",INDEX(Inputs1[[2013-14]:[2029-30]], MATCH(_xlfn.CONCAT('Cost drivers '!N$4,"_",'Cost drivers '!$B216), Inputs1!$X$2:$X$507, 0), MATCH('Cost drivers '!$C216, Inputs1[[#Headers],[2013-14]:[2029-30]], 0)), INDEX(Inputs24[[2023-24]:[2029-30]], MATCH(_xlfn.CONCAT('Cost drivers '!N$5, "_",'Cost drivers '!$B216), Inputs2!$N$2:$N$210, 0), MATCH('Cost drivers '!$C216, Inputs24[[#Headers],[2023-24]:[2029-30]],0)))</f>
        <v>0</v>
      </c>
      <c r="O216" s="77">
        <f>IF($C216&lt;="2023-24",INDEX(Inputs1[[2013-14]:[2029-30]], MATCH(_xlfn.CONCAT('Cost drivers '!O$4,"_",'Cost drivers '!$B216), Inputs1!$X$2:$X$507, 0), MATCH('Cost drivers '!$C216, Inputs1[[#Headers],[2013-14]:[2029-30]], 0)), INDEX(Inputs24[[2023-24]:[2029-30]], MATCH(_xlfn.CONCAT('Cost drivers '!O$5, "_",'Cost drivers '!$B216), Inputs2!$N$2:$N$210, 0), MATCH('Cost drivers '!$C216, Inputs24[[#Headers],[2023-24]:[2029-30]],0)))</f>
        <v>1417.202</v>
      </c>
      <c r="P216" s="77">
        <f>IF($C216&lt;="2023-24",INDEX(Inputs1[[2013-14]:[2029-30]], MATCH(_xlfn.CONCAT('Cost drivers '!P$4,"_",'Cost drivers '!$B216), Inputs1!$X$2:$X$507, 0), MATCH('Cost drivers '!$C216, Inputs1[[#Headers],[2013-14]:[2029-30]], 0)), INDEX(Inputs24[[2023-24]:[2029-30]], MATCH(_xlfn.CONCAT('Cost drivers '!P$5, "_",'Cost drivers '!$B216), Inputs2!$N$2:$N$210, 0), MATCH('Cost drivers '!$C216, Inputs24[[#Headers],[2023-24]:[2029-30]],0)))</f>
        <v>0</v>
      </c>
      <c r="Q216" s="77">
        <f>IF($C216&lt;="2023-24",INDEX(Inputs1[[2013-14]:[2029-30]], MATCH(_xlfn.CONCAT('Cost drivers '!Q$4,"_",'Cost drivers '!$B216), Inputs1!$X$2:$X$507, 0), MATCH('Cost drivers '!$C216, Inputs1[[#Headers],[2013-14]:[2029-30]], 0)), INDEX(Inputs24[[2023-24]:[2029-30]], MATCH(_xlfn.CONCAT('Cost drivers '!Q$5, "_",'Cost drivers '!$B216), Inputs2!$N$2:$N$210, 0), MATCH('Cost drivers '!$C216, Inputs24[[#Headers],[2023-24]:[2029-30]],0)))</f>
        <v>0</v>
      </c>
    </row>
    <row r="217" spans="1:17" s="48" customFormat="1" ht="13.15">
      <c r="A217" s="66" t="str">
        <f t="shared" si="27"/>
        <v>AFW23</v>
      </c>
      <c r="B217" s="66" t="str">
        <f>Costs!B216</f>
        <v>AFW</v>
      </c>
      <c r="C217" s="66" t="str">
        <f>Costs!C216</f>
        <v>2022-23</v>
      </c>
      <c r="D217" s="106">
        <f t="shared" si="28"/>
        <v>5.1947218524368921</v>
      </c>
      <c r="E217" s="107">
        <f t="shared" si="24"/>
        <v>23.694286261658931</v>
      </c>
      <c r="F217" s="107">
        <f t="shared" si="25"/>
        <v>10.58372309207291</v>
      </c>
      <c r="G217" s="107">
        <f t="shared" si="29"/>
        <v>0</v>
      </c>
      <c r="H217" s="106">
        <f t="shared" si="26"/>
        <v>14.177195829224098</v>
      </c>
      <c r="I217" s="108">
        <f t="shared" si="22"/>
        <v>0</v>
      </c>
      <c r="J217" s="108">
        <f t="shared" si="23"/>
        <v>0</v>
      </c>
      <c r="K217" s="77">
        <f>IF($C217&lt;="2023-24",INDEX(Inputs1[[2013-14]:[2029-30]], MATCH(_xlfn.CONCAT('Cost drivers '!K$4,"_",'Cost drivers '!$B217), Inputs1!$X$2:$X$507, 0), MATCH('Cost drivers '!$C217, Inputs1[[#Headers],[2013-14]:[2029-30]], 0)), INDEX(Inputs24[[2023-24]:[2029-30]], MATCH(_xlfn.CONCAT('Cost drivers '!K$5, "_",'Cost drivers '!$B217), Inputs2!$N$2:$N$210, 0), MATCH('Cost drivers '!$C217, Inputs24[[#Headers],[2023-24]:[2029-30]],0)))</f>
        <v>180.31798081416852</v>
      </c>
      <c r="L217" s="77">
        <f>IF($C217&lt;="2023-24",INDEX(Inputs1[[2013-14]:[2029-30]], MATCH(_xlfn.CONCAT('Cost drivers '!L$4,"_",'Cost drivers '!$B217), Inputs1!$X$2:$X$507, 0), MATCH('Cost drivers '!$C217, Inputs1[[#Headers],[2013-14]:[2029-30]], 0)), INDEX(Inputs24[[2023-24]:[2029-30]], MATCH(_xlfn.CONCAT('Cost drivers '!L$5, "_",'Cost drivers '!$B217), Inputs2!$N$2:$N$210, 0), MATCH('Cost drivers '!$C217, Inputs24[[#Headers],[2023-24]:[2029-30]],0)))</f>
        <v>23.694286261658931</v>
      </c>
      <c r="M217" s="77">
        <f>IF($C217&lt;="2023-24",INDEX(Inputs1[[2013-14]:[2029-30]], MATCH(_xlfn.CONCAT('Cost drivers '!M$4,"_",'Cost drivers '!$B217), Inputs1!$X$2:$X$507, 0), MATCH('Cost drivers '!$C217, Inputs1[[#Headers],[2013-14]:[2029-30]], 0)), INDEX(Inputs24[[2023-24]:[2029-30]], MATCH(_xlfn.CONCAT('Cost drivers '!M$5, "_",'Cost drivers '!$B217), Inputs2!$N$2:$N$210, 0), MATCH('Cost drivers '!$C217, Inputs24[[#Headers],[2023-24]:[2029-30]],0)))</f>
        <v>10.58372309207291</v>
      </c>
      <c r="N217" s="77">
        <f>IF($C217&lt;="2023-24",INDEX(Inputs1[[2013-14]:[2029-30]], MATCH(_xlfn.CONCAT('Cost drivers '!N$4,"_",'Cost drivers '!$B217), Inputs1!$X$2:$X$507, 0), MATCH('Cost drivers '!$C217, Inputs1[[#Headers],[2013-14]:[2029-30]], 0)), INDEX(Inputs24[[2023-24]:[2029-30]], MATCH(_xlfn.CONCAT('Cost drivers '!N$5, "_",'Cost drivers '!$B217), Inputs2!$N$2:$N$210, 0), MATCH('Cost drivers '!$C217, Inputs24[[#Headers],[2023-24]:[2029-30]],0)))</f>
        <v>0</v>
      </c>
      <c r="O217" s="77">
        <f>IF($C217&lt;="2023-24",INDEX(Inputs1[[2013-14]:[2029-30]], MATCH(_xlfn.CONCAT('Cost drivers '!O$4,"_",'Cost drivers '!$B217), Inputs1!$X$2:$X$507, 0), MATCH('Cost drivers '!$C217, Inputs1[[#Headers],[2013-14]:[2029-30]], 0)), INDEX(Inputs24[[2023-24]:[2029-30]], MATCH(_xlfn.CONCAT('Cost drivers '!O$5, "_",'Cost drivers '!$B217), Inputs2!$N$2:$N$210, 0), MATCH('Cost drivers '!$C217, Inputs24[[#Headers],[2023-24]:[2029-30]],0)))</f>
        <v>1435.7470000000001</v>
      </c>
      <c r="P217" s="77">
        <f>IF($C217&lt;="2023-24",INDEX(Inputs1[[2013-14]:[2029-30]], MATCH(_xlfn.CONCAT('Cost drivers '!P$4,"_",'Cost drivers '!$B217), Inputs1!$X$2:$X$507, 0), MATCH('Cost drivers '!$C217, Inputs1[[#Headers],[2013-14]:[2029-30]], 0)), INDEX(Inputs24[[2023-24]:[2029-30]], MATCH(_xlfn.CONCAT('Cost drivers '!P$5, "_",'Cost drivers '!$B217), Inputs2!$N$2:$N$210, 0), MATCH('Cost drivers '!$C217, Inputs24[[#Headers],[2023-24]:[2029-30]],0)))</f>
        <v>0</v>
      </c>
      <c r="Q217" s="77">
        <f>IF($C217&lt;="2023-24",INDEX(Inputs1[[2013-14]:[2029-30]], MATCH(_xlfn.CONCAT('Cost drivers '!Q$4,"_",'Cost drivers '!$B217), Inputs1!$X$2:$X$507, 0), MATCH('Cost drivers '!$C217, Inputs1[[#Headers],[2013-14]:[2029-30]], 0)), INDEX(Inputs24[[2023-24]:[2029-30]], MATCH(_xlfn.CONCAT('Cost drivers '!Q$5, "_",'Cost drivers '!$B217), Inputs2!$N$2:$N$210, 0), MATCH('Cost drivers '!$C217, Inputs24[[#Headers],[2023-24]:[2029-30]],0)))</f>
        <v>0</v>
      </c>
    </row>
    <row r="218" spans="1:17" s="48" customFormat="1" ht="13.15">
      <c r="A218" s="66" t="str">
        <f t="shared" si="27"/>
        <v>AFW24</v>
      </c>
      <c r="B218" s="66" t="str">
        <f>Costs!B217</f>
        <v>AFW</v>
      </c>
      <c r="C218" s="66" t="str">
        <f>Costs!C217</f>
        <v>2023-24</v>
      </c>
      <c r="D218" s="106">
        <f t="shared" si="28"/>
        <v>5.2046636578677461</v>
      </c>
      <c r="E218" s="107">
        <f t="shared" si="24"/>
        <v>23.679311103756294</v>
      </c>
      <c r="F218" s="107">
        <f t="shared" si="25"/>
        <v>10.58372309207291</v>
      </c>
      <c r="G218" s="107">
        <f t="shared" si="29"/>
        <v>0</v>
      </c>
      <c r="H218" s="106">
        <f t="shared" si="26"/>
        <v>14.184741741355781</v>
      </c>
      <c r="I218" s="108">
        <f t="shared" si="22"/>
        <v>0</v>
      </c>
      <c r="J218" s="108">
        <f t="shared" si="23"/>
        <v>0</v>
      </c>
      <c r="K218" s="77">
        <f>IF($C218&lt;="2023-24",INDEX(Inputs1[[2013-14]:[2029-30]], MATCH(_xlfn.CONCAT('Cost drivers '!K$4,"_",'Cost drivers '!$B218), Inputs1!$X$2:$X$507, 0), MATCH('Cost drivers '!$C218, Inputs1[[#Headers],[2013-14]:[2029-30]], 0)), INDEX(Inputs24[[2023-24]:[2029-30]], MATCH(_xlfn.CONCAT('Cost drivers '!K$5, "_",'Cost drivers '!$B218), Inputs2!$N$2:$N$210, 0), MATCH('Cost drivers '!$C218, Inputs24[[#Headers],[2023-24]:[2029-30]],0)))</f>
        <v>182.119607969122</v>
      </c>
      <c r="L218" s="77">
        <f>IF($C218&lt;="2023-24",INDEX(Inputs1[[2013-14]:[2029-30]], MATCH(_xlfn.CONCAT('Cost drivers '!L$4,"_",'Cost drivers '!$B218), Inputs1!$X$2:$X$507, 0), MATCH('Cost drivers '!$C218, Inputs1[[#Headers],[2013-14]:[2029-30]], 0)), INDEX(Inputs24[[2023-24]:[2029-30]], MATCH(_xlfn.CONCAT('Cost drivers '!L$5, "_",'Cost drivers '!$B218), Inputs2!$N$2:$N$210, 0), MATCH('Cost drivers '!$C218, Inputs24[[#Headers],[2023-24]:[2029-30]],0)))</f>
        <v>23.679311103756294</v>
      </c>
      <c r="M218" s="77">
        <f>IF($C218&lt;="2023-24",INDEX(Inputs1[[2013-14]:[2029-30]], MATCH(_xlfn.CONCAT('Cost drivers '!M$4,"_",'Cost drivers '!$B218), Inputs1!$X$2:$X$507, 0), MATCH('Cost drivers '!$C218, Inputs1[[#Headers],[2013-14]:[2029-30]], 0)), INDEX(Inputs24[[2023-24]:[2029-30]], MATCH(_xlfn.CONCAT('Cost drivers '!M$5, "_",'Cost drivers '!$B218), Inputs2!$N$2:$N$210, 0), MATCH('Cost drivers '!$C218, Inputs24[[#Headers],[2023-24]:[2029-30]],0)))</f>
        <v>10.58372309207291</v>
      </c>
      <c r="N218" s="77">
        <f>IF($C218&lt;="2023-24",INDEX(Inputs1[[2013-14]:[2029-30]], MATCH(_xlfn.CONCAT('Cost drivers '!N$4,"_",'Cost drivers '!$B218), Inputs1!$X$2:$X$507, 0), MATCH('Cost drivers '!$C218, Inputs1[[#Headers],[2013-14]:[2029-30]], 0)), INDEX(Inputs24[[2023-24]:[2029-30]], MATCH(_xlfn.CONCAT('Cost drivers '!N$5, "_",'Cost drivers '!$B218), Inputs2!$N$2:$N$210, 0), MATCH('Cost drivers '!$C218, Inputs24[[#Headers],[2023-24]:[2029-30]],0)))</f>
        <v>0</v>
      </c>
      <c r="O218" s="77">
        <f>IF($C218&lt;="2023-24",INDEX(Inputs1[[2013-14]:[2029-30]], MATCH(_xlfn.CONCAT('Cost drivers '!O$4,"_",'Cost drivers '!$B218), Inputs1!$X$2:$X$507, 0), MATCH('Cost drivers '!$C218, Inputs1[[#Headers],[2013-14]:[2029-30]], 0)), INDEX(Inputs24[[2023-24]:[2029-30]], MATCH(_xlfn.CONCAT('Cost drivers '!O$5, "_",'Cost drivers '!$B218), Inputs2!$N$2:$N$210, 0), MATCH('Cost drivers '!$C218, Inputs24[[#Headers],[2023-24]:[2029-30]],0)))</f>
        <v>1446.6219999999998</v>
      </c>
      <c r="P218" s="77">
        <f>IF($C218&lt;="2023-24",INDEX(Inputs1[[2013-14]:[2029-30]], MATCH(_xlfn.CONCAT('Cost drivers '!P$4,"_",'Cost drivers '!$B218), Inputs1!$X$2:$X$507, 0), MATCH('Cost drivers '!$C218, Inputs1[[#Headers],[2013-14]:[2029-30]], 0)), INDEX(Inputs24[[2023-24]:[2029-30]], MATCH(_xlfn.CONCAT('Cost drivers '!P$5, "_",'Cost drivers '!$B218), Inputs2!$N$2:$N$210, 0), MATCH('Cost drivers '!$C218, Inputs24[[#Headers],[2023-24]:[2029-30]],0)))</f>
        <v>0</v>
      </c>
      <c r="Q218" s="77">
        <f>IF($C218&lt;="2023-24",INDEX(Inputs1[[2013-14]:[2029-30]], MATCH(_xlfn.CONCAT('Cost drivers '!Q$4,"_",'Cost drivers '!$B218), Inputs1!$X$2:$X$507, 0), MATCH('Cost drivers '!$C218, Inputs1[[#Headers],[2013-14]:[2029-30]], 0)), INDEX(Inputs24[[2023-24]:[2029-30]], MATCH(_xlfn.CONCAT('Cost drivers '!Q$5, "_",'Cost drivers '!$B218), Inputs2!$N$2:$N$210, 0), MATCH('Cost drivers '!$C218, Inputs24[[#Headers],[2023-24]:[2029-30]],0)))</f>
        <v>0</v>
      </c>
    </row>
    <row r="219" spans="1:17" s="48" customFormat="1" ht="13.15">
      <c r="A219" s="66" t="str">
        <f t="shared" si="27"/>
        <v>AFW25</v>
      </c>
      <c r="B219" s="66" t="str">
        <f>Costs!B218</f>
        <v>AFW</v>
      </c>
      <c r="C219" s="66" t="str">
        <f>Costs!C218</f>
        <v>2024-25</v>
      </c>
      <c r="D219" s="106">
        <f t="shared" si="28"/>
        <v>5.218594918162343</v>
      </c>
      <c r="E219" s="107">
        <f t="shared" si="24"/>
        <v>23.679311103756294</v>
      </c>
      <c r="F219" s="107">
        <f t="shared" si="25"/>
        <v>10.58372309207291</v>
      </c>
      <c r="G219" s="107">
        <f t="shared" si="29"/>
        <v>0</v>
      </c>
      <c r="H219" s="106">
        <f t="shared" si="26"/>
        <v>14.194585464166101</v>
      </c>
      <c r="I219" s="108">
        <f t="shared" ref="I219:I282" si="30">$P219</f>
        <v>0</v>
      </c>
      <c r="J219" s="108">
        <f t="shared" ref="J219:J282" si="31">$Q219</f>
        <v>0</v>
      </c>
      <c r="K219" s="77">
        <f>IF($C219&lt;="2023-24",INDEX(Inputs1[[2013-14]:[2029-30]], MATCH(_xlfn.CONCAT('Cost drivers '!K$4,"_",'Cost drivers '!$B219), Inputs1!$X$2:$X$507, 0), MATCH('Cost drivers '!$C219, Inputs1[[#Headers],[2013-14]:[2029-30]], 0)), INDEX(Inputs24[[2023-24]:[2029-30]], MATCH(_xlfn.CONCAT('Cost drivers '!K$5, "_",'Cost drivers '!$B219), Inputs2!$N$2:$N$210, 0), MATCH('Cost drivers '!$C219, Inputs24[[#Headers],[2023-24]:[2029-30]],0)))</f>
        <v>184.67451887562891</v>
      </c>
      <c r="L219" s="77">
        <f>IF($C219&lt;="2023-24",INDEX(Inputs1[[2013-14]:[2029-30]], MATCH(_xlfn.CONCAT('Cost drivers '!L$4,"_",'Cost drivers '!$B219), Inputs1!$X$2:$X$507, 0), MATCH('Cost drivers '!$C219, Inputs1[[#Headers],[2013-14]:[2029-30]], 0)), INDEX(Inputs24[[2023-24]:[2029-30]], MATCH(_xlfn.CONCAT('Cost drivers '!L$5, "_",'Cost drivers '!$B219), Inputs2!$N$2:$N$210, 0), MATCH('Cost drivers '!$C219, Inputs24[[#Headers],[2023-24]:[2029-30]],0)))</f>
        <v>23.679311103756294</v>
      </c>
      <c r="M219" s="77">
        <f>IF($C219&lt;="2023-24",INDEX(Inputs1[[2013-14]:[2029-30]], MATCH(_xlfn.CONCAT('Cost drivers '!M$4,"_",'Cost drivers '!$B219), Inputs1!$X$2:$X$507, 0), MATCH('Cost drivers '!$C219, Inputs1[[#Headers],[2013-14]:[2029-30]], 0)), INDEX(Inputs24[[2023-24]:[2029-30]], MATCH(_xlfn.CONCAT('Cost drivers '!M$5, "_",'Cost drivers '!$B219), Inputs2!$N$2:$N$210, 0), MATCH('Cost drivers '!$C219, Inputs24[[#Headers],[2023-24]:[2029-30]],0)))</f>
        <v>10.58372309207291</v>
      </c>
      <c r="N219" s="77">
        <f>IF($C219&lt;="2023-24",INDEX(Inputs1[[2013-14]:[2029-30]], MATCH(_xlfn.CONCAT('Cost drivers '!N$4,"_",'Cost drivers '!$B219), Inputs1!$X$2:$X$507, 0), MATCH('Cost drivers '!$C219, Inputs1[[#Headers],[2013-14]:[2029-30]], 0)), INDEX(Inputs24[[2023-24]:[2029-30]], MATCH(_xlfn.CONCAT('Cost drivers '!N$5, "_",'Cost drivers '!$B219), Inputs2!$N$2:$N$210, 0), MATCH('Cost drivers '!$C219, Inputs24[[#Headers],[2023-24]:[2029-30]],0)))</f>
        <v>0</v>
      </c>
      <c r="O219" s="77">
        <f>IF($C219&lt;="2023-24",INDEX(Inputs1[[2013-14]:[2029-30]], MATCH(_xlfn.CONCAT('Cost drivers '!O$4,"_",'Cost drivers '!$B219), Inputs1!$X$2:$X$507, 0), MATCH('Cost drivers '!$C219, Inputs1[[#Headers],[2013-14]:[2029-30]], 0)), INDEX(Inputs24[[2023-24]:[2029-30]], MATCH(_xlfn.CONCAT('Cost drivers '!O$5, "_",'Cost drivers '!$B219), Inputs2!$N$2:$N$210, 0), MATCH('Cost drivers '!$C219, Inputs24[[#Headers],[2023-24]:[2029-30]],0)))</f>
        <v>1460.9324645469781</v>
      </c>
      <c r="P219" s="77">
        <f>IF($C219&lt;="2023-24",INDEX(Inputs1[[2013-14]:[2029-30]], MATCH(_xlfn.CONCAT('Cost drivers '!P$4,"_",'Cost drivers '!$B219), Inputs1!$X$2:$X$507, 0), MATCH('Cost drivers '!$C219, Inputs1[[#Headers],[2013-14]:[2029-30]], 0)), INDEX(Inputs24[[2023-24]:[2029-30]], MATCH(_xlfn.CONCAT('Cost drivers '!P$5, "_",'Cost drivers '!$B219), Inputs2!$N$2:$N$210, 0), MATCH('Cost drivers '!$C219, Inputs24[[#Headers],[2023-24]:[2029-30]],0)))</f>
        <v>0</v>
      </c>
      <c r="Q219" s="77">
        <f>IF($C219&lt;="2023-24",INDEX(Inputs1[[2013-14]:[2029-30]], MATCH(_xlfn.CONCAT('Cost drivers '!Q$4,"_",'Cost drivers '!$B219), Inputs1!$X$2:$X$507, 0), MATCH('Cost drivers '!$C219, Inputs1[[#Headers],[2013-14]:[2029-30]], 0)), INDEX(Inputs24[[2023-24]:[2029-30]], MATCH(_xlfn.CONCAT('Cost drivers '!Q$5, "_",'Cost drivers '!$B219), Inputs2!$N$2:$N$210, 0), MATCH('Cost drivers '!$C219, Inputs24[[#Headers],[2023-24]:[2029-30]],0)))</f>
        <v>0</v>
      </c>
    </row>
    <row r="220" spans="1:17" s="48" customFormat="1" ht="13.15">
      <c r="A220" s="66" t="str">
        <f t="shared" si="27"/>
        <v>AFW26</v>
      </c>
      <c r="B220" s="66" t="str">
        <f>Costs!B219</f>
        <v>AFW</v>
      </c>
      <c r="C220" s="66" t="str">
        <f>Costs!C219</f>
        <v>2025-26</v>
      </c>
      <c r="D220" s="106">
        <f t="shared" si="28"/>
        <v>5.4006285301511374</v>
      </c>
      <c r="E220" s="107">
        <f t="shared" si="24"/>
        <v>23.679311103756294</v>
      </c>
      <c r="F220" s="107">
        <f t="shared" si="25"/>
        <v>10.58372309207291</v>
      </c>
      <c r="G220" s="107">
        <f t="shared" si="29"/>
        <v>0</v>
      </c>
      <c r="H220" s="106">
        <f t="shared" si="26"/>
        <v>14.202567442158562</v>
      </c>
      <c r="I220" s="108">
        <f t="shared" si="30"/>
        <v>0</v>
      </c>
      <c r="J220" s="108">
        <f t="shared" si="31"/>
        <v>0</v>
      </c>
      <c r="K220" s="77">
        <f>IF($C220&lt;="2023-24",INDEX(Inputs1[[2013-14]:[2029-30]], MATCH(_xlfn.CONCAT('Cost drivers '!K$4,"_",'Cost drivers '!$B220), Inputs1!$X$2:$X$507, 0), MATCH('Cost drivers '!$C220, Inputs1[[#Headers],[2013-14]:[2029-30]], 0)), INDEX(Inputs24[[2023-24]:[2029-30]], MATCH(_xlfn.CONCAT('Cost drivers '!K$5, "_",'Cost drivers '!$B220), Inputs2!$N$2:$N$210, 0), MATCH('Cost drivers '!$C220, Inputs24[[#Headers],[2023-24]:[2029-30]],0)))</f>
        <v>221.5456205549097</v>
      </c>
      <c r="L220" s="77">
        <f>IF($C220&lt;="2023-24",INDEX(Inputs1[[2013-14]:[2029-30]], MATCH(_xlfn.CONCAT('Cost drivers '!L$4,"_",'Cost drivers '!$B220), Inputs1!$X$2:$X$507, 0), MATCH('Cost drivers '!$C220, Inputs1[[#Headers],[2013-14]:[2029-30]], 0)), INDEX(Inputs24[[2023-24]:[2029-30]], MATCH(_xlfn.CONCAT('Cost drivers '!L$5, "_",'Cost drivers '!$B220), Inputs2!$N$2:$N$210, 0), MATCH('Cost drivers '!$C220, Inputs24[[#Headers],[2023-24]:[2029-30]],0)))</f>
        <v>23.679311103756294</v>
      </c>
      <c r="M220" s="77">
        <f>IF($C220&lt;="2023-24",INDEX(Inputs1[[2013-14]:[2029-30]], MATCH(_xlfn.CONCAT('Cost drivers '!M$4,"_",'Cost drivers '!$B220), Inputs1!$X$2:$X$507, 0), MATCH('Cost drivers '!$C220, Inputs1[[#Headers],[2013-14]:[2029-30]], 0)), INDEX(Inputs24[[2023-24]:[2029-30]], MATCH(_xlfn.CONCAT('Cost drivers '!M$5, "_",'Cost drivers '!$B220), Inputs2!$N$2:$N$210, 0), MATCH('Cost drivers '!$C220, Inputs24[[#Headers],[2023-24]:[2029-30]],0)))</f>
        <v>10.58372309207291</v>
      </c>
      <c r="N220" s="77">
        <f>IF($C220&lt;="2023-24",INDEX(Inputs1[[2013-14]:[2029-30]], MATCH(_xlfn.CONCAT('Cost drivers '!N$4,"_",'Cost drivers '!$B220), Inputs1!$X$2:$X$507, 0), MATCH('Cost drivers '!$C220, Inputs1[[#Headers],[2013-14]:[2029-30]], 0)), INDEX(Inputs24[[2023-24]:[2029-30]], MATCH(_xlfn.CONCAT('Cost drivers '!N$5, "_",'Cost drivers '!$B220), Inputs2!$N$2:$N$210, 0), MATCH('Cost drivers '!$C220, Inputs24[[#Headers],[2023-24]:[2029-30]],0)))</f>
        <v>0</v>
      </c>
      <c r="O220" s="77">
        <f>IF($C220&lt;="2023-24",INDEX(Inputs1[[2013-14]:[2029-30]], MATCH(_xlfn.CONCAT('Cost drivers '!O$4,"_",'Cost drivers '!$B220), Inputs1!$X$2:$X$507, 0), MATCH('Cost drivers '!$C220, Inputs1[[#Headers],[2013-14]:[2029-30]], 0)), INDEX(Inputs24[[2023-24]:[2029-30]], MATCH(_xlfn.CONCAT('Cost drivers '!O$5, "_",'Cost drivers '!$B220), Inputs2!$N$2:$N$210, 0), MATCH('Cost drivers '!$C220, Inputs24[[#Headers],[2023-24]:[2029-30]],0)))</f>
        <v>1472.6402588451879</v>
      </c>
      <c r="P220" s="77">
        <f>IF($C220&lt;="2023-24",INDEX(Inputs1[[2013-14]:[2029-30]], MATCH(_xlfn.CONCAT('Cost drivers '!P$4,"_",'Cost drivers '!$B220), Inputs1!$X$2:$X$507, 0), MATCH('Cost drivers '!$C220, Inputs1[[#Headers],[2013-14]:[2029-30]], 0)), INDEX(Inputs24[[2023-24]:[2029-30]], MATCH(_xlfn.CONCAT('Cost drivers '!P$5, "_",'Cost drivers '!$B220), Inputs2!$N$2:$N$210, 0), MATCH('Cost drivers '!$C220, Inputs24[[#Headers],[2023-24]:[2029-30]],0)))</f>
        <v>0</v>
      </c>
      <c r="Q220" s="77">
        <f>IF($C220&lt;="2023-24",INDEX(Inputs1[[2013-14]:[2029-30]], MATCH(_xlfn.CONCAT('Cost drivers '!Q$4,"_",'Cost drivers '!$B220), Inputs1!$X$2:$X$507, 0), MATCH('Cost drivers '!$C220, Inputs1[[#Headers],[2013-14]:[2029-30]], 0)), INDEX(Inputs24[[2023-24]:[2029-30]], MATCH(_xlfn.CONCAT('Cost drivers '!Q$5, "_",'Cost drivers '!$B220), Inputs2!$N$2:$N$210, 0), MATCH('Cost drivers '!$C220, Inputs24[[#Headers],[2023-24]:[2029-30]],0)))</f>
        <v>0</v>
      </c>
    </row>
    <row r="221" spans="1:17" s="48" customFormat="1" ht="13.15">
      <c r="A221" s="66" t="str">
        <f t="shared" si="27"/>
        <v>AFW27</v>
      </c>
      <c r="B221" s="66" t="str">
        <f>Costs!B220</f>
        <v>AFW</v>
      </c>
      <c r="C221" s="66" t="str">
        <f>Costs!C220</f>
        <v>2026-27</v>
      </c>
      <c r="D221" s="106">
        <f t="shared" si="28"/>
        <v>5.4418121292631545</v>
      </c>
      <c r="E221" s="107">
        <f t="shared" si="24"/>
        <v>23.679311103756294</v>
      </c>
      <c r="F221" s="107">
        <f t="shared" si="25"/>
        <v>10.58372309207291</v>
      </c>
      <c r="G221" s="107">
        <f t="shared" si="29"/>
        <v>0</v>
      </c>
      <c r="H221" s="106">
        <f t="shared" si="26"/>
        <v>14.210437130605946</v>
      </c>
      <c r="I221" s="108">
        <f t="shared" si="30"/>
        <v>0</v>
      </c>
      <c r="J221" s="108">
        <f t="shared" si="31"/>
        <v>0</v>
      </c>
      <c r="K221" s="77">
        <f>IF($C221&lt;="2023-24",INDEX(Inputs1[[2013-14]:[2029-30]], MATCH(_xlfn.CONCAT('Cost drivers '!K$4,"_",'Cost drivers '!$B221), Inputs1!$X$2:$X$507, 0), MATCH('Cost drivers '!$C221, Inputs1[[#Headers],[2013-14]:[2029-30]], 0)), INDEX(Inputs24[[2023-24]:[2029-30]], MATCH(_xlfn.CONCAT('Cost drivers '!K$5, "_",'Cost drivers '!$B221), Inputs2!$N$2:$N$210, 0), MATCH('Cost drivers '!$C221, Inputs24[[#Headers],[2023-24]:[2029-30]],0)))</f>
        <v>230.86015307786576</v>
      </c>
      <c r="L221" s="77">
        <f>IF($C221&lt;="2023-24",INDEX(Inputs1[[2013-14]:[2029-30]], MATCH(_xlfn.CONCAT('Cost drivers '!L$4,"_",'Cost drivers '!$B221), Inputs1!$X$2:$X$507, 0), MATCH('Cost drivers '!$C221, Inputs1[[#Headers],[2013-14]:[2029-30]], 0)), INDEX(Inputs24[[2023-24]:[2029-30]], MATCH(_xlfn.CONCAT('Cost drivers '!L$5, "_",'Cost drivers '!$B221), Inputs2!$N$2:$N$210, 0), MATCH('Cost drivers '!$C221, Inputs24[[#Headers],[2023-24]:[2029-30]],0)))</f>
        <v>23.679311103756294</v>
      </c>
      <c r="M221" s="77">
        <f>IF($C221&lt;="2023-24",INDEX(Inputs1[[2013-14]:[2029-30]], MATCH(_xlfn.CONCAT('Cost drivers '!M$4,"_",'Cost drivers '!$B221), Inputs1!$X$2:$X$507, 0), MATCH('Cost drivers '!$C221, Inputs1[[#Headers],[2013-14]:[2029-30]], 0)), INDEX(Inputs24[[2023-24]:[2029-30]], MATCH(_xlfn.CONCAT('Cost drivers '!M$5, "_",'Cost drivers '!$B221), Inputs2!$N$2:$N$210, 0), MATCH('Cost drivers '!$C221, Inputs24[[#Headers],[2023-24]:[2029-30]],0)))</f>
        <v>10.58372309207291</v>
      </c>
      <c r="N221" s="77">
        <f>IF($C221&lt;="2023-24",INDEX(Inputs1[[2013-14]:[2029-30]], MATCH(_xlfn.CONCAT('Cost drivers '!N$4,"_",'Cost drivers '!$B221), Inputs1!$X$2:$X$507, 0), MATCH('Cost drivers '!$C221, Inputs1[[#Headers],[2013-14]:[2029-30]], 0)), INDEX(Inputs24[[2023-24]:[2029-30]], MATCH(_xlfn.CONCAT('Cost drivers '!N$5, "_",'Cost drivers '!$B221), Inputs2!$N$2:$N$210, 0), MATCH('Cost drivers '!$C221, Inputs24[[#Headers],[2023-24]:[2029-30]],0)))</f>
        <v>0</v>
      </c>
      <c r="O221" s="77">
        <f>IF($C221&lt;="2023-24",INDEX(Inputs1[[2013-14]:[2029-30]], MATCH(_xlfn.CONCAT('Cost drivers '!O$4,"_",'Cost drivers '!$B221), Inputs1!$X$2:$X$507, 0), MATCH('Cost drivers '!$C221, Inputs1[[#Headers],[2013-14]:[2029-30]], 0)), INDEX(Inputs24[[2023-24]:[2029-30]], MATCH(_xlfn.CONCAT('Cost drivers '!O$5, "_",'Cost drivers '!$B221), Inputs2!$N$2:$N$210, 0), MATCH('Cost drivers '!$C221, Inputs24[[#Headers],[2023-24]:[2029-30]],0)))</f>
        <v>1484.2752005125189</v>
      </c>
      <c r="P221" s="77">
        <f>IF($C221&lt;="2023-24",INDEX(Inputs1[[2013-14]:[2029-30]], MATCH(_xlfn.CONCAT('Cost drivers '!P$4,"_",'Cost drivers '!$B221), Inputs1!$X$2:$X$507, 0), MATCH('Cost drivers '!$C221, Inputs1[[#Headers],[2013-14]:[2029-30]], 0)), INDEX(Inputs24[[2023-24]:[2029-30]], MATCH(_xlfn.CONCAT('Cost drivers '!P$5, "_",'Cost drivers '!$B221), Inputs2!$N$2:$N$210, 0), MATCH('Cost drivers '!$C221, Inputs24[[#Headers],[2023-24]:[2029-30]],0)))</f>
        <v>0</v>
      </c>
      <c r="Q221" s="77">
        <f>IF($C221&lt;="2023-24",INDEX(Inputs1[[2013-14]:[2029-30]], MATCH(_xlfn.CONCAT('Cost drivers '!Q$4,"_",'Cost drivers '!$B221), Inputs1!$X$2:$X$507, 0), MATCH('Cost drivers '!$C221, Inputs1[[#Headers],[2013-14]:[2029-30]], 0)), INDEX(Inputs24[[2023-24]:[2029-30]], MATCH(_xlfn.CONCAT('Cost drivers '!Q$5, "_",'Cost drivers '!$B221), Inputs2!$N$2:$N$210, 0), MATCH('Cost drivers '!$C221, Inputs24[[#Headers],[2023-24]:[2029-30]],0)))</f>
        <v>0</v>
      </c>
    </row>
    <row r="222" spans="1:17" s="48" customFormat="1" ht="13.15">
      <c r="A222" s="66" t="str">
        <f t="shared" si="27"/>
        <v>AFW28</v>
      </c>
      <c r="B222" s="66" t="str">
        <f>Costs!B221</f>
        <v>AFW</v>
      </c>
      <c r="C222" s="66" t="str">
        <f>Costs!C221</f>
        <v>2027-28</v>
      </c>
      <c r="D222" s="106">
        <f t="shared" si="28"/>
        <v>5.4595829743285789</v>
      </c>
      <c r="E222" s="107">
        <f t="shared" si="24"/>
        <v>23.679311103756294</v>
      </c>
      <c r="F222" s="107">
        <f t="shared" si="25"/>
        <v>10.58372309207291</v>
      </c>
      <c r="G222" s="107">
        <f t="shared" si="29"/>
        <v>0</v>
      </c>
      <c r="H222" s="106">
        <f t="shared" si="26"/>
        <v>14.218080394263337</v>
      </c>
      <c r="I222" s="108">
        <f t="shared" si="30"/>
        <v>0</v>
      </c>
      <c r="J222" s="108">
        <f t="shared" si="31"/>
        <v>0</v>
      </c>
      <c r="K222" s="77">
        <f>IF($C222&lt;="2023-24",INDEX(Inputs1[[2013-14]:[2029-30]], MATCH(_xlfn.CONCAT('Cost drivers '!K$4,"_",'Cost drivers '!$B222), Inputs1!$X$2:$X$507, 0), MATCH('Cost drivers '!$C222, Inputs1[[#Headers],[2013-14]:[2029-30]], 0)), INDEX(Inputs24[[2023-24]:[2029-30]], MATCH(_xlfn.CONCAT('Cost drivers '!K$5, "_",'Cost drivers '!$B222), Inputs2!$N$2:$N$210, 0), MATCH('Cost drivers '!$C222, Inputs24[[#Headers],[2023-24]:[2029-30]],0)))</f>
        <v>234.99940314409659</v>
      </c>
      <c r="L222" s="77">
        <f>IF($C222&lt;="2023-24",INDEX(Inputs1[[2013-14]:[2029-30]], MATCH(_xlfn.CONCAT('Cost drivers '!L$4,"_",'Cost drivers '!$B222), Inputs1!$X$2:$X$507, 0), MATCH('Cost drivers '!$C222, Inputs1[[#Headers],[2013-14]:[2029-30]], 0)), INDEX(Inputs24[[2023-24]:[2029-30]], MATCH(_xlfn.CONCAT('Cost drivers '!L$5, "_",'Cost drivers '!$B222), Inputs2!$N$2:$N$210, 0), MATCH('Cost drivers '!$C222, Inputs24[[#Headers],[2023-24]:[2029-30]],0)))</f>
        <v>23.679311103756294</v>
      </c>
      <c r="M222" s="77">
        <f>IF($C222&lt;="2023-24",INDEX(Inputs1[[2013-14]:[2029-30]], MATCH(_xlfn.CONCAT('Cost drivers '!M$4,"_",'Cost drivers '!$B222), Inputs1!$X$2:$X$507, 0), MATCH('Cost drivers '!$C222, Inputs1[[#Headers],[2013-14]:[2029-30]], 0)), INDEX(Inputs24[[2023-24]:[2029-30]], MATCH(_xlfn.CONCAT('Cost drivers '!M$5, "_",'Cost drivers '!$B222), Inputs2!$N$2:$N$210, 0), MATCH('Cost drivers '!$C222, Inputs24[[#Headers],[2023-24]:[2029-30]],0)))</f>
        <v>10.58372309207291</v>
      </c>
      <c r="N222" s="77">
        <f>IF($C222&lt;="2023-24",INDEX(Inputs1[[2013-14]:[2029-30]], MATCH(_xlfn.CONCAT('Cost drivers '!N$4,"_",'Cost drivers '!$B222), Inputs1!$X$2:$X$507, 0), MATCH('Cost drivers '!$C222, Inputs1[[#Headers],[2013-14]:[2029-30]], 0)), INDEX(Inputs24[[2023-24]:[2029-30]], MATCH(_xlfn.CONCAT('Cost drivers '!N$5, "_",'Cost drivers '!$B222), Inputs2!$N$2:$N$210, 0), MATCH('Cost drivers '!$C222, Inputs24[[#Headers],[2023-24]:[2029-30]],0)))</f>
        <v>0</v>
      </c>
      <c r="O222" s="77">
        <f>IF($C222&lt;="2023-24",INDEX(Inputs1[[2013-14]:[2029-30]], MATCH(_xlfn.CONCAT('Cost drivers '!O$4,"_",'Cost drivers '!$B222), Inputs1!$X$2:$X$507, 0), MATCH('Cost drivers '!$C222, Inputs1[[#Headers],[2013-14]:[2029-30]], 0)), INDEX(Inputs24[[2023-24]:[2029-30]], MATCH(_xlfn.CONCAT('Cost drivers '!O$5, "_",'Cost drivers '!$B222), Inputs2!$N$2:$N$210, 0), MATCH('Cost drivers '!$C222, Inputs24[[#Headers],[2023-24]:[2029-30]],0)))</f>
        <v>1495.6633731723989</v>
      </c>
      <c r="P222" s="77">
        <f>IF($C222&lt;="2023-24",INDEX(Inputs1[[2013-14]:[2029-30]], MATCH(_xlfn.CONCAT('Cost drivers '!P$4,"_",'Cost drivers '!$B222), Inputs1!$X$2:$X$507, 0), MATCH('Cost drivers '!$C222, Inputs1[[#Headers],[2013-14]:[2029-30]], 0)), INDEX(Inputs24[[2023-24]:[2029-30]], MATCH(_xlfn.CONCAT('Cost drivers '!P$5, "_",'Cost drivers '!$B222), Inputs2!$N$2:$N$210, 0), MATCH('Cost drivers '!$C222, Inputs24[[#Headers],[2023-24]:[2029-30]],0)))</f>
        <v>0</v>
      </c>
      <c r="Q222" s="77">
        <f>IF($C222&lt;="2023-24",INDEX(Inputs1[[2013-14]:[2029-30]], MATCH(_xlfn.CONCAT('Cost drivers '!Q$4,"_",'Cost drivers '!$B222), Inputs1!$X$2:$X$507, 0), MATCH('Cost drivers '!$C222, Inputs1[[#Headers],[2013-14]:[2029-30]], 0)), INDEX(Inputs24[[2023-24]:[2029-30]], MATCH(_xlfn.CONCAT('Cost drivers '!Q$5, "_",'Cost drivers '!$B222), Inputs2!$N$2:$N$210, 0), MATCH('Cost drivers '!$C222, Inputs24[[#Headers],[2023-24]:[2029-30]],0)))</f>
        <v>0</v>
      </c>
    </row>
    <row r="223" spans="1:17" s="48" customFormat="1" ht="13.15">
      <c r="A223" s="66" t="str">
        <f t="shared" si="27"/>
        <v>AFW29</v>
      </c>
      <c r="B223" s="66" t="str">
        <f>Costs!B222</f>
        <v>AFW</v>
      </c>
      <c r="C223" s="66" t="str">
        <f>Costs!C222</f>
        <v>2028-29</v>
      </c>
      <c r="D223" s="106">
        <f t="shared" si="28"/>
        <v>5.4866923430583654</v>
      </c>
      <c r="E223" s="107">
        <f t="shared" si="24"/>
        <v>23.679311103756294</v>
      </c>
      <c r="F223" s="107">
        <f t="shared" si="25"/>
        <v>10.58372309207291</v>
      </c>
      <c r="G223" s="107">
        <f t="shared" si="29"/>
        <v>0</v>
      </c>
      <c r="H223" s="106">
        <f t="shared" si="26"/>
        <v>14.225598386353299</v>
      </c>
      <c r="I223" s="108">
        <f t="shared" si="30"/>
        <v>0</v>
      </c>
      <c r="J223" s="108">
        <f t="shared" si="31"/>
        <v>0</v>
      </c>
      <c r="K223" s="77">
        <f>IF($C223&lt;="2023-24",INDEX(Inputs1[[2013-14]:[2029-30]], MATCH(_xlfn.CONCAT('Cost drivers '!K$4,"_",'Cost drivers '!$B223), Inputs1!$X$2:$X$507, 0), MATCH('Cost drivers '!$C223, Inputs1[[#Headers],[2013-14]:[2029-30]], 0)), INDEX(Inputs24[[2023-24]:[2029-30]], MATCH(_xlfn.CONCAT('Cost drivers '!K$5, "_",'Cost drivers '!$B223), Inputs2!$N$2:$N$210, 0), MATCH('Cost drivers '!$C223, Inputs24[[#Headers],[2023-24]:[2029-30]],0)))</f>
        <v>241.45722688503926</v>
      </c>
      <c r="L223" s="77">
        <f>IF($C223&lt;="2023-24",INDEX(Inputs1[[2013-14]:[2029-30]], MATCH(_xlfn.CONCAT('Cost drivers '!L$4,"_",'Cost drivers '!$B223), Inputs1!$X$2:$X$507, 0), MATCH('Cost drivers '!$C223, Inputs1[[#Headers],[2013-14]:[2029-30]], 0)), INDEX(Inputs24[[2023-24]:[2029-30]], MATCH(_xlfn.CONCAT('Cost drivers '!L$5, "_",'Cost drivers '!$B223), Inputs2!$N$2:$N$210, 0), MATCH('Cost drivers '!$C223, Inputs24[[#Headers],[2023-24]:[2029-30]],0)))</f>
        <v>23.679311103756294</v>
      </c>
      <c r="M223" s="77">
        <f>IF($C223&lt;="2023-24",INDEX(Inputs1[[2013-14]:[2029-30]], MATCH(_xlfn.CONCAT('Cost drivers '!M$4,"_",'Cost drivers '!$B223), Inputs1!$X$2:$X$507, 0), MATCH('Cost drivers '!$C223, Inputs1[[#Headers],[2013-14]:[2029-30]], 0)), INDEX(Inputs24[[2023-24]:[2029-30]], MATCH(_xlfn.CONCAT('Cost drivers '!M$5, "_",'Cost drivers '!$B223), Inputs2!$N$2:$N$210, 0), MATCH('Cost drivers '!$C223, Inputs24[[#Headers],[2023-24]:[2029-30]],0)))</f>
        <v>10.58372309207291</v>
      </c>
      <c r="N223" s="77">
        <f>IF($C223&lt;="2023-24",INDEX(Inputs1[[2013-14]:[2029-30]], MATCH(_xlfn.CONCAT('Cost drivers '!N$4,"_",'Cost drivers '!$B223), Inputs1!$X$2:$X$507, 0), MATCH('Cost drivers '!$C223, Inputs1[[#Headers],[2013-14]:[2029-30]], 0)), INDEX(Inputs24[[2023-24]:[2029-30]], MATCH(_xlfn.CONCAT('Cost drivers '!N$5, "_",'Cost drivers '!$B223), Inputs2!$N$2:$N$210, 0), MATCH('Cost drivers '!$C223, Inputs24[[#Headers],[2023-24]:[2029-30]],0)))</f>
        <v>0</v>
      </c>
      <c r="O223" s="77">
        <f>IF($C223&lt;="2023-24",INDEX(Inputs1[[2013-14]:[2029-30]], MATCH(_xlfn.CONCAT('Cost drivers '!O$4,"_",'Cost drivers '!$B223), Inputs1!$X$2:$X$507, 0), MATCH('Cost drivers '!$C223, Inputs1[[#Headers],[2013-14]:[2029-30]], 0)), INDEX(Inputs24[[2023-24]:[2029-30]], MATCH(_xlfn.CONCAT('Cost drivers '!O$5, "_",'Cost drivers '!$B223), Inputs2!$N$2:$N$210, 0), MATCH('Cost drivers '!$C223, Inputs24[[#Headers],[2023-24]:[2029-30]],0)))</f>
        <v>1506.9501323033091</v>
      </c>
      <c r="P223" s="77">
        <f>IF($C223&lt;="2023-24",INDEX(Inputs1[[2013-14]:[2029-30]], MATCH(_xlfn.CONCAT('Cost drivers '!P$4,"_",'Cost drivers '!$B223), Inputs1!$X$2:$X$507, 0), MATCH('Cost drivers '!$C223, Inputs1[[#Headers],[2013-14]:[2029-30]], 0)), INDEX(Inputs24[[2023-24]:[2029-30]], MATCH(_xlfn.CONCAT('Cost drivers '!P$5, "_",'Cost drivers '!$B223), Inputs2!$N$2:$N$210, 0), MATCH('Cost drivers '!$C223, Inputs24[[#Headers],[2023-24]:[2029-30]],0)))</f>
        <v>0</v>
      </c>
      <c r="Q223" s="77">
        <f>IF($C223&lt;="2023-24",INDEX(Inputs1[[2013-14]:[2029-30]], MATCH(_xlfn.CONCAT('Cost drivers '!Q$4,"_",'Cost drivers '!$B223), Inputs1!$X$2:$X$507, 0), MATCH('Cost drivers '!$C223, Inputs1[[#Headers],[2013-14]:[2029-30]], 0)), INDEX(Inputs24[[2023-24]:[2029-30]], MATCH(_xlfn.CONCAT('Cost drivers '!Q$5, "_",'Cost drivers '!$B223), Inputs2!$N$2:$N$210, 0), MATCH('Cost drivers '!$C223, Inputs24[[#Headers],[2023-24]:[2029-30]],0)))</f>
        <v>0</v>
      </c>
    </row>
    <row r="224" spans="1:17" s="48" customFormat="1" ht="13.15">
      <c r="A224" s="66" t="str">
        <f t="shared" si="27"/>
        <v>AFW30</v>
      </c>
      <c r="B224" s="66" t="str">
        <f>Costs!B223</f>
        <v>AFW</v>
      </c>
      <c r="C224" s="66" t="str">
        <f>Costs!C223</f>
        <v>2029-30</v>
      </c>
      <c r="D224" s="106">
        <f t="shared" si="28"/>
        <v>5.5044821112002351</v>
      </c>
      <c r="E224" s="107">
        <f t="shared" si="24"/>
        <v>23.679311103756294</v>
      </c>
      <c r="F224" s="107">
        <f t="shared" si="25"/>
        <v>10.58372309207291</v>
      </c>
      <c r="G224" s="107">
        <f t="shared" si="29"/>
        <v>0</v>
      </c>
      <c r="H224" s="106">
        <f t="shared" si="26"/>
        <v>14.232976771174998</v>
      </c>
      <c r="I224" s="108">
        <f t="shared" si="30"/>
        <v>0</v>
      </c>
      <c r="J224" s="108">
        <f t="shared" si="31"/>
        <v>0</v>
      </c>
      <c r="K224" s="77">
        <f>IF($C224&lt;="2023-24",INDEX(Inputs1[[2013-14]:[2029-30]], MATCH(_xlfn.CONCAT('Cost drivers '!K$4,"_",'Cost drivers '!$B224), Inputs1!$X$2:$X$507, 0), MATCH('Cost drivers '!$C224, Inputs1[[#Headers],[2013-14]:[2029-30]], 0)), INDEX(Inputs24[[2023-24]:[2029-30]], MATCH(_xlfn.CONCAT('Cost drivers '!K$5, "_",'Cost drivers '!$B224), Inputs2!$N$2:$N$210, 0), MATCH('Cost drivers '!$C224, Inputs24[[#Headers],[2023-24]:[2029-30]],0)))</f>
        <v>245.79113023802617</v>
      </c>
      <c r="L224" s="77">
        <f>IF($C224&lt;="2023-24",INDEX(Inputs1[[2013-14]:[2029-30]], MATCH(_xlfn.CONCAT('Cost drivers '!L$4,"_",'Cost drivers '!$B224), Inputs1!$X$2:$X$507, 0), MATCH('Cost drivers '!$C224, Inputs1[[#Headers],[2013-14]:[2029-30]], 0)), INDEX(Inputs24[[2023-24]:[2029-30]], MATCH(_xlfn.CONCAT('Cost drivers '!L$5, "_",'Cost drivers '!$B224), Inputs2!$N$2:$N$210, 0), MATCH('Cost drivers '!$C224, Inputs24[[#Headers],[2023-24]:[2029-30]],0)))</f>
        <v>23.679311103756294</v>
      </c>
      <c r="M224" s="77">
        <f>IF($C224&lt;="2023-24",INDEX(Inputs1[[2013-14]:[2029-30]], MATCH(_xlfn.CONCAT('Cost drivers '!M$4,"_",'Cost drivers '!$B224), Inputs1!$X$2:$X$507, 0), MATCH('Cost drivers '!$C224, Inputs1[[#Headers],[2013-14]:[2029-30]], 0)), INDEX(Inputs24[[2023-24]:[2029-30]], MATCH(_xlfn.CONCAT('Cost drivers '!M$5, "_",'Cost drivers '!$B224), Inputs2!$N$2:$N$210, 0), MATCH('Cost drivers '!$C224, Inputs24[[#Headers],[2023-24]:[2029-30]],0)))</f>
        <v>10.58372309207291</v>
      </c>
      <c r="N224" s="77">
        <f>IF($C224&lt;="2023-24",INDEX(Inputs1[[2013-14]:[2029-30]], MATCH(_xlfn.CONCAT('Cost drivers '!N$4,"_",'Cost drivers '!$B224), Inputs1!$X$2:$X$507, 0), MATCH('Cost drivers '!$C224, Inputs1[[#Headers],[2013-14]:[2029-30]], 0)), INDEX(Inputs24[[2023-24]:[2029-30]], MATCH(_xlfn.CONCAT('Cost drivers '!N$5, "_",'Cost drivers '!$B224), Inputs2!$N$2:$N$210, 0), MATCH('Cost drivers '!$C224, Inputs24[[#Headers],[2023-24]:[2029-30]],0)))</f>
        <v>0</v>
      </c>
      <c r="O224" s="77">
        <f>IF($C224&lt;="2023-24",INDEX(Inputs1[[2013-14]:[2029-30]], MATCH(_xlfn.CONCAT('Cost drivers '!O$4,"_",'Cost drivers '!$B224), Inputs1!$X$2:$X$507, 0), MATCH('Cost drivers '!$C224, Inputs1[[#Headers],[2013-14]:[2029-30]], 0)), INDEX(Inputs24[[2023-24]:[2029-30]], MATCH(_xlfn.CONCAT('Cost drivers '!O$5, "_",'Cost drivers '!$B224), Inputs2!$N$2:$N$210, 0), MATCH('Cost drivers '!$C224, Inputs24[[#Headers],[2023-24]:[2029-30]],0)))</f>
        <v>1518.110110965559</v>
      </c>
      <c r="P224" s="77">
        <f>IF($C224&lt;="2023-24",INDEX(Inputs1[[2013-14]:[2029-30]], MATCH(_xlfn.CONCAT('Cost drivers '!P$4,"_",'Cost drivers '!$B224), Inputs1!$X$2:$X$507, 0), MATCH('Cost drivers '!$C224, Inputs1[[#Headers],[2013-14]:[2029-30]], 0)), INDEX(Inputs24[[2023-24]:[2029-30]], MATCH(_xlfn.CONCAT('Cost drivers '!P$5, "_",'Cost drivers '!$B224), Inputs2!$N$2:$N$210, 0), MATCH('Cost drivers '!$C224, Inputs24[[#Headers],[2023-24]:[2029-30]],0)))</f>
        <v>0</v>
      </c>
      <c r="Q224" s="77">
        <f>IF($C224&lt;="2023-24",INDEX(Inputs1[[2013-14]:[2029-30]], MATCH(_xlfn.CONCAT('Cost drivers '!Q$4,"_",'Cost drivers '!$B224), Inputs1!$X$2:$X$507, 0), MATCH('Cost drivers '!$C224, Inputs1[[#Headers],[2013-14]:[2029-30]], 0)), INDEX(Inputs24[[2023-24]:[2029-30]], MATCH(_xlfn.CONCAT('Cost drivers '!Q$5, "_",'Cost drivers '!$B224), Inputs2!$N$2:$N$210, 0), MATCH('Cost drivers '!$C224, Inputs24[[#Headers],[2023-24]:[2029-30]],0)))</f>
        <v>0</v>
      </c>
    </row>
    <row r="225" spans="1:17" s="48" customFormat="1" ht="13.15">
      <c r="A225" s="66" t="str">
        <f t="shared" si="27"/>
        <v>BRL14</v>
      </c>
      <c r="B225" s="66" t="str">
        <f>Costs!B224</f>
        <v>BRL</v>
      </c>
      <c r="C225" s="66" t="str">
        <f>Costs!C224</f>
        <v>2013-14</v>
      </c>
      <c r="D225" s="106">
        <f t="shared" si="28"/>
        <v>5.5149836367745477</v>
      </c>
      <c r="E225" s="107">
        <f t="shared" si="24"/>
        <v>23.174289418635695</v>
      </c>
      <c r="F225" s="107">
        <f t="shared" si="25"/>
        <v>12.570917893750863</v>
      </c>
      <c r="G225" s="107">
        <f t="shared" si="29"/>
        <v>0</v>
      </c>
      <c r="H225" s="106">
        <f t="shared" si="26"/>
        <v>13.067167741936379</v>
      </c>
      <c r="I225" s="108">
        <f t="shared" si="30"/>
        <v>0</v>
      </c>
      <c r="J225" s="108">
        <f t="shared" si="31"/>
        <v>0</v>
      </c>
      <c r="K225" s="77">
        <f>IF($C225&lt;="2023-24",INDEX(Inputs1[[2013-14]:[2029-30]], MATCH(_xlfn.CONCAT('Cost drivers '!K$4,"_",'Cost drivers '!$B225), Inputs1!$X$2:$X$507, 0), MATCH('Cost drivers '!$C225, Inputs1[[#Headers],[2013-14]:[2029-30]], 0)), INDEX(Inputs24[[2023-24]:[2029-30]], MATCH(_xlfn.CONCAT('Cost drivers '!K$5, "_",'Cost drivers '!$B225), Inputs2!$N$2:$N$210, 0), MATCH('Cost drivers '!$C225, Inputs24[[#Headers],[2023-24]:[2029-30]],0)))</f>
        <v>248.38591281953049</v>
      </c>
      <c r="L225" s="77">
        <f>IF($C225&lt;="2023-24",INDEX(Inputs1[[2013-14]:[2029-30]], MATCH(_xlfn.CONCAT('Cost drivers '!L$4,"_",'Cost drivers '!$B225), Inputs1!$X$2:$X$507, 0), MATCH('Cost drivers '!$C225, Inputs1[[#Headers],[2013-14]:[2029-30]], 0)), INDEX(Inputs24[[2023-24]:[2029-30]], MATCH(_xlfn.CONCAT('Cost drivers '!L$5, "_",'Cost drivers '!$B225), Inputs2!$N$2:$N$210, 0), MATCH('Cost drivers '!$C225, Inputs24[[#Headers],[2023-24]:[2029-30]],0)))</f>
        <v>23.174289418635695</v>
      </c>
      <c r="M225" s="77">
        <f>IF($C225&lt;="2023-24",INDEX(Inputs1[[2013-14]:[2029-30]], MATCH(_xlfn.CONCAT('Cost drivers '!M$4,"_",'Cost drivers '!$B225), Inputs1!$X$2:$X$507, 0), MATCH('Cost drivers '!$C225, Inputs1[[#Headers],[2013-14]:[2029-30]], 0)), INDEX(Inputs24[[2023-24]:[2029-30]], MATCH(_xlfn.CONCAT('Cost drivers '!M$5, "_",'Cost drivers '!$B225), Inputs2!$N$2:$N$210, 0), MATCH('Cost drivers '!$C225, Inputs24[[#Headers],[2023-24]:[2029-30]],0)))</f>
        <v>12.570917893750863</v>
      </c>
      <c r="N225" s="77">
        <f>IF($C225&lt;="2023-24",INDEX(Inputs1[[2013-14]:[2029-30]], MATCH(_xlfn.CONCAT('Cost drivers '!N$4,"_",'Cost drivers '!$B225), Inputs1!$X$2:$X$507, 0), MATCH('Cost drivers '!$C225, Inputs1[[#Headers],[2013-14]:[2029-30]], 0)), INDEX(Inputs24[[2023-24]:[2029-30]], MATCH(_xlfn.CONCAT('Cost drivers '!N$5, "_",'Cost drivers '!$B225), Inputs2!$N$2:$N$210, 0), MATCH('Cost drivers '!$C225, Inputs24[[#Headers],[2023-24]:[2029-30]],0)))</f>
        <v>0</v>
      </c>
      <c r="O225" s="77">
        <f>IF($C225&lt;="2023-24",INDEX(Inputs1[[2013-14]:[2029-30]], MATCH(_xlfn.CONCAT('Cost drivers '!O$4,"_",'Cost drivers '!$B225), Inputs1!$X$2:$X$507, 0), MATCH('Cost drivers '!$C225, Inputs1[[#Headers],[2013-14]:[2029-30]], 0)), INDEX(Inputs24[[2023-24]:[2029-30]], MATCH(_xlfn.CONCAT('Cost drivers '!O$5, "_",'Cost drivers '!$B225), Inputs2!$N$2:$N$210, 0), MATCH('Cost drivers '!$C225, Inputs24[[#Headers],[2023-24]:[2029-30]],0)))</f>
        <v>473.15</v>
      </c>
      <c r="P225" s="77">
        <f>IF($C225&lt;="2023-24",INDEX(Inputs1[[2013-14]:[2029-30]], MATCH(_xlfn.CONCAT('Cost drivers '!P$4,"_",'Cost drivers '!$B225), Inputs1!$X$2:$X$507, 0), MATCH('Cost drivers '!$C225, Inputs1[[#Headers],[2013-14]:[2029-30]], 0)), INDEX(Inputs24[[2023-24]:[2029-30]], MATCH(_xlfn.CONCAT('Cost drivers '!P$5, "_",'Cost drivers '!$B225), Inputs2!$N$2:$N$210, 0), MATCH('Cost drivers '!$C225, Inputs24[[#Headers],[2023-24]:[2029-30]],0)))</f>
        <v>0</v>
      </c>
      <c r="Q225" s="77">
        <f>IF($C225&lt;="2023-24",INDEX(Inputs1[[2013-14]:[2029-30]], MATCH(_xlfn.CONCAT('Cost drivers '!Q$4,"_",'Cost drivers '!$B225), Inputs1!$X$2:$X$507, 0), MATCH('Cost drivers '!$C225, Inputs1[[#Headers],[2013-14]:[2029-30]], 0)), INDEX(Inputs24[[2023-24]:[2029-30]], MATCH(_xlfn.CONCAT('Cost drivers '!Q$5, "_",'Cost drivers '!$B225), Inputs2!$N$2:$N$210, 0), MATCH('Cost drivers '!$C225, Inputs24[[#Headers],[2023-24]:[2029-30]],0)))</f>
        <v>0</v>
      </c>
    </row>
    <row r="226" spans="1:17" s="48" customFormat="1" ht="13.15">
      <c r="A226" s="66" t="str">
        <f t="shared" si="27"/>
        <v>BRL15</v>
      </c>
      <c r="B226" s="66" t="str">
        <f>Costs!B225</f>
        <v>BRL</v>
      </c>
      <c r="C226" s="66" t="str">
        <f>Costs!C225</f>
        <v>2014-15</v>
      </c>
      <c r="D226" s="106">
        <f t="shared" si="28"/>
        <v>5.5701951951977886</v>
      </c>
      <c r="E226" s="107">
        <f t="shared" si="24"/>
        <v>23.051083177515565</v>
      </c>
      <c r="F226" s="107">
        <f t="shared" si="25"/>
        <v>12.576792450127201</v>
      </c>
      <c r="G226" s="107">
        <f t="shared" si="29"/>
        <v>0</v>
      </c>
      <c r="H226" s="106">
        <f t="shared" si="26"/>
        <v>13.074692986055235</v>
      </c>
      <c r="I226" s="108">
        <f t="shared" si="30"/>
        <v>0</v>
      </c>
      <c r="J226" s="108">
        <f t="shared" si="31"/>
        <v>0</v>
      </c>
      <c r="K226" s="77">
        <f>IF($C226&lt;="2023-24",INDEX(Inputs1[[2013-14]:[2029-30]], MATCH(_xlfn.CONCAT('Cost drivers '!K$4,"_",'Cost drivers '!$B226), Inputs1!$X$2:$X$507, 0), MATCH('Cost drivers '!$C226, Inputs1[[#Headers],[2013-14]:[2029-30]], 0)), INDEX(Inputs24[[2023-24]:[2029-30]], MATCH(_xlfn.CONCAT('Cost drivers '!K$5, "_",'Cost drivers '!$B226), Inputs2!$N$2:$N$210, 0), MATCH('Cost drivers '!$C226, Inputs24[[#Headers],[2023-24]:[2029-30]],0)))</f>
        <v>262.4853301160345</v>
      </c>
      <c r="L226" s="77">
        <f>IF($C226&lt;="2023-24",INDEX(Inputs1[[2013-14]:[2029-30]], MATCH(_xlfn.CONCAT('Cost drivers '!L$4,"_",'Cost drivers '!$B226), Inputs1!$X$2:$X$507, 0), MATCH('Cost drivers '!$C226, Inputs1[[#Headers],[2013-14]:[2029-30]], 0)), INDEX(Inputs24[[2023-24]:[2029-30]], MATCH(_xlfn.CONCAT('Cost drivers '!L$5, "_",'Cost drivers '!$B226), Inputs2!$N$2:$N$210, 0), MATCH('Cost drivers '!$C226, Inputs24[[#Headers],[2023-24]:[2029-30]],0)))</f>
        <v>23.051083177515565</v>
      </c>
      <c r="M226" s="77">
        <f>IF($C226&lt;="2023-24",INDEX(Inputs1[[2013-14]:[2029-30]], MATCH(_xlfn.CONCAT('Cost drivers '!M$4,"_",'Cost drivers '!$B226), Inputs1!$X$2:$X$507, 0), MATCH('Cost drivers '!$C226, Inputs1[[#Headers],[2013-14]:[2029-30]], 0)), INDEX(Inputs24[[2023-24]:[2029-30]], MATCH(_xlfn.CONCAT('Cost drivers '!M$5, "_",'Cost drivers '!$B226), Inputs2!$N$2:$N$210, 0), MATCH('Cost drivers '!$C226, Inputs24[[#Headers],[2023-24]:[2029-30]],0)))</f>
        <v>12.576792450127201</v>
      </c>
      <c r="N226" s="77">
        <f>IF($C226&lt;="2023-24",INDEX(Inputs1[[2013-14]:[2029-30]], MATCH(_xlfn.CONCAT('Cost drivers '!N$4,"_",'Cost drivers '!$B226), Inputs1!$X$2:$X$507, 0), MATCH('Cost drivers '!$C226, Inputs1[[#Headers],[2013-14]:[2029-30]], 0)), INDEX(Inputs24[[2023-24]:[2029-30]], MATCH(_xlfn.CONCAT('Cost drivers '!N$5, "_",'Cost drivers '!$B226), Inputs2!$N$2:$N$210, 0), MATCH('Cost drivers '!$C226, Inputs24[[#Headers],[2023-24]:[2029-30]],0)))</f>
        <v>0</v>
      </c>
      <c r="O226" s="77">
        <f>IF($C226&lt;="2023-24",INDEX(Inputs1[[2013-14]:[2029-30]], MATCH(_xlfn.CONCAT('Cost drivers '!O$4,"_",'Cost drivers '!$B226), Inputs1!$X$2:$X$507, 0), MATCH('Cost drivers '!$C226, Inputs1[[#Headers],[2013-14]:[2029-30]], 0)), INDEX(Inputs24[[2023-24]:[2029-30]], MATCH(_xlfn.CONCAT('Cost drivers '!O$5, "_",'Cost drivers '!$B226), Inputs2!$N$2:$N$210, 0), MATCH('Cost drivers '!$C226, Inputs24[[#Headers],[2023-24]:[2029-30]],0)))</f>
        <v>476.72399999999993</v>
      </c>
      <c r="P226" s="77">
        <f>IF($C226&lt;="2023-24",INDEX(Inputs1[[2013-14]:[2029-30]], MATCH(_xlfn.CONCAT('Cost drivers '!P$4,"_",'Cost drivers '!$B226), Inputs1!$X$2:$X$507, 0), MATCH('Cost drivers '!$C226, Inputs1[[#Headers],[2013-14]:[2029-30]], 0)), INDEX(Inputs24[[2023-24]:[2029-30]], MATCH(_xlfn.CONCAT('Cost drivers '!P$5, "_",'Cost drivers '!$B226), Inputs2!$N$2:$N$210, 0), MATCH('Cost drivers '!$C226, Inputs24[[#Headers],[2023-24]:[2029-30]],0)))</f>
        <v>0</v>
      </c>
      <c r="Q226" s="77">
        <f>IF($C226&lt;="2023-24",INDEX(Inputs1[[2013-14]:[2029-30]], MATCH(_xlfn.CONCAT('Cost drivers '!Q$4,"_",'Cost drivers '!$B226), Inputs1!$X$2:$X$507, 0), MATCH('Cost drivers '!$C226, Inputs1[[#Headers],[2013-14]:[2029-30]], 0)), INDEX(Inputs24[[2023-24]:[2029-30]], MATCH(_xlfn.CONCAT('Cost drivers '!Q$5, "_",'Cost drivers '!$B226), Inputs2!$N$2:$N$210, 0), MATCH('Cost drivers '!$C226, Inputs24[[#Headers],[2023-24]:[2029-30]],0)))</f>
        <v>0</v>
      </c>
    </row>
    <row r="227" spans="1:17" s="48" customFormat="1" ht="13.15">
      <c r="A227" s="66" t="str">
        <f t="shared" si="27"/>
        <v>BRL16</v>
      </c>
      <c r="B227" s="66" t="str">
        <f>Costs!B226</f>
        <v>BRL</v>
      </c>
      <c r="C227" s="66" t="str">
        <f>Costs!C226</f>
        <v>2015-16</v>
      </c>
      <c r="D227" s="106">
        <f t="shared" si="28"/>
        <v>5.3561725040210355</v>
      </c>
      <c r="E227" s="107">
        <f t="shared" si="24"/>
        <v>22.738920612051039</v>
      </c>
      <c r="F227" s="107">
        <f t="shared" si="25"/>
        <v>12.578621097565343</v>
      </c>
      <c r="G227" s="107">
        <f t="shared" si="29"/>
        <v>0</v>
      </c>
      <c r="H227" s="106">
        <f t="shared" si="26"/>
        <v>13.083909410226211</v>
      </c>
      <c r="I227" s="108">
        <f t="shared" si="30"/>
        <v>0</v>
      </c>
      <c r="J227" s="108">
        <f t="shared" si="31"/>
        <v>0</v>
      </c>
      <c r="K227" s="77">
        <f>IF($C227&lt;="2023-24",INDEX(Inputs1[[2013-14]:[2029-30]], MATCH(_xlfn.CONCAT('Cost drivers '!K$4,"_",'Cost drivers '!$B227), Inputs1!$X$2:$X$507, 0), MATCH('Cost drivers '!$C227, Inputs1[[#Headers],[2013-14]:[2029-30]], 0)), INDEX(Inputs24[[2023-24]:[2029-30]], MATCH(_xlfn.CONCAT('Cost drivers '!K$5, "_",'Cost drivers '!$B227), Inputs2!$N$2:$N$210, 0), MATCH('Cost drivers '!$C227, Inputs24[[#Headers],[2023-24]:[2029-30]],0)))</f>
        <v>211.91229876734226</v>
      </c>
      <c r="L227" s="77">
        <f>IF($C227&lt;="2023-24",INDEX(Inputs1[[2013-14]:[2029-30]], MATCH(_xlfn.CONCAT('Cost drivers '!L$4,"_",'Cost drivers '!$B227), Inputs1!$X$2:$X$507, 0), MATCH('Cost drivers '!$C227, Inputs1[[#Headers],[2013-14]:[2029-30]], 0)), INDEX(Inputs24[[2023-24]:[2029-30]], MATCH(_xlfn.CONCAT('Cost drivers '!L$5, "_",'Cost drivers '!$B227), Inputs2!$N$2:$N$210, 0), MATCH('Cost drivers '!$C227, Inputs24[[#Headers],[2023-24]:[2029-30]],0)))</f>
        <v>22.738920612051039</v>
      </c>
      <c r="M227" s="77">
        <f>IF($C227&lt;="2023-24",INDEX(Inputs1[[2013-14]:[2029-30]], MATCH(_xlfn.CONCAT('Cost drivers '!M$4,"_",'Cost drivers '!$B227), Inputs1!$X$2:$X$507, 0), MATCH('Cost drivers '!$C227, Inputs1[[#Headers],[2013-14]:[2029-30]], 0)), INDEX(Inputs24[[2023-24]:[2029-30]], MATCH(_xlfn.CONCAT('Cost drivers '!M$5, "_",'Cost drivers '!$B227), Inputs2!$N$2:$N$210, 0), MATCH('Cost drivers '!$C227, Inputs24[[#Headers],[2023-24]:[2029-30]],0)))</f>
        <v>12.578621097565343</v>
      </c>
      <c r="N227" s="77">
        <f>IF($C227&lt;="2023-24",INDEX(Inputs1[[2013-14]:[2029-30]], MATCH(_xlfn.CONCAT('Cost drivers '!N$4,"_",'Cost drivers '!$B227), Inputs1!$X$2:$X$507, 0), MATCH('Cost drivers '!$C227, Inputs1[[#Headers],[2013-14]:[2029-30]], 0)), INDEX(Inputs24[[2023-24]:[2029-30]], MATCH(_xlfn.CONCAT('Cost drivers '!N$5, "_",'Cost drivers '!$B227), Inputs2!$N$2:$N$210, 0), MATCH('Cost drivers '!$C227, Inputs24[[#Headers],[2023-24]:[2029-30]],0)))</f>
        <v>0</v>
      </c>
      <c r="O227" s="77">
        <f>IF($C227&lt;="2023-24",INDEX(Inputs1[[2013-14]:[2029-30]], MATCH(_xlfn.CONCAT('Cost drivers '!O$4,"_",'Cost drivers '!$B227), Inputs1!$X$2:$X$507, 0), MATCH('Cost drivers '!$C227, Inputs1[[#Headers],[2013-14]:[2029-30]], 0)), INDEX(Inputs24[[2023-24]:[2029-30]], MATCH(_xlfn.CONCAT('Cost drivers '!O$5, "_",'Cost drivers '!$B227), Inputs2!$N$2:$N$210, 0), MATCH('Cost drivers '!$C227, Inputs24[[#Headers],[2023-24]:[2029-30]],0)))</f>
        <v>481.13800000000003</v>
      </c>
      <c r="P227" s="77">
        <f>IF($C227&lt;="2023-24",INDEX(Inputs1[[2013-14]:[2029-30]], MATCH(_xlfn.CONCAT('Cost drivers '!P$4,"_",'Cost drivers '!$B227), Inputs1!$X$2:$X$507, 0), MATCH('Cost drivers '!$C227, Inputs1[[#Headers],[2013-14]:[2029-30]], 0)), INDEX(Inputs24[[2023-24]:[2029-30]], MATCH(_xlfn.CONCAT('Cost drivers '!P$5, "_",'Cost drivers '!$B227), Inputs2!$N$2:$N$210, 0), MATCH('Cost drivers '!$C227, Inputs24[[#Headers],[2023-24]:[2029-30]],0)))</f>
        <v>0</v>
      </c>
      <c r="Q227" s="77">
        <f>IF($C227&lt;="2023-24",INDEX(Inputs1[[2013-14]:[2029-30]], MATCH(_xlfn.CONCAT('Cost drivers '!Q$4,"_",'Cost drivers '!$B227), Inputs1!$X$2:$X$507, 0), MATCH('Cost drivers '!$C227, Inputs1[[#Headers],[2013-14]:[2029-30]], 0)), INDEX(Inputs24[[2023-24]:[2029-30]], MATCH(_xlfn.CONCAT('Cost drivers '!Q$5, "_",'Cost drivers '!$B227), Inputs2!$N$2:$N$210, 0), MATCH('Cost drivers '!$C227, Inputs24[[#Headers],[2023-24]:[2029-30]],0)))</f>
        <v>0</v>
      </c>
    </row>
    <row r="228" spans="1:17" s="48" customFormat="1" ht="13.15">
      <c r="A228" s="66" t="str">
        <f t="shared" si="27"/>
        <v>BRL17</v>
      </c>
      <c r="B228" s="66" t="str">
        <f>Costs!B227</f>
        <v>BRL</v>
      </c>
      <c r="C228" s="66" t="str">
        <f>Costs!C227</f>
        <v>2016-17</v>
      </c>
      <c r="D228" s="106">
        <f t="shared" si="28"/>
        <v>5.3292678635501751</v>
      </c>
      <c r="E228" s="107">
        <f t="shared" si="24"/>
        <v>21.932412230654688</v>
      </c>
      <c r="F228" s="107">
        <f t="shared" si="25"/>
        <v>12.131326207594121</v>
      </c>
      <c r="G228" s="107">
        <f t="shared" si="29"/>
        <v>0</v>
      </c>
      <c r="H228" s="106">
        <f t="shared" si="26"/>
        <v>13.091058451575913</v>
      </c>
      <c r="I228" s="108">
        <f t="shared" si="30"/>
        <v>0</v>
      </c>
      <c r="J228" s="108">
        <f t="shared" si="31"/>
        <v>0</v>
      </c>
      <c r="K228" s="77">
        <f>IF($C228&lt;="2023-24",INDEX(Inputs1[[2013-14]:[2029-30]], MATCH(_xlfn.CONCAT('Cost drivers '!K$4,"_",'Cost drivers '!$B228), Inputs1!$X$2:$X$507, 0), MATCH('Cost drivers '!$C228, Inputs1[[#Headers],[2013-14]:[2029-30]], 0)), INDEX(Inputs24[[2023-24]:[2029-30]], MATCH(_xlfn.CONCAT('Cost drivers '!K$5, "_",'Cost drivers '!$B228), Inputs2!$N$2:$N$210, 0), MATCH('Cost drivers '!$C228, Inputs24[[#Headers],[2023-24]:[2029-30]],0)))</f>
        <v>206.28688870513218</v>
      </c>
      <c r="L228" s="77">
        <f>IF($C228&lt;="2023-24",INDEX(Inputs1[[2013-14]:[2029-30]], MATCH(_xlfn.CONCAT('Cost drivers '!L$4,"_",'Cost drivers '!$B228), Inputs1!$X$2:$X$507, 0), MATCH('Cost drivers '!$C228, Inputs1[[#Headers],[2013-14]:[2029-30]], 0)), INDEX(Inputs24[[2023-24]:[2029-30]], MATCH(_xlfn.CONCAT('Cost drivers '!L$5, "_",'Cost drivers '!$B228), Inputs2!$N$2:$N$210, 0), MATCH('Cost drivers '!$C228, Inputs24[[#Headers],[2023-24]:[2029-30]],0)))</f>
        <v>21.932412230654688</v>
      </c>
      <c r="M228" s="77">
        <f>IF($C228&lt;="2023-24",INDEX(Inputs1[[2013-14]:[2029-30]], MATCH(_xlfn.CONCAT('Cost drivers '!M$4,"_",'Cost drivers '!$B228), Inputs1!$X$2:$X$507, 0), MATCH('Cost drivers '!$C228, Inputs1[[#Headers],[2013-14]:[2029-30]], 0)), INDEX(Inputs24[[2023-24]:[2029-30]], MATCH(_xlfn.CONCAT('Cost drivers '!M$5, "_",'Cost drivers '!$B228), Inputs2!$N$2:$N$210, 0), MATCH('Cost drivers '!$C228, Inputs24[[#Headers],[2023-24]:[2029-30]],0)))</f>
        <v>12.131326207594121</v>
      </c>
      <c r="N228" s="77">
        <f>IF($C228&lt;="2023-24",INDEX(Inputs1[[2013-14]:[2029-30]], MATCH(_xlfn.CONCAT('Cost drivers '!N$4,"_",'Cost drivers '!$B228), Inputs1!$X$2:$X$507, 0), MATCH('Cost drivers '!$C228, Inputs1[[#Headers],[2013-14]:[2029-30]], 0)), INDEX(Inputs24[[2023-24]:[2029-30]], MATCH(_xlfn.CONCAT('Cost drivers '!N$5, "_",'Cost drivers '!$B228), Inputs2!$N$2:$N$210, 0), MATCH('Cost drivers '!$C228, Inputs24[[#Headers],[2023-24]:[2029-30]],0)))</f>
        <v>0</v>
      </c>
      <c r="O228" s="77">
        <f>IF($C228&lt;="2023-24",INDEX(Inputs1[[2013-14]:[2029-30]], MATCH(_xlfn.CONCAT('Cost drivers '!O$4,"_",'Cost drivers '!$B228), Inputs1!$X$2:$X$507, 0), MATCH('Cost drivers '!$C228, Inputs1[[#Headers],[2013-14]:[2029-30]], 0)), INDEX(Inputs24[[2023-24]:[2029-30]], MATCH(_xlfn.CONCAT('Cost drivers '!O$5, "_",'Cost drivers '!$B228), Inputs2!$N$2:$N$210, 0), MATCH('Cost drivers '!$C228, Inputs24[[#Headers],[2023-24]:[2029-30]],0)))</f>
        <v>484.59000000000003</v>
      </c>
      <c r="P228" s="77">
        <f>IF($C228&lt;="2023-24",INDEX(Inputs1[[2013-14]:[2029-30]], MATCH(_xlfn.CONCAT('Cost drivers '!P$4,"_",'Cost drivers '!$B228), Inputs1!$X$2:$X$507, 0), MATCH('Cost drivers '!$C228, Inputs1[[#Headers],[2013-14]:[2029-30]], 0)), INDEX(Inputs24[[2023-24]:[2029-30]], MATCH(_xlfn.CONCAT('Cost drivers '!P$5, "_",'Cost drivers '!$B228), Inputs2!$N$2:$N$210, 0), MATCH('Cost drivers '!$C228, Inputs24[[#Headers],[2023-24]:[2029-30]],0)))</f>
        <v>0</v>
      </c>
      <c r="Q228" s="77">
        <f>IF($C228&lt;="2023-24",INDEX(Inputs1[[2013-14]:[2029-30]], MATCH(_xlfn.CONCAT('Cost drivers '!Q$4,"_",'Cost drivers '!$B228), Inputs1!$X$2:$X$507, 0), MATCH('Cost drivers '!$C228, Inputs1[[#Headers],[2013-14]:[2029-30]], 0)), INDEX(Inputs24[[2023-24]:[2029-30]], MATCH(_xlfn.CONCAT('Cost drivers '!Q$5, "_",'Cost drivers '!$B228), Inputs2!$N$2:$N$210, 0), MATCH('Cost drivers '!$C228, Inputs24[[#Headers],[2023-24]:[2029-30]],0)))</f>
        <v>0</v>
      </c>
    </row>
    <row r="229" spans="1:17" s="48" customFormat="1" ht="13.15">
      <c r="A229" s="66" t="str">
        <f t="shared" si="27"/>
        <v>BRL18</v>
      </c>
      <c r="B229" s="66" t="str">
        <f>Costs!B228</f>
        <v>BRL</v>
      </c>
      <c r="C229" s="66" t="str">
        <f>Costs!C228</f>
        <v>2017-18</v>
      </c>
      <c r="D229" s="106">
        <f t="shared" si="28"/>
        <v>5.3403536350718799</v>
      </c>
      <c r="E229" s="107">
        <f t="shared" si="24"/>
        <v>21.665935456226201</v>
      </c>
      <c r="F229" s="107">
        <f t="shared" si="25"/>
        <v>11.679174644895863</v>
      </c>
      <c r="G229" s="107">
        <f t="shared" si="29"/>
        <v>0</v>
      </c>
      <c r="H229" s="106">
        <f t="shared" si="26"/>
        <v>13.102068829134865</v>
      </c>
      <c r="I229" s="108">
        <f t="shared" si="30"/>
        <v>0</v>
      </c>
      <c r="J229" s="108">
        <f t="shared" si="31"/>
        <v>0</v>
      </c>
      <c r="K229" s="77">
        <f>IF($C229&lt;="2023-24",INDEX(Inputs1[[2013-14]:[2029-30]], MATCH(_xlfn.CONCAT('Cost drivers '!K$4,"_",'Cost drivers '!$B229), Inputs1!$X$2:$X$507, 0), MATCH('Cost drivers '!$C229, Inputs1[[#Headers],[2013-14]:[2029-30]], 0)), INDEX(Inputs24[[2023-24]:[2029-30]], MATCH(_xlfn.CONCAT('Cost drivers '!K$5, "_",'Cost drivers '!$B229), Inputs2!$N$2:$N$210, 0), MATCH('Cost drivers '!$C229, Inputs24[[#Headers],[2023-24]:[2029-30]],0)))</f>
        <v>208.58646073599093</v>
      </c>
      <c r="L229" s="77">
        <f>IF($C229&lt;="2023-24",INDEX(Inputs1[[2013-14]:[2029-30]], MATCH(_xlfn.CONCAT('Cost drivers '!L$4,"_",'Cost drivers '!$B229), Inputs1!$X$2:$X$507, 0), MATCH('Cost drivers '!$C229, Inputs1[[#Headers],[2013-14]:[2029-30]], 0)), INDEX(Inputs24[[2023-24]:[2029-30]], MATCH(_xlfn.CONCAT('Cost drivers '!L$5, "_",'Cost drivers '!$B229), Inputs2!$N$2:$N$210, 0), MATCH('Cost drivers '!$C229, Inputs24[[#Headers],[2023-24]:[2029-30]],0)))</f>
        <v>21.665935456226201</v>
      </c>
      <c r="M229" s="77">
        <f>IF($C229&lt;="2023-24",INDEX(Inputs1[[2013-14]:[2029-30]], MATCH(_xlfn.CONCAT('Cost drivers '!M$4,"_",'Cost drivers '!$B229), Inputs1!$X$2:$X$507, 0), MATCH('Cost drivers '!$C229, Inputs1[[#Headers],[2013-14]:[2029-30]], 0)), INDEX(Inputs24[[2023-24]:[2029-30]], MATCH(_xlfn.CONCAT('Cost drivers '!M$5, "_",'Cost drivers '!$B229), Inputs2!$N$2:$N$210, 0), MATCH('Cost drivers '!$C229, Inputs24[[#Headers],[2023-24]:[2029-30]],0)))</f>
        <v>11.679174644895863</v>
      </c>
      <c r="N229" s="77">
        <f>IF($C229&lt;="2023-24",INDEX(Inputs1[[2013-14]:[2029-30]], MATCH(_xlfn.CONCAT('Cost drivers '!N$4,"_",'Cost drivers '!$B229), Inputs1!$X$2:$X$507, 0), MATCH('Cost drivers '!$C229, Inputs1[[#Headers],[2013-14]:[2029-30]], 0)), INDEX(Inputs24[[2023-24]:[2029-30]], MATCH(_xlfn.CONCAT('Cost drivers '!N$5, "_",'Cost drivers '!$B229), Inputs2!$N$2:$N$210, 0), MATCH('Cost drivers '!$C229, Inputs24[[#Headers],[2023-24]:[2029-30]],0)))</f>
        <v>0</v>
      </c>
      <c r="O229" s="77">
        <f>IF($C229&lt;="2023-24",INDEX(Inputs1[[2013-14]:[2029-30]], MATCH(_xlfn.CONCAT('Cost drivers '!O$4,"_",'Cost drivers '!$B229), Inputs1!$X$2:$X$507, 0), MATCH('Cost drivers '!$C229, Inputs1[[#Headers],[2013-14]:[2029-30]], 0)), INDEX(Inputs24[[2023-24]:[2029-30]], MATCH(_xlfn.CONCAT('Cost drivers '!O$5, "_",'Cost drivers '!$B229), Inputs2!$N$2:$N$210, 0), MATCH('Cost drivers '!$C229, Inputs24[[#Headers],[2023-24]:[2029-30]],0)))</f>
        <v>489.95500000000004</v>
      </c>
      <c r="P229" s="77">
        <f>IF($C229&lt;="2023-24",INDEX(Inputs1[[2013-14]:[2029-30]], MATCH(_xlfn.CONCAT('Cost drivers '!P$4,"_",'Cost drivers '!$B229), Inputs1!$X$2:$X$507, 0), MATCH('Cost drivers '!$C229, Inputs1[[#Headers],[2013-14]:[2029-30]], 0)), INDEX(Inputs24[[2023-24]:[2029-30]], MATCH(_xlfn.CONCAT('Cost drivers '!P$5, "_",'Cost drivers '!$B229), Inputs2!$N$2:$N$210, 0), MATCH('Cost drivers '!$C229, Inputs24[[#Headers],[2023-24]:[2029-30]],0)))</f>
        <v>0</v>
      </c>
      <c r="Q229" s="77">
        <f>IF($C229&lt;="2023-24",INDEX(Inputs1[[2013-14]:[2029-30]], MATCH(_xlfn.CONCAT('Cost drivers '!Q$4,"_",'Cost drivers '!$B229), Inputs1!$X$2:$X$507, 0), MATCH('Cost drivers '!$C229, Inputs1[[#Headers],[2013-14]:[2029-30]], 0)), INDEX(Inputs24[[2023-24]:[2029-30]], MATCH(_xlfn.CONCAT('Cost drivers '!Q$5, "_",'Cost drivers '!$B229), Inputs2!$N$2:$N$210, 0), MATCH('Cost drivers '!$C229, Inputs24[[#Headers],[2023-24]:[2029-30]],0)))</f>
        <v>0</v>
      </c>
    </row>
    <row r="230" spans="1:17" s="48" customFormat="1" ht="13.15">
      <c r="A230" s="66" t="str">
        <f t="shared" si="27"/>
        <v>BRL19</v>
      </c>
      <c r="B230" s="66" t="str">
        <f>Costs!B229</f>
        <v>BRL</v>
      </c>
      <c r="C230" s="66" t="str">
        <f>Costs!C229</f>
        <v>2018-19</v>
      </c>
      <c r="D230" s="106">
        <f t="shared" si="28"/>
        <v>5.3579671311404642</v>
      </c>
      <c r="E230" s="107">
        <f t="shared" si="24"/>
        <v>20.861419071217039</v>
      </c>
      <c r="F230" s="107">
        <f t="shared" si="25"/>
        <v>11.233251302433837</v>
      </c>
      <c r="G230" s="107">
        <f t="shared" si="29"/>
        <v>0</v>
      </c>
      <c r="H230" s="106">
        <f t="shared" si="26"/>
        <v>13.109950657357752</v>
      </c>
      <c r="I230" s="108">
        <f t="shared" si="30"/>
        <v>0</v>
      </c>
      <c r="J230" s="108">
        <f t="shared" si="31"/>
        <v>0</v>
      </c>
      <c r="K230" s="77">
        <f>IF($C230&lt;="2023-24",INDEX(Inputs1[[2013-14]:[2029-30]], MATCH(_xlfn.CONCAT('Cost drivers '!K$4,"_",'Cost drivers '!$B230), Inputs1!$X$2:$X$507, 0), MATCH('Cost drivers '!$C230, Inputs1[[#Headers],[2013-14]:[2029-30]], 0)), INDEX(Inputs24[[2023-24]:[2029-30]], MATCH(_xlfn.CONCAT('Cost drivers '!K$5, "_",'Cost drivers '!$B230), Inputs2!$N$2:$N$210, 0), MATCH('Cost drivers '!$C230, Inputs24[[#Headers],[2023-24]:[2029-30]],0)))</f>
        <v>212.29294378142151</v>
      </c>
      <c r="L230" s="77">
        <f>IF($C230&lt;="2023-24",INDEX(Inputs1[[2013-14]:[2029-30]], MATCH(_xlfn.CONCAT('Cost drivers '!L$4,"_",'Cost drivers '!$B230), Inputs1!$X$2:$X$507, 0), MATCH('Cost drivers '!$C230, Inputs1[[#Headers],[2013-14]:[2029-30]], 0)), INDEX(Inputs24[[2023-24]:[2029-30]], MATCH(_xlfn.CONCAT('Cost drivers '!L$5, "_",'Cost drivers '!$B230), Inputs2!$N$2:$N$210, 0), MATCH('Cost drivers '!$C230, Inputs24[[#Headers],[2023-24]:[2029-30]],0)))</f>
        <v>20.861419071217039</v>
      </c>
      <c r="M230" s="77">
        <f>IF($C230&lt;="2023-24",INDEX(Inputs1[[2013-14]:[2029-30]], MATCH(_xlfn.CONCAT('Cost drivers '!M$4,"_",'Cost drivers '!$B230), Inputs1!$X$2:$X$507, 0), MATCH('Cost drivers '!$C230, Inputs1[[#Headers],[2013-14]:[2029-30]], 0)), INDEX(Inputs24[[2023-24]:[2029-30]], MATCH(_xlfn.CONCAT('Cost drivers '!M$5, "_",'Cost drivers '!$B230), Inputs2!$N$2:$N$210, 0), MATCH('Cost drivers '!$C230, Inputs24[[#Headers],[2023-24]:[2029-30]],0)))</f>
        <v>11.233251302433837</v>
      </c>
      <c r="N230" s="77">
        <f>IF($C230&lt;="2023-24",INDEX(Inputs1[[2013-14]:[2029-30]], MATCH(_xlfn.CONCAT('Cost drivers '!N$4,"_",'Cost drivers '!$B230), Inputs1!$X$2:$X$507, 0), MATCH('Cost drivers '!$C230, Inputs1[[#Headers],[2013-14]:[2029-30]], 0)), INDEX(Inputs24[[2023-24]:[2029-30]], MATCH(_xlfn.CONCAT('Cost drivers '!N$5, "_",'Cost drivers '!$B230), Inputs2!$N$2:$N$210, 0), MATCH('Cost drivers '!$C230, Inputs24[[#Headers],[2023-24]:[2029-30]],0)))</f>
        <v>0</v>
      </c>
      <c r="O230" s="77">
        <f>IF($C230&lt;="2023-24",INDEX(Inputs1[[2013-14]:[2029-30]], MATCH(_xlfn.CONCAT('Cost drivers '!O$4,"_",'Cost drivers '!$B230), Inputs1!$X$2:$X$507, 0), MATCH('Cost drivers '!$C230, Inputs1[[#Headers],[2013-14]:[2029-30]], 0)), INDEX(Inputs24[[2023-24]:[2029-30]], MATCH(_xlfn.CONCAT('Cost drivers '!O$5, "_",'Cost drivers '!$B230), Inputs2!$N$2:$N$210, 0), MATCH('Cost drivers '!$C230, Inputs24[[#Headers],[2023-24]:[2029-30]],0)))</f>
        <v>493.83199999999999</v>
      </c>
      <c r="P230" s="77">
        <f>IF($C230&lt;="2023-24",INDEX(Inputs1[[2013-14]:[2029-30]], MATCH(_xlfn.CONCAT('Cost drivers '!P$4,"_",'Cost drivers '!$B230), Inputs1!$X$2:$X$507, 0), MATCH('Cost drivers '!$C230, Inputs1[[#Headers],[2013-14]:[2029-30]], 0)), INDEX(Inputs24[[2023-24]:[2029-30]], MATCH(_xlfn.CONCAT('Cost drivers '!P$5, "_",'Cost drivers '!$B230), Inputs2!$N$2:$N$210, 0), MATCH('Cost drivers '!$C230, Inputs24[[#Headers],[2023-24]:[2029-30]],0)))</f>
        <v>0</v>
      </c>
      <c r="Q230" s="77">
        <f>IF($C230&lt;="2023-24",INDEX(Inputs1[[2013-14]:[2029-30]], MATCH(_xlfn.CONCAT('Cost drivers '!Q$4,"_",'Cost drivers '!$B230), Inputs1!$X$2:$X$507, 0), MATCH('Cost drivers '!$C230, Inputs1[[#Headers],[2013-14]:[2029-30]], 0)), INDEX(Inputs24[[2023-24]:[2029-30]], MATCH(_xlfn.CONCAT('Cost drivers '!Q$5, "_",'Cost drivers '!$B230), Inputs2!$N$2:$N$210, 0), MATCH('Cost drivers '!$C230, Inputs24[[#Headers],[2023-24]:[2029-30]],0)))</f>
        <v>0</v>
      </c>
    </row>
    <row r="231" spans="1:17" s="48" customFormat="1" ht="13.15">
      <c r="A231" s="66" t="str">
        <f t="shared" si="27"/>
        <v>BRL20</v>
      </c>
      <c r="B231" s="66" t="str">
        <f>Costs!B230</f>
        <v>BRL</v>
      </c>
      <c r="C231" s="66" t="str">
        <f>Costs!C230</f>
        <v>2019-20</v>
      </c>
      <c r="D231" s="106">
        <f t="shared" si="28"/>
        <v>5.372082862244886</v>
      </c>
      <c r="E231" s="107">
        <f t="shared" si="24"/>
        <v>20.174417205732627</v>
      </c>
      <c r="F231" s="107">
        <f t="shared" si="25"/>
        <v>10.777668096352944</v>
      </c>
      <c r="G231" s="107">
        <f t="shared" si="29"/>
        <v>0</v>
      </c>
      <c r="H231" s="106">
        <f t="shared" si="26"/>
        <v>13.116824063695004</v>
      </c>
      <c r="I231" s="108">
        <f t="shared" si="30"/>
        <v>1</v>
      </c>
      <c r="J231" s="108">
        <f t="shared" si="31"/>
        <v>0</v>
      </c>
      <c r="K231" s="77">
        <f>IF($C231&lt;="2023-24",INDEX(Inputs1[[2013-14]:[2029-30]], MATCH(_xlfn.CONCAT('Cost drivers '!K$4,"_",'Cost drivers '!$B231), Inputs1!$X$2:$X$507, 0), MATCH('Cost drivers '!$C231, Inputs1[[#Headers],[2013-14]:[2029-30]], 0)), INDEX(Inputs24[[2023-24]:[2029-30]], MATCH(_xlfn.CONCAT('Cost drivers '!K$5, "_",'Cost drivers '!$B231), Inputs2!$N$2:$N$210, 0), MATCH('Cost drivers '!$C231, Inputs24[[#Headers],[2023-24]:[2029-30]],0)))</f>
        <v>215.31086385447585</v>
      </c>
      <c r="L231" s="77">
        <f>IF($C231&lt;="2023-24",INDEX(Inputs1[[2013-14]:[2029-30]], MATCH(_xlfn.CONCAT('Cost drivers '!L$4,"_",'Cost drivers '!$B231), Inputs1!$X$2:$X$507, 0), MATCH('Cost drivers '!$C231, Inputs1[[#Headers],[2013-14]:[2029-30]], 0)), INDEX(Inputs24[[2023-24]:[2029-30]], MATCH(_xlfn.CONCAT('Cost drivers '!L$5, "_",'Cost drivers '!$B231), Inputs2!$N$2:$N$210, 0), MATCH('Cost drivers '!$C231, Inputs24[[#Headers],[2023-24]:[2029-30]],0)))</f>
        <v>20.174417205732627</v>
      </c>
      <c r="M231" s="77">
        <f>IF($C231&lt;="2023-24",INDEX(Inputs1[[2013-14]:[2029-30]], MATCH(_xlfn.CONCAT('Cost drivers '!M$4,"_",'Cost drivers '!$B231), Inputs1!$X$2:$X$507, 0), MATCH('Cost drivers '!$C231, Inputs1[[#Headers],[2013-14]:[2029-30]], 0)), INDEX(Inputs24[[2023-24]:[2029-30]], MATCH(_xlfn.CONCAT('Cost drivers '!M$5, "_",'Cost drivers '!$B231), Inputs2!$N$2:$N$210, 0), MATCH('Cost drivers '!$C231, Inputs24[[#Headers],[2023-24]:[2029-30]],0)))</f>
        <v>10.777668096352944</v>
      </c>
      <c r="N231" s="77">
        <f>IF($C231&lt;="2023-24",INDEX(Inputs1[[2013-14]:[2029-30]], MATCH(_xlfn.CONCAT('Cost drivers '!N$4,"_",'Cost drivers '!$B231), Inputs1!$X$2:$X$507, 0), MATCH('Cost drivers '!$C231, Inputs1[[#Headers],[2013-14]:[2029-30]], 0)), INDEX(Inputs24[[2023-24]:[2029-30]], MATCH(_xlfn.CONCAT('Cost drivers '!N$5, "_",'Cost drivers '!$B231), Inputs2!$N$2:$N$210, 0), MATCH('Cost drivers '!$C231, Inputs24[[#Headers],[2023-24]:[2029-30]],0)))</f>
        <v>0</v>
      </c>
      <c r="O231" s="77">
        <f>IF($C231&lt;="2023-24",INDEX(Inputs1[[2013-14]:[2029-30]], MATCH(_xlfn.CONCAT('Cost drivers '!O$4,"_",'Cost drivers '!$B231), Inputs1!$X$2:$X$507, 0), MATCH('Cost drivers '!$C231, Inputs1[[#Headers],[2013-14]:[2029-30]], 0)), INDEX(Inputs24[[2023-24]:[2029-30]], MATCH(_xlfn.CONCAT('Cost drivers '!O$5, "_",'Cost drivers '!$B231), Inputs2!$N$2:$N$210, 0), MATCH('Cost drivers '!$C231, Inputs24[[#Headers],[2023-24]:[2029-30]],0)))</f>
        <v>497.238</v>
      </c>
      <c r="P231" s="77">
        <f>IF($C231&lt;="2023-24",INDEX(Inputs1[[2013-14]:[2029-30]], MATCH(_xlfn.CONCAT('Cost drivers '!P$4,"_",'Cost drivers '!$B231), Inputs1!$X$2:$X$507, 0), MATCH('Cost drivers '!$C231, Inputs1[[#Headers],[2013-14]:[2029-30]], 0)), INDEX(Inputs24[[2023-24]:[2029-30]], MATCH(_xlfn.CONCAT('Cost drivers '!P$5, "_",'Cost drivers '!$B231), Inputs2!$N$2:$N$210, 0), MATCH('Cost drivers '!$C231, Inputs24[[#Headers],[2023-24]:[2029-30]],0)))</f>
        <v>1</v>
      </c>
      <c r="Q231" s="77">
        <f>IF($C231&lt;="2023-24",INDEX(Inputs1[[2013-14]:[2029-30]], MATCH(_xlfn.CONCAT('Cost drivers '!Q$4,"_",'Cost drivers '!$B231), Inputs1!$X$2:$X$507, 0), MATCH('Cost drivers '!$C231, Inputs1[[#Headers],[2013-14]:[2029-30]], 0)), INDEX(Inputs24[[2023-24]:[2029-30]], MATCH(_xlfn.CONCAT('Cost drivers '!Q$5, "_",'Cost drivers '!$B231), Inputs2!$N$2:$N$210, 0), MATCH('Cost drivers '!$C231, Inputs24[[#Headers],[2023-24]:[2029-30]],0)))</f>
        <v>0</v>
      </c>
    </row>
    <row r="232" spans="1:17" s="48" customFormat="1" ht="13.15">
      <c r="A232" s="66" t="str">
        <f t="shared" si="27"/>
        <v>BRL21</v>
      </c>
      <c r="B232" s="66" t="str">
        <f>Costs!B231</f>
        <v>BRL</v>
      </c>
      <c r="C232" s="66" t="str">
        <f>Costs!C231</f>
        <v>2020-21</v>
      </c>
      <c r="D232" s="106">
        <f t="shared" si="28"/>
        <v>5.3621695109602321</v>
      </c>
      <c r="E232" s="107">
        <f t="shared" si="24"/>
        <v>19.968092817112087</v>
      </c>
      <c r="F232" s="107">
        <f t="shared" si="25"/>
        <v>10.777668096352944</v>
      </c>
      <c r="G232" s="107">
        <f t="shared" si="29"/>
        <v>0</v>
      </c>
      <c r="H232" s="106">
        <f t="shared" si="26"/>
        <v>13.128651565245411</v>
      </c>
      <c r="I232" s="108">
        <f t="shared" si="30"/>
        <v>0</v>
      </c>
      <c r="J232" s="108">
        <f t="shared" si="31"/>
        <v>1</v>
      </c>
      <c r="K232" s="77">
        <f>IF($C232&lt;="2023-24",INDEX(Inputs1[[2013-14]:[2029-30]], MATCH(_xlfn.CONCAT('Cost drivers '!K$4,"_",'Cost drivers '!$B232), Inputs1!$X$2:$X$507, 0), MATCH('Cost drivers '!$C232, Inputs1[[#Headers],[2013-14]:[2029-30]], 0)), INDEX(Inputs24[[2023-24]:[2029-30]], MATCH(_xlfn.CONCAT('Cost drivers '!K$5, "_",'Cost drivers '!$B232), Inputs2!$N$2:$N$210, 0), MATCH('Cost drivers '!$C232, Inputs24[[#Headers],[2023-24]:[2029-30]],0)))</f>
        <v>213.18695653914546</v>
      </c>
      <c r="L232" s="77">
        <f>IF($C232&lt;="2023-24",INDEX(Inputs1[[2013-14]:[2029-30]], MATCH(_xlfn.CONCAT('Cost drivers '!L$4,"_",'Cost drivers '!$B232), Inputs1!$X$2:$X$507, 0), MATCH('Cost drivers '!$C232, Inputs1[[#Headers],[2013-14]:[2029-30]], 0)), INDEX(Inputs24[[2023-24]:[2029-30]], MATCH(_xlfn.CONCAT('Cost drivers '!L$5, "_",'Cost drivers '!$B232), Inputs2!$N$2:$N$210, 0), MATCH('Cost drivers '!$C232, Inputs24[[#Headers],[2023-24]:[2029-30]],0)))</f>
        <v>19.968092817112087</v>
      </c>
      <c r="M232" s="77">
        <f>IF($C232&lt;="2023-24",INDEX(Inputs1[[2013-14]:[2029-30]], MATCH(_xlfn.CONCAT('Cost drivers '!M$4,"_",'Cost drivers '!$B232), Inputs1!$X$2:$X$507, 0), MATCH('Cost drivers '!$C232, Inputs1[[#Headers],[2013-14]:[2029-30]], 0)), INDEX(Inputs24[[2023-24]:[2029-30]], MATCH(_xlfn.CONCAT('Cost drivers '!M$5, "_",'Cost drivers '!$B232), Inputs2!$N$2:$N$210, 0), MATCH('Cost drivers '!$C232, Inputs24[[#Headers],[2023-24]:[2029-30]],0)))</f>
        <v>10.777668096352944</v>
      </c>
      <c r="N232" s="77">
        <f>IF($C232&lt;="2023-24",INDEX(Inputs1[[2013-14]:[2029-30]], MATCH(_xlfn.CONCAT('Cost drivers '!N$4,"_",'Cost drivers '!$B232), Inputs1!$X$2:$X$507, 0), MATCH('Cost drivers '!$C232, Inputs1[[#Headers],[2013-14]:[2029-30]], 0)), INDEX(Inputs24[[2023-24]:[2029-30]], MATCH(_xlfn.CONCAT('Cost drivers '!N$5, "_",'Cost drivers '!$B232), Inputs2!$N$2:$N$210, 0), MATCH('Cost drivers '!$C232, Inputs24[[#Headers],[2023-24]:[2029-30]],0)))</f>
        <v>0</v>
      </c>
      <c r="O232" s="77">
        <f>IF($C232&lt;="2023-24",INDEX(Inputs1[[2013-14]:[2029-30]], MATCH(_xlfn.CONCAT('Cost drivers '!O$4,"_",'Cost drivers '!$B232), Inputs1!$X$2:$X$507, 0), MATCH('Cost drivers '!$C232, Inputs1[[#Headers],[2013-14]:[2029-30]], 0)), INDEX(Inputs24[[2023-24]:[2029-30]], MATCH(_xlfn.CONCAT('Cost drivers '!O$5, "_",'Cost drivers '!$B232), Inputs2!$N$2:$N$210, 0), MATCH('Cost drivers '!$C232, Inputs24[[#Headers],[2023-24]:[2029-30]],0)))</f>
        <v>503.154</v>
      </c>
      <c r="P232" s="77">
        <f>IF($C232&lt;="2023-24",INDEX(Inputs1[[2013-14]:[2029-30]], MATCH(_xlfn.CONCAT('Cost drivers '!P$4,"_",'Cost drivers '!$B232), Inputs1!$X$2:$X$507, 0), MATCH('Cost drivers '!$C232, Inputs1[[#Headers],[2013-14]:[2029-30]], 0)), INDEX(Inputs24[[2023-24]:[2029-30]], MATCH(_xlfn.CONCAT('Cost drivers '!P$5, "_",'Cost drivers '!$B232), Inputs2!$N$2:$N$210, 0), MATCH('Cost drivers '!$C232, Inputs24[[#Headers],[2023-24]:[2029-30]],0)))</f>
        <v>0</v>
      </c>
      <c r="Q232" s="77">
        <f>IF($C232&lt;="2023-24",INDEX(Inputs1[[2013-14]:[2029-30]], MATCH(_xlfn.CONCAT('Cost drivers '!Q$4,"_",'Cost drivers '!$B232), Inputs1!$X$2:$X$507, 0), MATCH('Cost drivers '!$C232, Inputs1[[#Headers],[2013-14]:[2029-30]], 0)), INDEX(Inputs24[[2023-24]:[2029-30]], MATCH(_xlfn.CONCAT('Cost drivers '!Q$5, "_",'Cost drivers '!$B232), Inputs2!$N$2:$N$210, 0), MATCH('Cost drivers '!$C232, Inputs24[[#Headers],[2023-24]:[2029-30]],0)))</f>
        <v>1</v>
      </c>
    </row>
    <row r="233" spans="1:17" s="48" customFormat="1" ht="13.15">
      <c r="A233" s="66" t="str">
        <f t="shared" si="27"/>
        <v>BRL22</v>
      </c>
      <c r="B233" s="66" t="str">
        <f>Costs!B232</f>
        <v>BRL</v>
      </c>
      <c r="C233" s="66" t="str">
        <f>Costs!C232</f>
        <v>2021-22</v>
      </c>
      <c r="D233" s="106">
        <f t="shared" si="28"/>
        <v>5.327637745153802</v>
      </c>
      <c r="E233" s="107">
        <f t="shared" si="24"/>
        <v>18.130038132960955</v>
      </c>
      <c r="F233" s="107">
        <f t="shared" si="25"/>
        <v>10.777668096352944</v>
      </c>
      <c r="G233" s="107">
        <f t="shared" si="29"/>
        <v>0</v>
      </c>
      <c r="H233" s="106">
        <f t="shared" si="26"/>
        <v>13.138821201391215</v>
      </c>
      <c r="I233" s="108">
        <f t="shared" si="30"/>
        <v>0</v>
      </c>
      <c r="J233" s="108">
        <f t="shared" si="31"/>
        <v>0</v>
      </c>
      <c r="K233" s="77">
        <f>IF($C233&lt;="2023-24",INDEX(Inputs1[[2013-14]:[2029-30]], MATCH(_xlfn.CONCAT('Cost drivers '!K$4,"_",'Cost drivers '!$B233), Inputs1!$X$2:$X$507, 0), MATCH('Cost drivers '!$C233, Inputs1[[#Headers],[2013-14]:[2029-30]], 0)), INDEX(Inputs24[[2023-24]:[2029-30]], MATCH(_xlfn.CONCAT('Cost drivers '!K$5, "_",'Cost drivers '!$B233), Inputs2!$N$2:$N$210, 0), MATCH('Cost drivers '!$C233, Inputs24[[#Headers],[2023-24]:[2029-30]],0)))</f>
        <v>205.95089058568473</v>
      </c>
      <c r="L233" s="77">
        <f>IF($C233&lt;="2023-24",INDEX(Inputs1[[2013-14]:[2029-30]], MATCH(_xlfn.CONCAT('Cost drivers '!L$4,"_",'Cost drivers '!$B233), Inputs1!$X$2:$X$507, 0), MATCH('Cost drivers '!$C233, Inputs1[[#Headers],[2013-14]:[2029-30]], 0)), INDEX(Inputs24[[2023-24]:[2029-30]], MATCH(_xlfn.CONCAT('Cost drivers '!L$5, "_",'Cost drivers '!$B233), Inputs2!$N$2:$N$210, 0), MATCH('Cost drivers '!$C233, Inputs24[[#Headers],[2023-24]:[2029-30]],0)))</f>
        <v>18.130038132960955</v>
      </c>
      <c r="M233" s="77">
        <f>IF($C233&lt;="2023-24",INDEX(Inputs1[[2013-14]:[2029-30]], MATCH(_xlfn.CONCAT('Cost drivers '!M$4,"_",'Cost drivers '!$B233), Inputs1!$X$2:$X$507, 0), MATCH('Cost drivers '!$C233, Inputs1[[#Headers],[2013-14]:[2029-30]], 0)), INDEX(Inputs24[[2023-24]:[2029-30]], MATCH(_xlfn.CONCAT('Cost drivers '!M$5, "_",'Cost drivers '!$B233), Inputs2!$N$2:$N$210, 0), MATCH('Cost drivers '!$C233, Inputs24[[#Headers],[2023-24]:[2029-30]],0)))</f>
        <v>10.777668096352944</v>
      </c>
      <c r="N233" s="77">
        <f>IF($C233&lt;="2023-24",INDEX(Inputs1[[2013-14]:[2029-30]], MATCH(_xlfn.CONCAT('Cost drivers '!N$4,"_",'Cost drivers '!$B233), Inputs1!$X$2:$X$507, 0), MATCH('Cost drivers '!$C233, Inputs1[[#Headers],[2013-14]:[2029-30]], 0)), INDEX(Inputs24[[2023-24]:[2029-30]], MATCH(_xlfn.CONCAT('Cost drivers '!N$5, "_",'Cost drivers '!$B233), Inputs2!$N$2:$N$210, 0), MATCH('Cost drivers '!$C233, Inputs24[[#Headers],[2023-24]:[2029-30]],0)))</f>
        <v>0</v>
      </c>
      <c r="O233" s="77">
        <f>IF($C233&lt;="2023-24",INDEX(Inputs1[[2013-14]:[2029-30]], MATCH(_xlfn.CONCAT('Cost drivers '!O$4,"_",'Cost drivers '!$B233), Inputs1!$X$2:$X$507, 0), MATCH('Cost drivers '!$C233, Inputs1[[#Headers],[2013-14]:[2029-30]], 0)), INDEX(Inputs24[[2023-24]:[2029-30]], MATCH(_xlfn.CONCAT('Cost drivers '!O$5, "_",'Cost drivers '!$B233), Inputs2!$N$2:$N$210, 0), MATCH('Cost drivers '!$C233, Inputs24[[#Headers],[2023-24]:[2029-30]],0)))</f>
        <v>508.29700000000003</v>
      </c>
      <c r="P233" s="77">
        <f>IF($C233&lt;="2023-24",INDEX(Inputs1[[2013-14]:[2029-30]], MATCH(_xlfn.CONCAT('Cost drivers '!P$4,"_",'Cost drivers '!$B233), Inputs1!$X$2:$X$507, 0), MATCH('Cost drivers '!$C233, Inputs1[[#Headers],[2013-14]:[2029-30]], 0)), INDEX(Inputs24[[2023-24]:[2029-30]], MATCH(_xlfn.CONCAT('Cost drivers '!P$5, "_",'Cost drivers '!$B233), Inputs2!$N$2:$N$210, 0), MATCH('Cost drivers '!$C233, Inputs24[[#Headers],[2023-24]:[2029-30]],0)))</f>
        <v>0</v>
      </c>
      <c r="Q233" s="77">
        <f>IF($C233&lt;="2023-24",INDEX(Inputs1[[2013-14]:[2029-30]], MATCH(_xlfn.CONCAT('Cost drivers '!Q$4,"_",'Cost drivers '!$B233), Inputs1!$X$2:$X$507, 0), MATCH('Cost drivers '!$C233, Inputs1[[#Headers],[2013-14]:[2029-30]], 0)), INDEX(Inputs24[[2023-24]:[2029-30]], MATCH(_xlfn.CONCAT('Cost drivers '!Q$5, "_",'Cost drivers '!$B233), Inputs2!$N$2:$N$210, 0), MATCH('Cost drivers '!$C233, Inputs24[[#Headers],[2023-24]:[2029-30]],0)))</f>
        <v>0</v>
      </c>
    </row>
    <row r="234" spans="1:17" s="48" customFormat="1" ht="13.15">
      <c r="A234" s="66" t="str">
        <f t="shared" si="27"/>
        <v>BRL23</v>
      </c>
      <c r="B234" s="66" t="str">
        <f>Costs!B233</f>
        <v>BRL</v>
      </c>
      <c r="C234" s="66" t="str">
        <f>Costs!C233</f>
        <v>2022-23</v>
      </c>
      <c r="D234" s="106">
        <f t="shared" si="28"/>
        <v>5.2902154817038385</v>
      </c>
      <c r="E234" s="107">
        <f t="shared" si="24"/>
        <v>19.174739428327733</v>
      </c>
      <c r="F234" s="107">
        <f t="shared" si="25"/>
        <v>10.777668096352944</v>
      </c>
      <c r="G234" s="107">
        <f t="shared" si="29"/>
        <v>0</v>
      </c>
      <c r="H234" s="106">
        <f t="shared" si="26"/>
        <v>13.148157821779446</v>
      </c>
      <c r="I234" s="108">
        <f t="shared" si="30"/>
        <v>0</v>
      </c>
      <c r="J234" s="108">
        <f t="shared" si="31"/>
        <v>0</v>
      </c>
      <c r="K234" s="77">
        <f>IF($C234&lt;="2023-24",INDEX(Inputs1[[2013-14]:[2029-30]], MATCH(_xlfn.CONCAT('Cost drivers '!K$4,"_",'Cost drivers '!$B234), Inputs1!$X$2:$X$507, 0), MATCH('Cost drivers '!$C234, Inputs1[[#Headers],[2013-14]:[2029-30]], 0)), INDEX(Inputs24[[2023-24]:[2029-30]], MATCH(_xlfn.CONCAT('Cost drivers '!K$5, "_",'Cost drivers '!$B234), Inputs2!$N$2:$N$210, 0), MATCH('Cost drivers '!$C234, Inputs24[[#Headers],[2023-24]:[2029-30]],0)))</f>
        <v>198.38616939374151</v>
      </c>
      <c r="L234" s="77">
        <f>IF($C234&lt;="2023-24",INDEX(Inputs1[[2013-14]:[2029-30]], MATCH(_xlfn.CONCAT('Cost drivers '!L$4,"_",'Cost drivers '!$B234), Inputs1!$X$2:$X$507, 0), MATCH('Cost drivers '!$C234, Inputs1[[#Headers],[2013-14]:[2029-30]], 0)), INDEX(Inputs24[[2023-24]:[2029-30]], MATCH(_xlfn.CONCAT('Cost drivers '!L$5, "_",'Cost drivers '!$B234), Inputs2!$N$2:$N$210, 0), MATCH('Cost drivers '!$C234, Inputs24[[#Headers],[2023-24]:[2029-30]],0)))</f>
        <v>19.174739428327733</v>
      </c>
      <c r="M234" s="77">
        <f>IF($C234&lt;="2023-24",INDEX(Inputs1[[2013-14]:[2029-30]], MATCH(_xlfn.CONCAT('Cost drivers '!M$4,"_",'Cost drivers '!$B234), Inputs1!$X$2:$X$507, 0), MATCH('Cost drivers '!$C234, Inputs1[[#Headers],[2013-14]:[2029-30]], 0)), INDEX(Inputs24[[2023-24]:[2029-30]], MATCH(_xlfn.CONCAT('Cost drivers '!M$5, "_",'Cost drivers '!$B234), Inputs2!$N$2:$N$210, 0), MATCH('Cost drivers '!$C234, Inputs24[[#Headers],[2023-24]:[2029-30]],0)))</f>
        <v>10.777668096352944</v>
      </c>
      <c r="N234" s="77">
        <f>IF($C234&lt;="2023-24",INDEX(Inputs1[[2013-14]:[2029-30]], MATCH(_xlfn.CONCAT('Cost drivers '!N$4,"_",'Cost drivers '!$B234), Inputs1!$X$2:$X$507, 0), MATCH('Cost drivers '!$C234, Inputs1[[#Headers],[2013-14]:[2029-30]], 0)), INDEX(Inputs24[[2023-24]:[2029-30]], MATCH(_xlfn.CONCAT('Cost drivers '!N$5, "_",'Cost drivers '!$B234), Inputs2!$N$2:$N$210, 0), MATCH('Cost drivers '!$C234, Inputs24[[#Headers],[2023-24]:[2029-30]],0)))</f>
        <v>0</v>
      </c>
      <c r="O234" s="77">
        <f>IF($C234&lt;="2023-24",INDEX(Inputs1[[2013-14]:[2029-30]], MATCH(_xlfn.CONCAT('Cost drivers '!O$4,"_",'Cost drivers '!$B234), Inputs1!$X$2:$X$507, 0), MATCH('Cost drivers '!$C234, Inputs1[[#Headers],[2013-14]:[2029-30]], 0)), INDEX(Inputs24[[2023-24]:[2029-30]], MATCH(_xlfn.CONCAT('Cost drivers '!O$5, "_",'Cost drivers '!$B234), Inputs2!$N$2:$N$210, 0), MATCH('Cost drivers '!$C234, Inputs24[[#Headers],[2023-24]:[2029-30]],0)))</f>
        <v>513.06500000000005</v>
      </c>
      <c r="P234" s="77">
        <f>IF($C234&lt;="2023-24",INDEX(Inputs1[[2013-14]:[2029-30]], MATCH(_xlfn.CONCAT('Cost drivers '!P$4,"_",'Cost drivers '!$B234), Inputs1!$X$2:$X$507, 0), MATCH('Cost drivers '!$C234, Inputs1[[#Headers],[2013-14]:[2029-30]], 0)), INDEX(Inputs24[[2023-24]:[2029-30]], MATCH(_xlfn.CONCAT('Cost drivers '!P$5, "_",'Cost drivers '!$B234), Inputs2!$N$2:$N$210, 0), MATCH('Cost drivers '!$C234, Inputs24[[#Headers],[2023-24]:[2029-30]],0)))</f>
        <v>0</v>
      </c>
      <c r="Q234" s="77">
        <f>IF($C234&lt;="2023-24",INDEX(Inputs1[[2013-14]:[2029-30]], MATCH(_xlfn.CONCAT('Cost drivers '!Q$4,"_",'Cost drivers '!$B234), Inputs1!$X$2:$X$507, 0), MATCH('Cost drivers '!$C234, Inputs1[[#Headers],[2013-14]:[2029-30]], 0)), INDEX(Inputs24[[2023-24]:[2029-30]], MATCH(_xlfn.CONCAT('Cost drivers '!Q$5, "_",'Cost drivers '!$B234), Inputs2!$N$2:$N$210, 0), MATCH('Cost drivers '!$C234, Inputs24[[#Headers],[2023-24]:[2029-30]],0)))</f>
        <v>0</v>
      </c>
    </row>
    <row r="235" spans="1:17" s="48" customFormat="1" ht="13.15">
      <c r="A235" s="66" t="str">
        <f t="shared" si="27"/>
        <v>BRL24</v>
      </c>
      <c r="B235" s="66" t="str">
        <f>Costs!B234</f>
        <v>BRL</v>
      </c>
      <c r="C235" s="66" t="str">
        <f>Costs!C234</f>
        <v>2023-24</v>
      </c>
      <c r="D235" s="106">
        <f t="shared" si="28"/>
        <v>5.3040511174419089</v>
      </c>
      <c r="E235" s="107">
        <f t="shared" si="24"/>
        <v>19.02403540011732</v>
      </c>
      <c r="F235" s="107">
        <f t="shared" si="25"/>
        <v>10.777668096352944</v>
      </c>
      <c r="G235" s="107">
        <f t="shared" si="29"/>
        <v>0</v>
      </c>
      <c r="H235" s="106">
        <f t="shared" si="26"/>
        <v>13.156544489999215</v>
      </c>
      <c r="I235" s="108">
        <f t="shared" si="30"/>
        <v>0</v>
      </c>
      <c r="J235" s="108">
        <f t="shared" si="31"/>
        <v>0</v>
      </c>
      <c r="K235" s="77">
        <f>IF($C235&lt;="2023-24",INDEX(Inputs1[[2013-14]:[2029-30]], MATCH(_xlfn.CONCAT('Cost drivers '!K$4,"_",'Cost drivers '!$B235), Inputs1!$X$2:$X$507, 0), MATCH('Cost drivers '!$C235, Inputs1[[#Headers],[2013-14]:[2029-30]], 0)), INDEX(Inputs24[[2023-24]:[2029-30]], MATCH(_xlfn.CONCAT('Cost drivers '!K$5, "_",'Cost drivers '!$B235), Inputs2!$N$2:$N$210, 0), MATCH('Cost drivers '!$C235, Inputs24[[#Headers],[2023-24]:[2029-30]],0)))</f>
        <v>201.15004406113019</v>
      </c>
      <c r="L235" s="77">
        <f>IF($C235&lt;="2023-24",INDEX(Inputs1[[2013-14]:[2029-30]], MATCH(_xlfn.CONCAT('Cost drivers '!L$4,"_",'Cost drivers '!$B235), Inputs1!$X$2:$X$507, 0), MATCH('Cost drivers '!$C235, Inputs1[[#Headers],[2013-14]:[2029-30]], 0)), INDEX(Inputs24[[2023-24]:[2029-30]], MATCH(_xlfn.CONCAT('Cost drivers '!L$5, "_",'Cost drivers '!$B235), Inputs2!$N$2:$N$210, 0), MATCH('Cost drivers '!$C235, Inputs24[[#Headers],[2023-24]:[2029-30]],0)))</f>
        <v>19.02403540011732</v>
      </c>
      <c r="M235" s="77">
        <f>IF($C235&lt;="2023-24",INDEX(Inputs1[[2013-14]:[2029-30]], MATCH(_xlfn.CONCAT('Cost drivers '!M$4,"_",'Cost drivers '!$B235), Inputs1!$X$2:$X$507, 0), MATCH('Cost drivers '!$C235, Inputs1[[#Headers],[2013-14]:[2029-30]], 0)), INDEX(Inputs24[[2023-24]:[2029-30]], MATCH(_xlfn.CONCAT('Cost drivers '!M$5, "_",'Cost drivers '!$B235), Inputs2!$N$2:$N$210, 0), MATCH('Cost drivers '!$C235, Inputs24[[#Headers],[2023-24]:[2029-30]],0)))</f>
        <v>10.777668096352944</v>
      </c>
      <c r="N235" s="77">
        <f>IF($C235&lt;="2023-24",INDEX(Inputs1[[2013-14]:[2029-30]], MATCH(_xlfn.CONCAT('Cost drivers '!N$4,"_",'Cost drivers '!$B235), Inputs1!$X$2:$X$507, 0), MATCH('Cost drivers '!$C235, Inputs1[[#Headers],[2013-14]:[2029-30]], 0)), INDEX(Inputs24[[2023-24]:[2029-30]], MATCH(_xlfn.CONCAT('Cost drivers '!N$5, "_",'Cost drivers '!$B235), Inputs2!$N$2:$N$210, 0), MATCH('Cost drivers '!$C235, Inputs24[[#Headers],[2023-24]:[2029-30]],0)))</f>
        <v>0</v>
      </c>
      <c r="O235" s="77">
        <f>IF($C235&lt;="2023-24",INDEX(Inputs1[[2013-14]:[2029-30]], MATCH(_xlfn.CONCAT('Cost drivers '!O$4,"_",'Cost drivers '!$B235), Inputs1!$X$2:$X$507, 0), MATCH('Cost drivers '!$C235, Inputs1[[#Headers],[2013-14]:[2029-30]], 0)), INDEX(Inputs24[[2023-24]:[2029-30]], MATCH(_xlfn.CONCAT('Cost drivers '!O$5, "_",'Cost drivers '!$B235), Inputs2!$N$2:$N$210, 0), MATCH('Cost drivers '!$C235, Inputs24[[#Headers],[2023-24]:[2029-30]],0)))</f>
        <v>517.38599999999997</v>
      </c>
      <c r="P235" s="77">
        <f>IF($C235&lt;="2023-24",INDEX(Inputs1[[2013-14]:[2029-30]], MATCH(_xlfn.CONCAT('Cost drivers '!P$4,"_",'Cost drivers '!$B235), Inputs1!$X$2:$X$507, 0), MATCH('Cost drivers '!$C235, Inputs1[[#Headers],[2013-14]:[2029-30]], 0)), INDEX(Inputs24[[2023-24]:[2029-30]], MATCH(_xlfn.CONCAT('Cost drivers '!P$5, "_",'Cost drivers '!$B235), Inputs2!$N$2:$N$210, 0), MATCH('Cost drivers '!$C235, Inputs24[[#Headers],[2023-24]:[2029-30]],0)))</f>
        <v>0</v>
      </c>
      <c r="Q235" s="77">
        <f>IF($C235&lt;="2023-24",INDEX(Inputs1[[2013-14]:[2029-30]], MATCH(_xlfn.CONCAT('Cost drivers '!Q$4,"_",'Cost drivers '!$B235), Inputs1!$X$2:$X$507, 0), MATCH('Cost drivers '!$C235, Inputs1[[#Headers],[2013-14]:[2029-30]], 0)), INDEX(Inputs24[[2023-24]:[2029-30]], MATCH(_xlfn.CONCAT('Cost drivers '!Q$5, "_",'Cost drivers '!$B235), Inputs2!$N$2:$N$210, 0), MATCH('Cost drivers '!$C235, Inputs24[[#Headers],[2023-24]:[2029-30]],0)))</f>
        <v>0</v>
      </c>
    </row>
    <row r="236" spans="1:17" s="48" customFormat="1" ht="13.15">
      <c r="A236" s="66" t="str">
        <f t="shared" si="27"/>
        <v>BRL25</v>
      </c>
      <c r="B236" s="66" t="str">
        <f>Costs!B235</f>
        <v>BRL</v>
      </c>
      <c r="C236" s="66" t="str">
        <f>Costs!C235</f>
        <v>2024-25</v>
      </c>
      <c r="D236" s="106" t="str">
        <f t="shared" si="28"/>
        <v/>
      </c>
      <c r="E236" s="107">
        <f t="shared" si="24"/>
        <v>19.02403540011732</v>
      </c>
      <c r="F236" s="107">
        <f t="shared" si="25"/>
        <v>10.777668096352944</v>
      </c>
      <c r="G236" s="107">
        <f t="shared" si="29"/>
        <v>0</v>
      </c>
      <c r="H236" s="106">
        <f t="shared" si="26"/>
        <v>13.161760206699014</v>
      </c>
      <c r="I236" s="108">
        <f t="shared" si="30"/>
        <v>0</v>
      </c>
      <c r="J236" s="108">
        <f t="shared" si="31"/>
        <v>0</v>
      </c>
      <c r="K236" s="77">
        <f>IF($C236&lt;="2023-24",INDEX(Inputs1[[2013-14]:[2029-30]], MATCH(_xlfn.CONCAT('Cost drivers '!K$4,"_",'Cost drivers '!$B236), Inputs1!$X$2:$X$507, 0), MATCH('Cost drivers '!$C236, Inputs1[[#Headers],[2013-14]:[2029-30]], 0)), INDEX(Inputs24[[2023-24]:[2029-30]], MATCH(_xlfn.CONCAT('Cost drivers '!K$5, "_",'Cost drivers '!$B236), Inputs2!$N$2:$N$210, 0), MATCH('Cost drivers '!$C236, Inputs24[[#Headers],[2023-24]:[2029-30]],0)))</f>
        <v>0</v>
      </c>
      <c r="L236" s="77">
        <f>IF($C236&lt;="2023-24",INDEX(Inputs1[[2013-14]:[2029-30]], MATCH(_xlfn.CONCAT('Cost drivers '!L$4,"_",'Cost drivers '!$B236), Inputs1!$X$2:$X$507, 0), MATCH('Cost drivers '!$C236, Inputs1[[#Headers],[2013-14]:[2029-30]], 0)), INDEX(Inputs24[[2023-24]:[2029-30]], MATCH(_xlfn.CONCAT('Cost drivers '!L$5, "_",'Cost drivers '!$B236), Inputs2!$N$2:$N$210, 0), MATCH('Cost drivers '!$C236, Inputs24[[#Headers],[2023-24]:[2029-30]],0)))</f>
        <v>19.02403540011732</v>
      </c>
      <c r="M236" s="77">
        <f>IF($C236&lt;="2023-24",INDEX(Inputs1[[2013-14]:[2029-30]], MATCH(_xlfn.CONCAT('Cost drivers '!M$4,"_",'Cost drivers '!$B236), Inputs1!$X$2:$X$507, 0), MATCH('Cost drivers '!$C236, Inputs1[[#Headers],[2013-14]:[2029-30]], 0)), INDEX(Inputs24[[2023-24]:[2029-30]], MATCH(_xlfn.CONCAT('Cost drivers '!M$5, "_",'Cost drivers '!$B236), Inputs2!$N$2:$N$210, 0), MATCH('Cost drivers '!$C236, Inputs24[[#Headers],[2023-24]:[2029-30]],0)))</f>
        <v>10.777668096352944</v>
      </c>
      <c r="N236" s="77">
        <f>IF($C236&lt;="2023-24",INDEX(Inputs1[[2013-14]:[2029-30]], MATCH(_xlfn.CONCAT('Cost drivers '!N$4,"_",'Cost drivers '!$B236), Inputs1!$X$2:$X$507, 0), MATCH('Cost drivers '!$C236, Inputs1[[#Headers],[2013-14]:[2029-30]], 0)), INDEX(Inputs24[[2023-24]:[2029-30]], MATCH(_xlfn.CONCAT('Cost drivers '!N$5, "_",'Cost drivers '!$B236), Inputs2!$N$2:$N$210, 0), MATCH('Cost drivers '!$C236, Inputs24[[#Headers],[2023-24]:[2029-30]],0)))</f>
        <v>0</v>
      </c>
      <c r="O236" s="77">
        <f>IF($C236&lt;="2023-24",INDEX(Inputs1[[2013-14]:[2029-30]], MATCH(_xlfn.CONCAT('Cost drivers '!O$4,"_",'Cost drivers '!$B236), Inputs1!$X$2:$X$507, 0), MATCH('Cost drivers '!$C236, Inputs1[[#Headers],[2013-14]:[2029-30]], 0)), INDEX(Inputs24[[2023-24]:[2029-30]], MATCH(_xlfn.CONCAT('Cost drivers '!O$5, "_",'Cost drivers '!$B236), Inputs2!$N$2:$N$210, 0), MATCH('Cost drivers '!$C236, Inputs24[[#Headers],[2023-24]:[2029-30]],0)))</f>
        <v>520.09158845839636</v>
      </c>
      <c r="P236" s="77">
        <f>IF($C236&lt;="2023-24",INDEX(Inputs1[[2013-14]:[2029-30]], MATCH(_xlfn.CONCAT('Cost drivers '!P$4,"_",'Cost drivers '!$B236), Inputs1!$X$2:$X$507, 0), MATCH('Cost drivers '!$C236, Inputs1[[#Headers],[2013-14]:[2029-30]], 0)), INDEX(Inputs24[[2023-24]:[2029-30]], MATCH(_xlfn.CONCAT('Cost drivers '!P$5, "_",'Cost drivers '!$B236), Inputs2!$N$2:$N$210, 0), MATCH('Cost drivers '!$C236, Inputs24[[#Headers],[2023-24]:[2029-30]],0)))</f>
        <v>0</v>
      </c>
      <c r="Q236" s="77">
        <f>IF($C236&lt;="2023-24",INDEX(Inputs1[[2013-14]:[2029-30]], MATCH(_xlfn.CONCAT('Cost drivers '!Q$4,"_",'Cost drivers '!$B236), Inputs1!$X$2:$X$507, 0), MATCH('Cost drivers '!$C236, Inputs1[[#Headers],[2013-14]:[2029-30]], 0)), INDEX(Inputs24[[2023-24]:[2029-30]], MATCH(_xlfn.CONCAT('Cost drivers '!Q$5, "_",'Cost drivers '!$B236), Inputs2!$N$2:$N$210, 0), MATCH('Cost drivers '!$C236, Inputs24[[#Headers],[2023-24]:[2029-30]],0)))</f>
        <v>0</v>
      </c>
    </row>
    <row r="237" spans="1:17" s="48" customFormat="1" ht="13.15">
      <c r="A237" s="66" t="str">
        <f t="shared" si="27"/>
        <v>BRL26</v>
      </c>
      <c r="B237" s="66" t="str">
        <f>Costs!B236</f>
        <v>BRL</v>
      </c>
      <c r="C237" s="66" t="str">
        <f>Costs!C236</f>
        <v>2025-26</v>
      </c>
      <c r="D237" s="106" t="str">
        <f t="shared" si="28"/>
        <v/>
      </c>
      <c r="E237" s="107">
        <f t="shared" si="24"/>
        <v>19.02403540011732</v>
      </c>
      <c r="F237" s="107">
        <f t="shared" si="25"/>
        <v>10.777668096352944</v>
      </c>
      <c r="G237" s="107">
        <f t="shared" si="29"/>
        <v>0</v>
      </c>
      <c r="H237" s="106">
        <f t="shared" si="26"/>
        <v>13.163917052630424</v>
      </c>
      <c r="I237" s="108">
        <f t="shared" si="30"/>
        <v>0</v>
      </c>
      <c r="J237" s="108">
        <f t="shared" si="31"/>
        <v>0</v>
      </c>
      <c r="K237" s="77">
        <f>IF($C237&lt;="2023-24",INDEX(Inputs1[[2013-14]:[2029-30]], MATCH(_xlfn.CONCAT('Cost drivers '!K$4,"_",'Cost drivers '!$B237), Inputs1!$X$2:$X$507, 0), MATCH('Cost drivers '!$C237, Inputs1[[#Headers],[2013-14]:[2029-30]], 0)), INDEX(Inputs24[[2023-24]:[2029-30]], MATCH(_xlfn.CONCAT('Cost drivers '!K$5, "_",'Cost drivers '!$B237), Inputs2!$N$2:$N$210, 0), MATCH('Cost drivers '!$C237, Inputs24[[#Headers],[2023-24]:[2029-30]],0)))</f>
        <v>0</v>
      </c>
      <c r="L237" s="77">
        <f>IF($C237&lt;="2023-24",INDEX(Inputs1[[2013-14]:[2029-30]], MATCH(_xlfn.CONCAT('Cost drivers '!L$4,"_",'Cost drivers '!$B237), Inputs1!$X$2:$X$507, 0), MATCH('Cost drivers '!$C237, Inputs1[[#Headers],[2013-14]:[2029-30]], 0)), INDEX(Inputs24[[2023-24]:[2029-30]], MATCH(_xlfn.CONCAT('Cost drivers '!L$5, "_",'Cost drivers '!$B237), Inputs2!$N$2:$N$210, 0), MATCH('Cost drivers '!$C237, Inputs24[[#Headers],[2023-24]:[2029-30]],0)))</f>
        <v>19.02403540011732</v>
      </c>
      <c r="M237" s="77">
        <f>IF($C237&lt;="2023-24",INDEX(Inputs1[[2013-14]:[2029-30]], MATCH(_xlfn.CONCAT('Cost drivers '!M$4,"_",'Cost drivers '!$B237), Inputs1!$X$2:$X$507, 0), MATCH('Cost drivers '!$C237, Inputs1[[#Headers],[2013-14]:[2029-30]], 0)), INDEX(Inputs24[[2023-24]:[2029-30]], MATCH(_xlfn.CONCAT('Cost drivers '!M$5, "_",'Cost drivers '!$B237), Inputs2!$N$2:$N$210, 0), MATCH('Cost drivers '!$C237, Inputs24[[#Headers],[2023-24]:[2029-30]],0)))</f>
        <v>10.777668096352944</v>
      </c>
      <c r="N237" s="77">
        <f>IF($C237&lt;="2023-24",INDEX(Inputs1[[2013-14]:[2029-30]], MATCH(_xlfn.CONCAT('Cost drivers '!N$4,"_",'Cost drivers '!$B237), Inputs1!$X$2:$X$507, 0), MATCH('Cost drivers '!$C237, Inputs1[[#Headers],[2013-14]:[2029-30]], 0)), INDEX(Inputs24[[2023-24]:[2029-30]], MATCH(_xlfn.CONCAT('Cost drivers '!N$5, "_",'Cost drivers '!$B237), Inputs2!$N$2:$N$210, 0), MATCH('Cost drivers '!$C237, Inputs24[[#Headers],[2023-24]:[2029-30]],0)))</f>
        <v>0</v>
      </c>
      <c r="O237" s="77">
        <f>IF($C237&lt;="2023-24",INDEX(Inputs1[[2013-14]:[2029-30]], MATCH(_xlfn.CONCAT('Cost drivers '!O$4,"_",'Cost drivers '!$B237), Inputs1!$X$2:$X$507, 0), MATCH('Cost drivers '!$C237, Inputs1[[#Headers],[2013-14]:[2029-30]], 0)), INDEX(Inputs24[[2023-24]:[2029-30]], MATCH(_xlfn.CONCAT('Cost drivers '!O$5, "_",'Cost drivers '!$B237), Inputs2!$N$2:$N$210, 0), MATCH('Cost drivers '!$C237, Inputs24[[#Headers],[2023-24]:[2029-30]],0)))</f>
        <v>521.21455648409597</v>
      </c>
      <c r="P237" s="77">
        <f>IF($C237&lt;="2023-24",INDEX(Inputs1[[2013-14]:[2029-30]], MATCH(_xlfn.CONCAT('Cost drivers '!P$4,"_",'Cost drivers '!$B237), Inputs1!$X$2:$X$507, 0), MATCH('Cost drivers '!$C237, Inputs1[[#Headers],[2013-14]:[2029-30]], 0)), INDEX(Inputs24[[2023-24]:[2029-30]], MATCH(_xlfn.CONCAT('Cost drivers '!P$5, "_",'Cost drivers '!$B237), Inputs2!$N$2:$N$210, 0), MATCH('Cost drivers '!$C237, Inputs24[[#Headers],[2023-24]:[2029-30]],0)))</f>
        <v>0</v>
      </c>
      <c r="Q237" s="77">
        <f>IF($C237&lt;="2023-24",INDEX(Inputs1[[2013-14]:[2029-30]], MATCH(_xlfn.CONCAT('Cost drivers '!Q$4,"_",'Cost drivers '!$B237), Inputs1!$X$2:$X$507, 0), MATCH('Cost drivers '!$C237, Inputs1[[#Headers],[2013-14]:[2029-30]], 0)), INDEX(Inputs24[[2023-24]:[2029-30]], MATCH(_xlfn.CONCAT('Cost drivers '!Q$5, "_",'Cost drivers '!$B237), Inputs2!$N$2:$N$210, 0), MATCH('Cost drivers '!$C237, Inputs24[[#Headers],[2023-24]:[2029-30]],0)))</f>
        <v>0</v>
      </c>
    </row>
    <row r="238" spans="1:17" s="48" customFormat="1" ht="13.15">
      <c r="A238" s="66" t="str">
        <f t="shared" si="27"/>
        <v>BRL27</v>
      </c>
      <c r="B238" s="66" t="str">
        <f>Costs!B237</f>
        <v>BRL</v>
      </c>
      <c r="C238" s="66" t="str">
        <f>Costs!C237</f>
        <v>2026-27</v>
      </c>
      <c r="D238" s="106" t="str">
        <f t="shared" si="28"/>
        <v/>
      </c>
      <c r="E238" s="107">
        <f t="shared" si="24"/>
        <v>19.02403540011732</v>
      </c>
      <c r="F238" s="107">
        <f t="shared" si="25"/>
        <v>10.777668096352944</v>
      </c>
      <c r="G238" s="107">
        <f t="shared" si="29"/>
        <v>0</v>
      </c>
      <c r="H238" s="106">
        <f t="shared" si="26"/>
        <v>13.167180495181078</v>
      </c>
      <c r="I238" s="108">
        <f t="shared" si="30"/>
        <v>0</v>
      </c>
      <c r="J238" s="108">
        <f t="shared" si="31"/>
        <v>0</v>
      </c>
      <c r="K238" s="77">
        <f>IF($C238&lt;="2023-24",INDEX(Inputs1[[2013-14]:[2029-30]], MATCH(_xlfn.CONCAT('Cost drivers '!K$4,"_",'Cost drivers '!$B238), Inputs1!$X$2:$X$507, 0), MATCH('Cost drivers '!$C238, Inputs1[[#Headers],[2013-14]:[2029-30]], 0)), INDEX(Inputs24[[2023-24]:[2029-30]], MATCH(_xlfn.CONCAT('Cost drivers '!K$5, "_",'Cost drivers '!$B238), Inputs2!$N$2:$N$210, 0), MATCH('Cost drivers '!$C238, Inputs24[[#Headers],[2023-24]:[2029-30]],0)))</f>
        <v>0</v>
      </c>
      <c r="L238" s="77">
        <f>IF($C238&lt;="2023-24",INDEX(Inputs1[[2013-14]:[2029-30]], MATCH(_xlfn.CONCAT('Cost drivers '!L$4,"_",'Cost drivers '!$B238), Inputs1!$X$2:$X$507, 0), MATCH('Cost drivers '!$C238, Inputs1[[#Headers],[2013-14]:[2029-30]], 0)), INDEX(Inputs24[[2023-24]:[2029-30]], MATCH(_xlfn.CONCAT('Cost drivers '!L$5, "_",'Cost drivers '!$B238), Inputs2!$N$2:$N$210, 0), MATCH('Cost drivers '!$C238, Inputs24[[#Headers],[2023-24]:[2029-30]],0)))</f>
        <v>19.02403540011732</v>
      </c>
      <c r="M238" s="77">
        <f>IF($C238&lt;="2023-24",INDEX(Inputs1[[2013-14]:[2029-30]], MATCH(_xlfn.CONCAT('Cost drivers '!M$4,"_",'Cost drivers '!$B238), Inputs1!$X$2:$X$507, 0), MATCH('Cost drivers '!$C238, Inputs1[[#Headers],[2013-14]:[2029-30]], 0)), INDEX(Inputs24[[2023-24]:[2029-30]], MATCH(_xlfn.CONCAT('Cost drivers '!M$5, "_",'Cost drivers '!$B238), Inputs2!$N$2:$N$210, 0), MATCH('Cost drivers '!$C238, Inputs24[[#Headers],[2023-24]:[2029-30]],0)))</f>
        <v>10.777668096352944</v>
      </c>
      <c r="N238" s="77">
        <f>IF($C238&lt;="2023-24",INDEX(Inputs1[[2013-14]:[2029-30]], MATCH(_xlfn.CONCAT('Cost drivers '!N$4,"_",'Cost drivers '!$B238), Inputs1!$X$2:$X$507, 0), MATCH('Cost drivers '!$C238, Inputs1[[#Headers],[2013-14]:[2029-30]], 0)), INDEX(Inputs24[[2023-24]:[2029-30]], MATCH(_xlfn.CONCAT('Cost drivers '!N$5, "_",'Cost drivers '!$B238), Inputs2!$N$2:$N$210, 0), MATCH('Cost drivers '!$C238, Inputs24[[#Headers],[2023-24]:[2029-30]],0)))</f>
        <v>0</v>
      </c>
      <c r="O238" s="77">
        <f>IF($C238&lt;="2023-24",INDEX(Inputs1[[2013-14]:[2029-30]], MATCH(_xlfn.CONCAT('Cost drivers '!O$4,"_",'Cost drivers '!$B238), Inputs1!$X$2:$X$507, 0), MATCH('Cost drivers '!$C238, Inputs1[[#Headers],[2013-14]:[2029-30]], 0)), INDEX(Inputs24[[2023-24]:[2029-30]], MATCH(_xlfn.CONCAT('Cost drivers '!O$5, "_",'Cost drivers '!$B238), Inputs2!$N$2:$N$210, 0), MATCH('Cost drivers '!$C238, Inputs24[[#Headers],[2023-24]:[2029-30]],0)))</f>
        <v>522.91828874986186</v>
      </c>
      <c r="P238" s="77">
        <f>IF($C238&lt;="2023-24",INDEX(Inputs1[[2013-14]:[2029-30]], MATCH(_xlfn.CONCAT('Cost drivers '!P$4,"_",'Cost drivers '!$B238), Inputs1!$X$2:$X$507, 0), MATCH('Cost drivers '!$C238, Inputs1[[#Headers],[2013-14]:[2029-30]], 0)), INDEX(Inputs24[[2023-24]:[2029-30]], MATCH(_xlfn.CONCAT('Cost drivers '!P$5, "_",'Cost drivers '!$B238), Inputs2!$N$2:$N$210, 0), MATCH('Cost drivers '!$C238, Inputs24[[#Headers],[2023-24]:[2029-30]],0)))</f>
        <v>0</v>
      </c>
      <c r="Q238" s="77">
        <f>IF($C238&lt;="2023-24",INDEX(Inputs1[[2013-14]:[2029-30]], MATCH(_xlfn.CONCAT('Cost drivers '!Q$4,"_",'Cost drivers '!$B238), Inputs1!$X$2:$X$507, 0), MATCH('Cost drivers '!$C238, Inputs1[[#Headers],[2013-14]:[2029-30]], 0)), INDEX(Inputs24[[2023-24]:[2029-30]], MATCH(_xlfn.CONCAT('Cost drivers '!Q$5, "_",'Cost drivers '!$B238), Inputs2!$N$2:$N$210, 0), MATCH('Cost drivers '!$C238, Inputs24[[#Headers],[2023-24]:[2029-30]],0)))</f>
        <v>0</v>
      </c>
    </row>
    <row r="239" spans="1:17" s="48" customFormat="1" ht="13.15">
      <c r="A239" s="66" t="str">
        <f t="shared" si="27"/>
        <v>BRL28</v>
      </c>
      <c r="B239" s="66" t="str">
        <f>Costs!B238</f>
        <v>BRL</v>
      </c>
      <c r="C239" s="66" t="str">
        <f>Costs!C238</f>
        <v>2027-28</v>
      </c>
      <c r="D239" s="106" t="str">
        <f t="shared" si="28"/>
        <v/>
      </c>
      <c r="E239" s="107">
        <f t="shared" si="24"/>
        <v>19.02403540011732</v>
      </c>
      <c r="F239" s="107">
        <f t="shared" si="25"/>
        <v>10.777668096352944</v>
      </c>
      <c r="G239" s="107">
        <f t="shared" si="29"/>
        <v>0</v>
      </c>
      <c r="H239" s="106">
        <f t="shared" si="26"/>
        <v>13.171235432313457</v>
      </c>
      <c r="I239" s="108">
        <f t="shared" si="30"/>
        <v>0</v>
      </c>
      <c r="J239" s="108">
        <f t="shared" si="31"/>
        <v>0</v>
      </c>
      <c r="K239" s="77">
        <f>IF($C239&lt;="2023-24",INDEX(Inputs1[[2013-14]:[2029-30]], MATCH(_xlfn.CONCAT('Cost drivers '!K$4,"_",'Cost drivers '!$B239), Inputs1!$X$2:$X$507, 0), MATCH('Cost drivers '!$C239, Inputs1[[#Headers],[2013-14]:[2029-30]], 0)), INDEX(Inputs24[[2023-24]:[2029-30]], MATCH(_xlfn.CONCAT('Cost drivers '!K$5, "_",'Cost drivers '!$B239), Inputs2!$N$2:$N$210, 0), MATCH('Cost drivers '!$C239, Inputs24[[#Headers],[2023-24]:[2029-30]],0)))</f>
        <v>0</v>
      </c>
      <c r="L239" s="77">
        <f>IF($C239&lt;="2023-24",INDEX(Inputs1[[2013-14]:[2029-30]], MATCH(_xlfn.CONCAT('Cost drivers '!L$4,"_",'Cost drivers '!$B239), Inputs1!$X$2:$X$507, 0), MATCH('Cost drivers '!$C239, Inputs1[[#Headers],[2013-14]:[2029-30]], 0)), INDEX(Inputs24[[2023-24]:[2029-30]], MATCH(_xlfn.CONCAT('Cost drivers '!L$5, "_",'Cost drivers '!$B239), Inputs2!$N$2:$N$210, 0), MATCH('Cost drivers '!$C239, Inputs24[[#Headers],[2023-24]:[2029-30]],0)))</f>
        <v>19.02403540011732</v>
      </c>
      <c r="M239" s="77">
        <f>IF($C239&lt;="2023-24",INDEX(Inputs1[[2013-14]:[2029-30]], MATCH(_xlfn.CONCAT('Cost drivers '!M$4,"_",'Cost drivers '!$B239), Inputs1!$X$2:$X$507, 0), MATCH('Cost drivers '!$C239, Inputs1[[#Headers],[2013-14]:[2029-30]], 0)), INDEX(Inputs24[[2023-24]:[2029-30]], MATCH(_xlfn.CONCAT('Cost drivers '!M$5, "_",'Cost drivers '!$B239), Inputs2!$N$2:$N$210, 0), MATCH('Cost drivers '!$C239, Inputs24[[#Headers],[2023-24]:[2029-30]],0)))</f>
        <v>10.777668096352944</v>
      </c>
      <c r="N239" s="77">
        <f>IF($C239&lt;="2023-24",INDEX(Inputs1[[2013-14]:[2029-30]], MATCH(_xlfn.CONCAT('Cost drivers '!N$4,"_",'Cost drivers '!$B239), Inputs1!$X$2:$X$507, 0), MATCH('Cost drivers '!$C239, Inputs1[[#Headers],[2013-14]:[2029-30]], 0)), INDEX(Inputs24[[2023-24]:[2029-30]], MATCH(_xlfn.CONCAT('Cost drivers '!N$5, "_",'Cost drivers '!$B239), Inputs2!$N$2:$N$210, 0), MATCH('Cost drivers '!$C239, Inputs24[[#Headers],[2023-24]:[2029-30]],0)))</f>
        <v>0</v>
      </c>
      <c r="O239" s="77">
        <f>IF($C239&lt;="2023-24",INDEX(Inputs1[[2013-14]:[2029-30]], MATCH(_xlfn.CONCAT('Cost drivers '!O$4,"_",'Cost drivers '!$B239), Inputs1!$X$2:$X$507, 0), MATCH('Cost drivers '!$C239, Inputs1[[#Headers],[2013-14]:[2029-30]], 0)), INDEX(Inputs24[[2023-24]:[2029-30]], MATCH(_xlfn.CONCAT('Cost drivers '!O$5, "_",'Cost drivers '!$B239), Inputs2!$N$2:$N$210, 0), MATCH('Cost drivers '!$C239, Inputs24[[#Headers],[2023-24]:[2029-30]],0)))</f>
        <v>525.04299439873807</v>
      </c>
      <c r="P239" s="77">
        <f>IF($C239&lt;="2023-24",INDEX(Inputs1[[2013-14]:[2029-30]], MATCH(_xlfn.CONCAT('Cost drivers '!P$4,"_",'Cost drivers '!$B239), Inputs1!$X$2:$X$507, 0), MATCH('Cost drivers '!$C239, Inputs1[[#Headers],[2013-14]:[2029-30]], 0)), INDEX(Inputs24[[2023-24]:[2029-30]], MATCH(_xlfn.CONCAT('Cost drivers '!P$5, "_",'Cost drivers '!$B239), Inputs2!$N$2:$N$210, 0), MATCH('Cost drivers '!$C239, Inputs24[[#Headers],[2023-24]:[2029-30]],0)))</f>
        <v>0</v>
      </c>
      <c r="Q239" s="77">
        <f>IF($C239&lt;="2023-24",INDEX(Inputs1[[2013-14]:[2029-30]], MATCH(_xlfn.CONCAT('Cost drivers '!Q$4,"_",'Cost drivers '!$B239), Inputs1!$X$2:$X$507, 0), MATCH('Cost drivers '!$C239, Inputs1[[#Headers],[2013-14]:[2029-30]], 0)), INDEX(Inputs24[[2023-24]:[2029-30]], MATCH(_xlfn.CONCAT('Cost drivers '!Q$5, "_",'Cost drivers '!$B239), Inputs2!$N$2:$N$210, 0), MATCH('Cost drivers '!$C239, Inputs24[[#Headers],[2023-24]:[2029-30]],0)))</f>
        <v>0</v>
      </c>
    </row>
    <row r="240" spans="1:17" s="48" customFormat="1" ht="13.15">
      <c r="A240" s="66" t="str">
        <f t="shared" si="27"/>
        <v>BRL29</v>
      </c>
      <c r="B240" s="66" t="str">
        <f>Costs!B239</f>
        <v>BRL</v>
      </c>
      <c r="C240" s="66" t="str">
        <f>Costs!C239</f>
        <v>2028-29</v>
      </c>
      <c r="D240" s="106" t="str">
        <f t="shared" si="28"/>
        <v/>
      </c>
      <c r="E240" s="107">
        <f t="shared" si="24"/>
        <v>19.02403540011732</v>
      </c>
      <c r="F240" s="107">
        <f t="shared" si="25"/>
        <v>10.777668096352944</v>
      </c>
      <c r="G240" s="107">
        <f t="shared" si="29"/>
        <v>0</v>
      </c>
      <c r="H240" s="106">
        <f t="shared" si="26"/>
        <v>13.176163025704401</v>
      </c>
      <c r="I240" s="108">
        <f t="shared" si="30"/>
        <v>0</v>
      </c>
      <c r="J240" s="108">
        <f t="shared" si="31"/>
        <v>0</v>
      </c>
      <c r="K240" s="77">
        <f>IF($C240&lt;="2023-24",INDEX(Inputs1[[2013-14]:[2029-30]], MATCH(_xlfn.CONCAT('Cost drivers '!K$4,"_",'Cost drivers '!$B240), Inputs1!$X$2:$X$507, 0), MATCH('Cost drivers '!$C240, Inputs1[[#Headers],[2013-14]:[2029-30]], 0)), INDEX(Inputs24[[2023-24]:[2029-30]], MATCH(_xlfn.CONCAT('Cost drivers '!K$5, "_",'Cost drivers '!$B240), Inputs2!$N$2:$N$210, 0), MATCH('Cost drivers '!$C240, Inputs24[[#Headers],[2023-24]:[2029-30]],0)))</f>
        <v>0</v>
      </c>
      <c r="L240" s="77">
        <f>IF($C240&lt;="2023-24",INDEX(Inputs1[[2013-14]:[2029-30]], MATCH(_xlfn.CONCAT('Cost drivers '!L$4,"_",'Cost drivers '!$B240), Inputs1!$X$2:$X$507, 0), MATCH('Cost drivers '!$C240, Inputs1[[#Headers],[2013-14]:[2029-30]], 0)), INDEX(Inputs24[[2023-24]:[2029-30]], MATCH(_xlfn.CONCAT('Cost drivers '!L$5, "_",'Cost drivers '!$B240), Inputs2!$N$2:$N$210, 0), MATCH('Cost drivers '!$C240, Inputs24[[#Headers],[2023-24]:[2029-30]],0)))</f>
        <v>19.02403540011732</v>
      </c>
      <c r="M240" s="77">
        <f>IF($C240&lt;="2023-24",INDEX(Inputs1[[2013-14]:[2029-30]], MATCH(_xlfn.CONCAT('Cost drivers '!M$4,"_",'Cost drivers '!$B240), Inputs1!$X$2:$X$507, 0), MATCH('Cost drivers '!$C240, Inputs1[[#Headers],[2013-14]:[2029-30]], 0)), INDEX(Inputs24[[2023-24]:[2029-30]], MATCH(_xlfn.CONCAT('Cost drivers '!M$5, "_",'Cost drivers '!$B240), Inputs2!$N$2:$N$210, 0), MATCH('Cost drivers '!$C240, Inputs24[[#Headers],[2023-24]:[2029-30]],0)))</f>
        <v>10.777668096352944</v>
      </c>
      <c r="N240" s="77">
        <f>IF($C240&lt;="2023-24",INDEX(Inputs1[[2013-14]:[2029-30]], MATCH(_xlfn.CONCAT('Cost drivers '!N$4,"_",'Cost drivers '!$B240), Inputs1!$X$2:$X$507, 0), MATCH('Cost drivers '!$C240, Inputs1[[#Headers],[2013-14]:[2029-30]], 0)), INDEX(Inputs24[[2023-24]:[2029-30]], MATCH(_xlfn.CONCAT('Cost drivers '!N$5, "_",'Cost drivers '!$B240), Inputs2!$N$2:$N$210, 0), MATCH('Cost drivers '!$C240, Inputs24[[#Headers],[2023-24]:[2029-30]],0)))</f>
        <v>0</v>
      </c>
      <c r="O240" s="77">
        <f>IF($C240&lt;="2023-24",INDEX(Inputs1[[2013-14]:[2029-30]], MATCH(_xlfn.CONCAT('Cost drivers '!O$4,"_",'Cost drivers '!$B240), Inputs1!$X$2:$X$507, 0), MATCH('Cost drivers '!$C240, Inputs1[[#Headers],[2013-14]:[2029-30]], 0)), INDEX(Inputs24[[2023-24]:[2029-30]], MATCH(_xlfn.CONCAT('Cost drivers '!O$5, "_",'Cost drivers '!$B240), Inputs2!$N$2:$N$210, 0), MATCH('Cost drivers '!$C240, Inputs24[[#Headers],[2023-24]:[2029-30]],0)))</f>
        <v>527.6365776016878</v>
      </c>
      <c r="P240" s="77">
        <f>IF($C240&lt;="2023-24",INDEX(Inputs1[[2013-14]:[2029-30]], MATCH(_xlfn.CONCAT('Cost drivers '!P$4,"_",'Cost drivers '!$B240), Inputs1!$X$2:$X$507, 0), MATCH('Cost drivers '!$C240, Inputs1[[#Headers],[2013-14]:[2029-30]], 0)), INDEX(Inputs24[[2023-24]:[2029-30]], MATCH(_xlfn.CONCAT('Cost drivers '!P$5, "_",'Cost drivers '!$B240), Inputs2!$N$2:$N$210, 0), MATCH('Cost drivers '!$C240, Inputs24[[#Headers],[2023-24]:[2029-30]],0)))</f>
        <v>0</v>
      </c>
      <c r="Q240" s="77">
        <f>IF($C240&lt;="2023-24",INDEX(Inputs1[[2013-14]:[2029-30]], MATCH(_xlfn.CONCAT('Cost drivers '!Q$4,"_",'Cost drivers '!$B240), Inputs1!$X$2:$X$507, 0), MATCH('Cost drivers '!$C240, Inputs1[[#Headers],[2013-14]:[2029-30]], 0)), INDEX(Inputs24[[2023-24]:[2029-30]], MATCH(_xlfn.CONCAT('Cost drivers '!Q$5, "_",'Cost drivers '!$B240), Inputs2!$N$2:$N$210, 0), MATCH('Cost drivers '!$C240, Inputs24[[#Headers],[2023-24]:[2029-30]],0)))</f>
        <v>0</v>
      </c>
    </row>
    <row r="241" spans="1:17" s="48" customFormat="1" ht="13.15">
      <c r="A241" s="66" t="str">
        <f t="shared" si="27"/>
        <v>BRL30</v>
      </c>
      <c r="B241" s="66" t="str">
        <f>Costs!B240</f>
        <v>BRL</v>
      </c>
      <c r="C241" s="66" t="str">
        <f>Costs!C240</f>
        <v>2029-30</v>
      </c>
      <c r="D241" s="106" t="str">
        <f t="shared" si="28"/>
        <v/>
      </c>
      <c r="E241" s="107">
        <f t="shared" si="24"/>
        <v>19.02403540011732</v>
      </c>
      <c r="F241" s="107">
        <f t="shared" si="25"/>
        <v>10.777668096352944</v>
      </c>
      <c r="G241" s="107">
        <f t="shared" si="29"/>
        <v>0</v>
      </c>
      <c r="H241" s="106">
        <f t="shared" si="26"/>
        <v>13.17968392459173</v>
      </c>
      <c r="I241" s="108">
        <f t="shared" si="30"/>
        <v>0</v>
      </c>
      <c r="J241" s="108">
        <f t="shared" si="31"/>
        <v>0</v>
      </c>
      <c r="K241" s="77">
        <f>IF($C241&lt;="2023-24",INDEX(Inputs1[[2013-14]:[2029-30]], MATCH(_xlfn.CONCAT('Cost drivers '!K$4,"_",'Cost drivers '!$B241), Inputs1!$X$2:$X$507, 0), MATCH('Cost drivers '!$C241, Inputs1[[#Headers],[2013-14]:[2029-30]], 0)), INDEX(Inputs24[[2023-24]:[2029-30]], MATCH(_xlfn.CONCAT('Cost drivers '!K$5, "_",'Cost drivers '!$B241), Inputs2!$N$2:$N$210, 0), MATCH('Cost drivers '!$C241, Inputs24[[#Headers],[2023-24]:[2029-30]],0)))</f>
        <v>0</v>
      </c>
      <c r="L241" s="77">
        <f>IF($C241&lt;="2023-24",INDEX(Inputs1[[2013-14]:[2029-30]], MATCH(_xlfn.CONCAT('Cost drivers '!L$4,"_",'Cost drivers '!$B241), Inputs1!$X$2:$X$507, 0), MATCH('Cost drivers '!$C241, Inputs1[[#Headers],[2013-14]:[2029-30]], 0)), INDEX(Inputs24[[2023-24]:[2029-30]], MATCH(_xlfn.CONCAT('Cost drivers '!L$5, "_",'Cost drivers '!$B241), Inputs2!$N$2:$N$210, 0), MATCH('Cost drivers '!$C241, Inputs24[[#Headers],[2023-24]:[2029-30]],0)))</f>
        <v>19.02403540011732</v>
      </c>
      <c r="M241" s="77">
        <f>IF($C241&lt;="2023-24",INDEX(Inputs1[[2013-14]:[2029-30]], MATCH(_xlfn.CONCAT('Cost drivers '!M$4,"_",'Cost drivers '!$B241), Inputs1!$X$2:$X$507, 0), MATCH('Cost drivers '!$C241, Inputs1[[#Headers],[2013-14]:[2029-30]], 0)), INDEX(Inputs24[[2023-24]:[2029-30]], MATCH(_xlfn.CONCAT('Cost drivers '!M$5, "_",'Cost drivers '!$B241), Inputs2!$N$2:$N$210, 0), MATCH('Cost drivers '!$C241, Inputs24[[#Headers],[2023-24]:[2029-30]],0)))</f>
        <v>10.777668096352944</v>
      </c>
      <c r="N241" s="77">
        <f>IF($C241&lt;="2023-24",INDEX(Inputs1[[2013-14]:[2029-30]], MATCH(_xlfn.CONCAT('Cost drivers '!N$4,"_",'Cost drivers '!$B241), Inputs1!$X$2:$X$507, 0), MATCH('Cost drivers '!$C241, Inputs1[[#Headers],[2013-14]:[2029-30]], 0)), INDEX(Inputs24[[2023-24]:[2029-30]], MATCH(_xlfn.CONCAT('Cost drivers '!N$5, "_",'Cost drivers '!$B241), Inputs2!$N$2:$N$210, 0), MATCH('Cost drivers '!$C241, Inputs24[[#Headers],[2023-24]:[2029-30]],0)))</f>
        <v>0</v>
      </c>
      <c r="O241" s="77">
        <f>IF($C241&lt;="2023-24",INDEX(Inputs1[[2013-14]:[2029-30]], MATCH(_xlfn.CONCAT('Cost drivers '!O$4,"_",'Cost drivers '!$B241), Inputs1!$X$2:$X$507, 0), MATCH('Cost drivers '!$C241, Inputs1[[#Headers],[2013-14]:[2029-30]], 0)), INDEX(Inputs24[[2023-24]:[2029-30]], MATCH(_xlfn.CONCAT('Cost drivers '!O$5, "_",'Cost drivers '!$B241), Inputs2!$N$2:$N$210, 0), MATCH('Cost drivers '!$C241, Inputs24[[#Headers],[2023-24]:[2029-30]],0)))</f>
        <v>529.49760696623343</v>
      </c>
      <c r="P241" s="77">
        <f>IF($C241&lt;="2023-24",INDEX(Inputs1[[2013-14]:[2029-30]], MATCH(_xlfn.CONCAT('Cost drivers '!P$4,"_",'Cost drivers '!$B241), Inputs1!$X$2:$X$507, 0), MATCH('Cost drivers '!$C241, Inputs1[[#Headers],[2013-14]:[2029-30]], 0)), INDEX(Inputs24[[2023-24]:[2029-30]], MATCH(_xlfn.CONCAT('Cost drivers '!P$5, "_",'Cost drivers '!$B241), Inputs2!$N$2:$N$210, 0), MATCH('Cost drivers '!$C241, Inputs24[[#Headers],[2023-24]:[2029-30]],0)))</f>
        <v>0</v>
      </c>
      <c r="Q241" s="77">
        <f>IF($C241&lt;="2023-24",INDEX(Inputs1[[2013-14]:[2029-30]], MATCH(_xlfn.CONCAT('Cost drivers '!Q$4,"_",'Cost drivers '!$B241), Inputs1!$X$2:$X$507, 0), MATCH('Cost drivers '!$C241, Inputs1[[#Headers],[2013-14]:[2029-30]], 0)), INDEX(Inputs24[[2023-24]:[2029-30]], MATCH(_xlfn.CONCAT('Cost drivers '!Q$5, "_",'Cost drivers '!$B241), Inputs2!$N$2:$N$210, 0), MATCH('Cost drivers '!$C241, Inputs24[[#Headers],[2023-24]:[2029-30]],0)))</f>
        <v>0</v>
      </c>
    </row>
    <row r="242" spans="1:17" s="48" customFormat="1" ht="13.15">
      <c r="A242" s="66" t="str">
        <f t="shared" si="27"/>
        <v>DVW14</v>
      </c>
      <c r="B242" s="66" t="str">
        <f>Costs!B241</f>
        <v>DVW</v>
      </c>
      <c r="C242" s="66" t="str">
        <f>Costs!C241</f>
        <v>2013-14</v>
      </c>
      <c r="D242" s="106">
        <f t="shared" si="28"/>
        <v>5.2196852935528684</v>
      </c>
      <c r="E242" s="107">
        <f t="shared" si="24"/>
        <v>24.539542995664402</v>
      </c>
      <c r="F242" s="107">
        <f t="shared" si="25"/>
        <v>14.4306114910628</v>
      </c>
      <c r="G242" s="107">
        <f t="shared" si="29"/>
        <v>0</v>
      </c>
      <c r="H242" s="106">
        <f t="shared" si="26"/>
        <v>11.639725502774688</v>
      </c>
      <c r="I242" s="108">
        <f t="shared" si="30"/>
        <v>0</v>
      </c>
      <c r="J242" s="108">
        <f t="shared" si="31"/>
        <v>0</v>
      </c>
      <c r="K242" s="77">
        <f>IF($C242&lt;="2023-24",INDEX(Inputs1[[2013-14]:[2029-30]], MATCH(_xlfn.CONCAT('Cost drivers '!K$4,"_",'Cost drivers '!$B242), Inputs1!$X$2:$X$507, 0), MATCH('Cost drivers '!$C242, Inputs1[[#Headers],[2013-14]:[2029-30]], 0)), INDEX(Inputs24[[2023-24]:[2029-30]], MATCH(_xlfn.CONCAT('Cost drivers '!K$5, "_",'Cost drivers '!$B242), Inputs2!$N$2:$N$210, 0), MATCH('Cost drivers '!$C242, Inputs24[[#Headers],[2023-24]:[2029-30]],0)))</f>
        <v>184.87599324765523</v>
      </c>
      <c r="L242" s="77">
        <f>IF($C242&lt;="2023-24",INDEX(Inputs1[[2013-14]:[2029-30]], MATCH(_xlfn.CONCAT('Cost drivers '!L$4,"_",'Cost drivers '!$B242), Inputs1!$X$2:$X$507, 0), MATCH('Cost drivers '!$C242, Inputs1[[#Headers],[2013-14]:[2029-30]], 0)), INDEX(Inputs24[[2023-24]:[2029-30]], MATCH(_xlfn.CONCAT('Cost drivers '!L$5, "_",'Cost drivers '!$B242), Inputs2!$N$2:$N$210, 0), MATCH('Cost drivers '!$C242, Inputs24[[#Headers],[2023-24]:[2029-30]],0)))</f>
        <v>24.539542995664402</v>
      </c>
      <c r="M242" s="77">
        <f>IF($C242&lt;="2023-24",INDEX(Inputs1[[2013-14]:[2029-30]], MATCH(_xlfn.CONCAT('Cost drivers '!M$4,"_",'Cost drivers '!$B242), Inputs1!$X$2:$X$507, 0), MATCH('Cost drivers '!$C242, Inputs1[[#Headers],[2013-14]:[2029-30]], 0)), INDEX(Inputs24[[2023-24]:[2029-30]], MATCH(_xlfn.CONCAT('Cost drivers '!M$5, "_",'Cost drivers '!$B242), Inputs2!$N$2:$N$210, 0), MATCH('Cost drivers '!$C242, Inputs24[[#Headers],[2023-24]:[2029-30]],0)))</f>
        <v>14.4306114910628</v>
      </c>
      <c r="N242" s="77">
        <f>IF($C242&lt;="2023-24",INDEX(Inputs1[[2013-14]:[2029-30]], MATCH(_xlfn.CONCAT('Cost drivers '!N$4,"_",'Cost drivers '!$B242), Inputs1!$X$2:$X$507, 0), MATCH('Cost drivers '!$C242, Inputs1[[#Headers],[2013-14]:[2029-30]], 0)), INDEX(Inputs24[[2023-24]:[2029-30]], MATCH(_xlfn.CONCAT('Cost drivers '!N$5, "_",'Cost drivers '!$B242), Inputs2!$N$2:$N$210, 0), MATCH('Cost drivers '!$C242, Inputs24[[#Headers],[2023-24]:[2029-30]],0)))</f>
        <v>0</v>
      </c>
      <c r="O242" s="77">
        <f>IF($C242&lt;="2023-24",INDEX(Inputs1[[2013-14]:[2029-30]], MATCH(_xlfn.CONCAT('Cost drivers '!O$4,"_",'Cost drivers '!$B242), Inputs1!$X$2:$X$507, 0), MATCH('Cost drivers '!$C242, Inputs1[[#Headers],[2013-14]:[2029-30]], 0)), INDEX(Inputs24[[2023-24]:[2029-30]], MATCH(_xlfn.CONCAT('Cost drivers '!O$5, "_",'Cost drivers '!$B242), Inputs2!$N$2:$N$210, 0), MATCH('Cost drivers '!$C242, Inputs24[[#Headers],[2023-24]:[2029-30]],0)))</f>
        <v>113.51900000000001</v>
      </c>
      <c r="P242" s="77">
        <f>IF($C242&lt;="2023-24",INDEX(Inputs1[[2013-14]:[2029-30]], MATCH(_xlfn.CONCAT('Cost drivers '!P$4,"_",'Cost drivers '!$B242), Inputs1!$X$2:$X$507, 0), MATCH('Cost drivers '!$C242, Inputs1[[#Headers],[2013-14]:[2029-30]], 0)), INDEX(Inputs24[[2023-24]:[2029-30]], MATCH(_xlfn.CONCAT('Cost drivers '!P$5, "_",'Cost drivers '!$B242), Inputs2!$N$2:$N$210, 0), MATCH('Cost drivers '!$C242, Inputs24[[#Headers],[2023-24]:[2029-30]],0)))</f>
        <v>0</v>
      </c>
      <c r="Q242" s="77">
        <f>IF($C242&lt;="2023-24",INDEX(Inputs1[[2013-14]:[2029-30]], MATCH(_xlfn.CONCAT('Cost drivers '!Q$4,"_",'Cost drivers '!$B242), Inputs1!$X$2:$X$507, 0), MATCH('Cost drivers '!$C242, Inputs1[[#Headers],[2013-14]:[2029-30]], 0)), INDEX(Inputs24[[2023-24]:[2029-30]], MATCH(_xlfn.CONCAT('Cost drivers '!Q$5, "_",'Cost drivers '!$B242), Inputs2!$N$2:$N$210, 0), MATCH('Cost drivers '!$C242, Inputs24[[#Headers],[2023-24]:[2029-30]],0)))</f>
        <v>0</v>
      </c>
    </row>
    <row r="243" spans="1:17" s="48" customFormat="1" ht="13.15">
      <c r="A243" s="66" t="str">
        <f t="shared" si="27"/>
        <v>DVW15</v>
      </c>
      <c r="B243" s="66" t="str">
        <f>Costs!B242</f>
        <v>DVW</v>
      </c>
      <c r="C243" s="66" t="str">
        <f>Costs!C242</f>
        <v>2014-15</v>
      </c>
      <c r="D243" s="106">
        <f t="shared" si="28"/>
        <v>5.2350073013894267</v>
      </c>
      <c r="E243" s="107">
        <f t="shared" si="24"/>
        <v>24.879998547820595</v>
      </c>
      <c r="F243" s="107">
        <f t="shared" si="25"/>
        <v>14.303117836057202</v>
      </c>
      <c r="G243" s="107">
        <f t="shared" si="29"/>
        <v>0</v>
      </c>
      <c r="H243" s="106">
        <f t="shared" si="26"/>
        <v>11.640421179480404</v>
      </c>
      <c r="I243" s="108">
        <f t="shared" si="30"/>
        <v>0</v>
      </c>
      <c r="J243" s="108">
        <f t="shared" si="31"/>
        <v>0</v>
      </c>
      <c r="K243" s="77">
        <f>IF($C243&lt;="2023-24",INDEX(Inputs1[[2013-14]:[2029-30]], MATCH(_xlfn.CONCAT('Cost drivers '!K$4,"_",'Cost drivers '!$B243), Inputs1!$X$2:$X$507, 0), MATCH('Cost drivers '!$C243, Inputs1[[#Headers],[2013-14]:[2029-30]], 0)), INDEX(Inputs24[[2023-24]:[2029-30]], MATCH(_xlfn.CONCAT('Cost drivers '!K$5, "_",'Cost drivers '!$B243), Inputs2!$N$2:$N$210, 0), MATCH('Cost drivers '!$C243, Inputs24[[#Headers],[2023-24]:[2029-30]],0)))</f>
        <v>187.73047703251501</v>
      </c>
      <c r="L243" s="77">
        <f>IF($C243&lt;="2023-24",INDEX(Inputs1[[2013-14]:[2029-30]], MATCH(_xlfn.CONCAT('Cost drivers '!L$4,"_",'Cost drivers '!$B243), Inputs1!$X$2:$X$507, 0), MATCH('Cost drivers '!$C243, Inputs1[[#Headers],[2013-14]:[2029-30]], 0)), INDEX(Inputs24[[2023-24]:[2029-30]], MATCH(_xlfn.CONCAT('Cost drivers '!L$5, "_",'Cost drivers '!$B243), Inputs2!$N$2:$N$210, 0), MATCH('Cost drivers '!$C243, Inputs24[[#Headers],[2023-24]:[2029-30]],0)))</f>
        <v>24.879998547820595</v>
      </c>
      <c r="M243" s="77">
        <f>IF($C243&lt;="2023-24",INDEX(Inputs1[[2013-14]:[2029-30]], MATCH(_xlfn.CONCAT('Cost drivers '!M$4,"_",'Cost drivers '!$B243), Inputs1!$X$2:$X$507, 0), MATCH('Cost drivers '!$C243, Inputs1[[#Headers],[2013-14]:[2029-30]], 0)), INDEX(Inputs24[[2023-24]:[2029-30]], MATCH(_xlfn.CONCAT('Cost drivers '!M$5, "_",'Cost drivers '!$B243), Inputs2!$N$2:$N$210, 0), MATCH('Cost drivers '!$C243, Inputs24[[#Headers],[2023-24]:[2029-30]],0)))</f>
        <v>14.303117836057202</v>
      </c>
      <c r="N243" s="77">
        <f>IF($C243&lt;="2023-24",INDEX(Inputs1[[2013-14]:[2029-30]], MATCH(_xlfn.CONCAT('Cost drivers '!N$4,"_",'Cost drivers '!$B243), Inputs1!$X$2:$X$507, 0), MATCH('Cost drivers '!$C243, Inputs1[[#Headers],[2013-14]:[2029-30]], 0)), INDEX(Inputs24[[2023-24]:[2029-30]], MATCH(_xlfn.CONCAT('Cost drivers '!N$5, "_",'Cost drivers '!$B243), Inputs2!$N$2:$N$210, 0), MATCH('Cost drivers '!$C243, Inputs24[[#Headers],[2023-24]:[2029-30]],0)))</f>
        <v>0</v>
      </c>
      <c r="O243" s="77">
        <f>IF($C243&lt;="2023-24",INDEX(Inputs1[[2013-14]:[2029-30]], MATCH(_xlfn.CONCAT('Cost drivers '!O$4,"_",'Cost drivers '!$B243), Inputs1!$X$2:$X$507, 0), MATCH('Cost drivers '!$C243, Inputs1[[#Headers],[2013-14]:[2029-30]], 0)), INDEX(Inputs24[[2023-24]:[2029-30]], MATCH(_xlfn.CONCAT('Cost drivers '!O$5, "_",'Cost drivers '!$B243), Inputs2!$N$2:$N$210, 0), MATCH('Cost drivers '!$C243, Inputs24[[#Headers],[2023-24]:[2029-30]],0)))</f>
        <v>113.598</v>
      </c>
      <c r="P243" s="77">
        <f>IF($C243&lt;="2023-24",INDEX(Inputs1[[2013-14]:[2029-30]], MATCH(_xlfn.CONCAT('Cost drivers '!P$4,"_",'Cost drivers '!$B243), Inputs1!$X$2:$X$507, 0), MATCH('Cost drivers '!$C243, Inputs1[[#Headers],[2013-14]:[2029-30]], 0)), INDEX(Inputs24[[2023-24]:[2029-30]], MATCH(_xlfn.CONCAT('Cost drivers '!P$5, "_",'Cost drivers '!$B243), Inputs2!$N$2:$N$210, 0), MATCH('Cost drivers '!$C243, Inputs24[[#Headers],[2023-24]:[2029-30]],0)))</f>
        <v>0</v>
      </c>
      <c r="Q243" s="77">
        <f>IF($C243&lt;="2023-24",INDEX(Inputs1[[2013-14]:[2029-30]], MATCH(_xlfn.CONCAT('Cost drivers '!Q$4,"_",'Cost drivers '!$B243), Inputs1!$X$2:$X$507, 0), MATCH('Cost drivers '!$C243, Inputs1[[#Headers],[2013-14]:[2029-30]], 0)), INDEX(Inputs24[[2023-24]:[2029-30]], MATCH(_xlfn.CONCAT('Cost drivers '!Q$5, "_",'Cost drivers '!$B243), Inputs2!$N$2:$N$210, 0), MATCH('Cost drivers '!$C243, Inputs24[[#Headers],[2023-24]:[2029-30]],0)))</f>
        <v>0</v>
      </c>
    </row>
    <row r="244" spans="1:17" s="48" customFormat="1" ht="13.15">
      <c r="A244" s="66" t="str">
        <f t="shared" si="27"/>
        <v>DVW16</v>
      </c>
      <c r="B244" s="66" t="str">
        <f>Costs!B243</f>
        <v>DVW</v>
      </c>
      <c r="C244" s="66" t="str">
        <f>Costs!C243</f>
        <v>2015-16</v>
      </c>
      <c r="D244" s="106">
        <f t="shared" si="28"/>
        <v>5.1505428647961482</v>
      </c>
      <c r="E244" s="107">
        <f t="shared" si="24"/>
        <v>24.738658842131198</v>
      </c>
      <c r="F244" s="107">
        <f t="shared" si="25"/>
        <v>13.771657851149396</v>
      </c>
      <c r="G244" s="107">
        <f t="shared" si="29"/>
        <v>0</v>
      </c>
      <c r="H244" s="106">
        <f t="shared" si="26"/>
        <v>11.645382530712231</v>
      </c>
      <c r="I244" s="108">
        <f t="shared" si="30"/>
        <v>0</v>
      </c>
      <c r="J244" s="108">
        <f t="shared" si="31"/>
        <v>0</v>
      </c>
      <c r="K244" s="77">
        <f>IF($C244&lt;="2023-24",INDEX(Inputs1[[2013-14]:[2029-30]], MATCH(_xlfn.CONCAT('Cost drivers '!K$4,"_",'Cost drivers '!$B244), Inputs1!$X$2:$X$507, 0), MATCH('Cost drivers '!$C244, Inputs1[[#Headers],[2013-14]:[2029-30]], 0)), INDEX(Inputs24[[2023-24]:[2029-30]], MATCH(_xlfn.CONCAT('Cost drivers '!K$5, "_",'Cost drivers '!$B244), Inputs2!$N$2:$N$210, 0), MATCH('Cost drivers '!$C244, Inputs24[[#Headers],[2023-24]:[2029-30]],0)))</f>
        <v>172.5251227152616</v>
      </c>
      <c r="L244" s="77">
        <f>IF($C244&lt;="2023-24",INDEX(Inputs1[[2013-14]:[2029-30]], MATCH(_xlfn.CONCAT('Cost drivers '!L$4,"_",'Cost drivers '!$B244), Inputs1!$X$2:$X$507, 0), MATCH('Cost drivers '!$C244, Inputs1[[#Headers],[2013-14]:[2029-30]], 0)), INDEX(Inputs24[[2023-24]:[2029-30]], MATCH(_xlfn.CONCAT('Cost drivers '!L$5, "_",'Cost drivers '!$B244), Inputs2!$N$2:$N$210, 0), MATCH('Cost drivers '!$C244, Inputs24[[#Headers],[2023-24]:[2029-30]],0)))</f>
        <v>24.738658842131198</v>
      </c>
      <c r="M244" s="77">
        <f>IF($C244&lt;="2023-24",INDEX(Inputs1[[2013-14]:[2029-30]], MATCH(_xlfn.CONCAT('Cost drivers '!M$4,"_",'Cost drivers '!$B244), Inputs1!$X$2:$X$507, 0), MATCH('Cost drivers '!$C244, Inputs1[[#Headers],[2013-14]:[2029-30]], 0)), INDEX(Inputs24[[2023-24]:[2029-30]], MATCH(_xlfn.CONCAT('Cost drivers '!M$5, "_",'Cost drivers '!$B244), Inputs2!$N$2:$N$210, 0), MATCH('Cost drivers '!$C244, Inputs24[[#Headers],[2023-24]:[2029-30]],0)))</f>
        <v>13.771657851149396</v>
      </c>
      <c r="N244" s="77">
        <f>IF($C244&lt;="2023-24",INDEX(Inputs1[[2013-14]:[2029-30]], MATCH(_xlfn.CONCAT('Cost drivers '!N$4,"_",'Cost drivers '!$B244), Inputs1!$X$2:$X$507, 0), MATCH('Cost drivers '!$C244, Inputs1[[#Headers],[2013-14]:[2029-30]], 0)), INDEX(Inputs24[[2023-24]:[2029-30]], MATCH(_xlfn.CONCAT('Cost drivers '!N$5, "_",'Cost drivers '!$B244), Inputs2!$N$2:$N$210, 0), MATCH('Cost drivers '!$C244, Inputs24[[#Headers],[2023-24]:[2029-30]],0)))</f>
        <v>0</v>
      </c>
      <c r="O244" s="77">
        <f>IF($C244&lt;="2023-24",INDEX(Inputs1[[2013-14]:[2029-30]], MATCH(_xlfn.CONCAT('Cost drivers '!O$4,"_",'Cost drivers '!$B244), Inputs1!$X$2:$X$507, 0), MATCH('Cost drivers '!$C244, Inputs1[[#Headers],[2013-14]:[2029-30]], 0)), INDEX(Inputs24[[2023-24]:[2029-30]], MATCH(_xlfn.CONCAT('Cost drivers '!O$5, "_",'Cost drivers '!$B244), Inputs2!$N$2:$N$210, 0), MATCH('Cost drivers '!$C244, Inputs24[[#Headers],[2023-24]:[2029-30]],0)))</f>
        <v>114.163</v>
      </c>
      <c r="P244" s="77">
        <f>IF($C244&lt;="2023-24",INDEX(Inputs1[[2013-14]:[2029-30]], MATCH(_xlfn.CONCAT('Cost drivers '!P$4,"_",'Cost drivers '!$B244), Inputs1!$X$2:$X$507, 0), MATCH('Cost drivers '!$C244, Inputs1[[#Headers],[2013-14]:[2029-30]], 0)), INDEX(Inputs24[[2023-24]:[2029-30]], MATCH(_xlfn.CONCAT('Cost drivers '!P$5, "_",'Cost drivers '!$B244), Inputs2!$N$2:$N$210, 0), MATCH('Cost drivers '!$C244, Inputs24[[#Headers],[2023-24]:[2029-30]],0)))</f>
        <v>0</v>
      </c>
      <c r="Q244" s="77">
        <f>IF($C244&lt;="2023-24",INDEX(Inputs1[[2013-14]:[2029-30]], MATCH(_xlfn.CONCAT('Cost drivers '!Q$4,"_",'Cost drivers '!$B244), Inputs1!$X$2:$X$507, 0), MATCH('Cost drivers '!$C244, Inputs1[[#Headers],[2013-14]:[2029-30]], 0)), INDEX(Inputs24[[2023-24]:[2029-30]], MATCH(_xlfn.CONCAT('Cost drivers '!Q$5, "_",'Cost drivers '!$B244), Inputs2!$N$2:$N$210, 0), MATCH('Cost drivers '!$C244, Inputs24[[#Headers],[2023-24]:[2029-30]],0)))</f>
        <v>0</v>
      </c>
    </row>
    <row r="245" spans="1:17" s="48" customFormat="1" ht="13.15">
      <c r="A245" s="66" t="str">
        <f t="shared" si="27"/>
        <v>DVW17</v>
      </c>
      <c r="B245" s="66" t="str">
        <f>Costs!B244</f>
        <v>DVW</v>
      </c>
      <c r="C245" s="66" t="str">
        <f>Costs!C244</f>
        <v>2016-17</v>
      </c>
      <c r="D245" s="106">
        <f t="shared" si="28"/>
        <v>5.1776493777978034</v>
      </c>
      <c r="E245" s="107">
        <f t="shared" si="24"/>
        <v>24.265582718246399</v>
      </c>
      <c r="F245" s="107">
        <f t="shared" si="25"/>
        <v>13.6445299552599</v>
      </c>
      <c r="G245" s="107">
        <f t="shared" si="29"/>
        <v>0</v>
      </c>
      <c r="H245" s="106">
        <f t="shared" si="26"/>
        <v>11.654858960858896</v>
      </c>
      <c r="I245" s="108">
        <f t="shared" si="30"/>
        <v>0</v>
      </c>
      <c r="J245" s="108">
        <f t="shared" si="31"/>
        <v>0</v>
      </c>
      <c r="K245" s="77">
        <f>IF($C245&lt;="2023-24",INDEX(Inputs1[[2013-14]:[2029-30]], MATCH(_xlfn.CONCAT('Cost drivers '!K$4,"_",'Cost drivers '!$B245), Inputs1!$X$2:$X$507, 0), MATCH('Cost drivers '!$C245, Inputs1[[#Headers],[2013-14]:[2029-30]], 0)), INDEX(Inputs24[[2023-24]:[2029-30]], MATCH(_xlfn.CONCAT('Cost drivers '!K$5, "_",'Cost drivers '!$B245), Inputs2!$N$2:$N$210, 0), MATCH('Cost drivers '!$C245, Inputs24[[#Headers],[2023-24]:[2029-30]],0)))</f>
        <v>177.26563633499077</v>
      </c>
      <c r="L245" s="77">
        <f>IF($C245&lt;="2023-24",INDEX(Inputs1[[2013-14]:[2029-30]], MATCH(_xlfn.CONCAT('Cost drivers '!L$4,"_",'Cost drivers '!$B245), Inputs1!$X$2:$X$507, 0), MATCH('Cost drivers '!$C245, Inputs1[[#Headers],[2013-14]:[2029-30]], 0)), INDEX(Inputs24[[2023-24]:[2029-30]], MATCH(_xlfn.CONCAT('Cost drivers '!L$5, "_",'Cost drivers '!$B245), Inputs2!$N$2:$N$210, 0), MATCH('Cost drivers '!$C245, Inputs24[[#Headers],[2023-24]:[2029-30]],0)))</f>
        <v>24.265582718246399</v>
      </c>
      <c r="M245" s="77">
        <f>IF($C245&lt;="2023-24",INDEX(Inputs1[[2013-14]:[2029-30]], MATCH(_xlfn.CONCAT('Cost drivers '!M$4,"_",'Cost drivers '!$B245), Inputs1!$X$2:$X$507, 0), MATCH('Cost drivers '!$C245, Inputs1[[#Headers],[2013-14]:[2029-30]], 0)), INDEX(Inputs24[[2023-24]:[2029-30]], MATCH(_xlfn.CONCAT('Cost drivers '!M$5, "_",'Cost drivers '!$B245), Inputs2!$N$2:$N$210, 0), MATCH('Cost drivers '!$C245, Inputs24[[#Headers],[2023-24]:[2029-30]],0)))</f>
        <v>13.6445299552599</v>
      </c>
      <c r="N245" s="77">
        <f>IF($C245&lt;="2023-24",INDEX(Inputs1[[2013-14]:[2029-30]], MATCH(_xlfn.CONCAT('Cost drivers '!N$4,"_",'Cost drivers '!$B245), Inputs1!$X$2:$X$507, 0), MATCH('Cost drivers '!$C245, Inputs1[[#Headers],[2013-14]:[2029-30]], 0)), INDEX(Inputs24[[2023-24]:[2029-30]], MATCH(_xlfn.CONCAT('Cost drivers '!N$5, "_",'Cost drivers '!$B245), Inputs2!$N$2:$N$210, 0), MATCH('Cost drivers '!$C245, Inputs24[[#Headers],[2023-24]:[2029-30]],0)))</f>
        <v>0</v>
      </c>
      <c r="O245" s="77">
        <f>IF($C245&lt;="2023-24",INDEX(Inputs1[[2013-14]:[2029-30]], MATCH(_xlfn.CONCAT('Cost drivers '!O$4,"_",'Cost drivers '!$B245), Inputs1!$X$2:$X$507, 0), MATCH('Cost drivers '!$C245, Inputs1[[#Headers],[2013-14]:[2029-30]], 0)), INDEX(Inputs24[[2023-24]:[2029-30]], MATCH(_xlfn.CONCAT('Cost drivers '!O$5, "_",'Cost drivers '!$B245), Inputs2!$N$2:$N$210, 0), MATCH('Cost drivers '!$C245, Inputs24[[#Headers],[2023-24]:[2029-30]],0)))</f>
        <v>115.25</v>
      </c>
      <c r="P245" s="77">
        <f>IF($C245&lt;="2023-24",INDEX(Inputs1[[2013-14]:[2029-30]], MATCH(_xlfn.CONCAT('Cost drivers '!P$4,"_",'Cost drivers '!$B245), Inputs1!$X$2:$X$507, 0), MATCH('Cost drivers '!$C245, Inputs1[[#Headers],[2013-14]:[2029-30]], 0)), INDEX(Inputs24[[2023-24]:[2029-30]], MATCH(_xlfn.CONCAT('Cost drivers '!P$5, "_",'Cost drivers '!$B245), Inputs2!$N$2:$N$210, 0), MATCH('Cost drivers '!$C245, Inputs24[[#Headers],[2023-24]:[2029-30]],0)))</f>
        <v>0</v>
      </c>
      <c r="Q245" s="77">
        <f>IF($C245&lt;="2023-24",INDEX(Inputs1[[2013-14]:[2029-30]], MATCH(_xlfn.CONCAT('Cost drivers '!Q$4,"_",'Cost drivers '!$B245), Inputs1!$X$2:$X$507, 0), MATCH('Cost drivers '!$C245, Inputs1[[#Headers],[2013-14]:[2029-30]], 0)), INDEX(Inputs24[[2023-24]:[2029-30]], MATCH(_xlfn.CONCAT('Cost drivers '!Q$5, "_",'Cost drivers '!$B245), Inputs2!$N$2:$N$210, 0), MATCH('Cost drivers '!$C245, Inputs24[[#Headers],[2023-24]:[2029-30]],0)))</f>
        <v>0</v>
      </c>
    </row>
    <row r="246" spans="1:17" s="48" customFormat="1" ht="13.15">
      <c r="A246" s="66" t="str">
        <f t="shared" si="27"/>
        <v>DVW18</v>
      </c>
      <c r="B246" s="66" t="str">
        <f>Costs!B245</f>
        <v>DVW</v>
      </c>
      <c r="C246" s="66" t="str">
        <f>Costs!C245</f>
        <v>2017-18</v>
      </c>
      <c r="D246" s="106">
        <f t="shared" si="28"/>
        <v>5.1832417139787124</v>
      </c>
      <c r="E246" s="107">
        <f t="shared" si="24"/>
        <v>24.077895316213297</v>
      </c>
      <c r="F246" s="107">
        <f t="shared" si="25"/>
        <v>13.5183602802283</v>
      </c>
      <c r="G246" s="107">
        <f t="shared" si="29"/>
        <v>0</v>
      </c>
      <c r="H246" s="106">
        <f t="shared" si="26"/>
        <v>11.664057306974144</v>
      </c>
      <c r="I246" s="108">
        <f t="shared" si="30"/>
        <v>0</v>
      </c>
      <c r="J246" s="108">
        <f t="shared" si="31"/>
        <v>0</v>
      </c>
      <c r="K246" s="77">
        <f>IF($C246&lt;="2023-24",INDEX(Inputs1[[2013-14]:[2029-30]], MATCH(_xlfn.CONCAT('Cost drivers '!K$4,"_",'Cost drivers '!$B246), Inputs1!$X$2:$X$507, 0), MATCH('Cost drivers '!$C246, Inputs1[[#Headers],[2013-14]:[2029-30]], 0)), INDEX(Inputs24[[2023-24]:[2029-30]], MATCH(_xlfn.CONCAT('Cost drivers '!K$5, "_",'Cost drivers '!$B246), Inputs2!$N$2:$N$210, 0), MATCH('Cost drivers '!$C246, Inputs24[[#Headers],[2023-24]:[2029-30]],0)))</f>
        <v>178.25974246371095</v>
      </c>
      <c r="L246" s="77">
        <f>IF($C246&lt;="2023-24",INDEX(Inputs1[[2013-14]:[2029-30]], MATCH(_xlfn.CONCAT('Cost drivers '!L$4,"_",'Cost drivers '!$B246), Inputs1!$X$2:$X$507, 0), MATCH('Cost drivers '!$C246, Inputs1[[#Headers],[2013-14]:[2029-30]], 0)), INDEX(Inputs24[[2023-24]:[2029-30]], MATCH(_xlfn.CONCAT('Cost drivers '!L$5, "_",'Cost drivers '!$B246), Inputs2!$N$2:$N$210, 0), MATCH('Cost drivers '!$C246, Inputs24[[#Headers],[2023-24]:[2029-30]],0)))</f>
        <v>24.077895316213297</v>
      </c>
      <c r="M246" s="77">
        <f>IF($C246&lt;="2023-24",INDEX(Inputs1[[2013-14]:[2029-30]], MATCH(_xlfn.CONCAT('Cost drivers '!M$4,"_",'Cost drivers '!$B246), Inputs1!$X$2:$X$507, 0), MATCH('Cost drivers '!$C246, Inputs1[[#Headers],[2013-14]:[2029-30]], 0)), INDEX(Inputs24[[2023-24]:[2029-30]], MATCH(_xlfn.CONCAT('Cost drivers '!M$5, "_",'Cost drivers '!$B246), Inputs2!$N$2:$N$210, 0), MATCH('Cost drivers '!$C246, Inputs24[[#Headers],[2023-24]:[2029-30]],0)))</f>
        <v>13.5183602802283</v>
      </c>
      <c r="N246" s="77">
        <f>IF($C246&lt;="2023-24",INDEX(Inputs1[[2013-14]:[2029-30]], MATCH(_xlfn.CONCAT('Cost drivers '!N$4,"_",'Cost drivers '!$B246), Inputs1!$X$2:$X$507, 0), MATCH('Cost drivers '!$C246, Inputs1[[#Headers],[2013-14]:[2029-30]], 0)), INDEX(Inputs24[[2023-24]:[2029-30]], MATCH(_xlfn.CONCAT('Cost drivers '!N$5, "_",'Cost drivers '!$B246), Inputs2!$N$2:$N$210, 0), MATCH('Cost drivers '!$C246, Inputs24[[#Headers],[2023-24]:[2029-30]],0)))</f>
        <v>0</v>
      </c>
      <c r="O246" s="77">
        <f>IF($C246&lt;="2023-24",INDEX(Inputs1[[2013-14]:[2029-30]], MATCH(_xlfn.CONCAT('Cost drivers '!O$4,"_",'Cost drivers '!$B246), Inputs1!$X$2:$X$507, 0), MATCH('Cost drivers '!$C246, Inputs1[[#Headers],[2013-14]:[2029-30]], 0)), INDEX(Inputs24[[2023-24]:[2029-30]], MATCH(_xlfn.CONCAT('Cost drivers '!O$5, "_",'Cost drivers '!$B246), Inputs2!$N$2:$N$210, 0), MATCH('Cost drivers '!$C246, Inputs24[[#Headers],[2023-24]:[2029-30]],0)))</f>
        <v>116.315</v>
      </c>
      <c r="P246" s="77">
        <f>IF($C246&lt;="2023-24",INDEX(Inputs1[[2013-14]:[2029-30]], MATCH(_xlfn.CONCAT('Cost drivers '!P$4,"_",'Cost drivers '!$B246), Inputs1!$X$2:$X$507, 0), MATCH('Cost drivers '!$C246, Inputs1[[#Headers],[2013-14]:[2029-30]], 0)), INDEX(Inputs24[[2023-24]:[2029-30]], MATCH(_xlfn.CONCAT('Cost drivers '!P$5, "_",'Cost drivers '!$B246), Inputs2!$N$2:$N$210, 0), MATCH('Cost drivers '!$C246, Inputs24[[#Headers],[2023-24]:[2029-30]],0)))</f>
        <v>0</v>
      </c>
      <c r="Q246" s="77">
        <f>IF($C246&lt;="2023-24",INDEX(Inputs1[[2013-14]:[2029-30]], MATCH(_xlfn.CONCAT('Cost drivers '!Q$4,"_",'Cost drivers '!$B246), Inputs1!$X$2:$X$507, 0), MATCH('Cost drivers '!$C246, Inputs1[[#Headers],[2013-14]:[2029-30]], 0)), INDEX(Inputs24[[2023-24]:[2029-30]], MATCH(_xlfn.CONCAT('Cost drivers '!Q$5, "_",'Cost drivers '!$B246), Inputs2!$N$2:$N$210, 0), MATCH('Cost drivers '!$C246, Inputs24[[#Headers],[2023-24]:[2029-30]],0)))</f>
        <v>0</v>
      </c>
    </row>
    <row r="247" spans="1:17" s="48" customFormat="1" ht="13.15">
      <c r="A247" s="66" t="str">
        <f t="shared" si="27"/>
        <v>PRT14</v>
      </c>
      <c r="B247" s="66" t="str">
        <f>Costs!B246</f>
        <v>PRT</v>
      </c>
      <c r="C247" s="66" t="str">
        <f>Costs!C246</f>
        <v>2013-14</v>
      </c>
      <c r="D247" s="106">
        <f t="shared" si="28"/>
        <v>4.7866039147388584</v>
      </c>
      <c r="E247" s="107">
        <f t="shared" si="24"/>
        <v>26.859055413315911</v>
      </c>
      <c r="F247" s="107">
        <f t="shared" si="25"/>
        <v>11.666179533803735</v>
      </c>
      <c r="G247" s="107">
        <f t="shared" si="29"/>
        <v>0</v>
      </c>
      <c r="H247" s="106">
        <f t="shared" si="26"/>
        <v>12.557296257923895</v>
      </c>
      <c r="I247" s="108">
        <f t="shared" si="30"/>
        <v>0</v>
      </c>
      <c r="J247" s="108">
        <f t="shared" si="31"/>
        <v>0</v>
      </c>
      <c r="K247" s="77">
        <f>IF($C247&lt;="2023-24",INDEX(Inputs1[[2013-14]:[2029-30]], MATCH(_xlfn.CONCAT('Cost drivers '!K$4,"_",'Cost drivers '!$B247), Inputs1!$X$2:$X$507, 0), MATCH('Cost drivers '!$C247, Inputs1[[#Headers],[2013-14]:[2029-30]], 0)), INDEX(Inputs24[[2023-24]:[2029-30]], MATCH(_xlfn.CONCAT('Cost drivers '!K$5, "_",'Cost drivers '!$B247), Inputs2!$N$2:$N$210, 0), MATCH('Cost drivers '!$C247, Inputs24[[#Headers],[2023-24]:[2029-30]],0)))</f>
        <v>119.89350791514222</v>
      </c>
      <c r="L247" s="77">
        <f>IF($C247&lt;="2023-24",INDEX(Inputs1[[2013-14]:[2029-30]], MATCH(_xlfn.CONCAT('Cost drivers '!L$4,"_",'Cost drivers '!$B247), Inputs1!$X$2:$X$507, 0), MATCH('Cost drivers '!$C247, Inputs1[[#Headers],[2013-14]:[2029-30]], 0)), INDEX(Inputs24[[2023-24]:[2029-30]], MATCH(_xlfn.CONCAT('Cost drivers '!L$5, "_",'Cost drivers '!$B247), Inputs2!$N$2:$N$210, 0), MATCH('Cost drivers '!$C247, Inputs24[[#Headers],[2023-24]:[2029-30]],0)))</f>
        <v>26.859055413315911</v>
      </c>
      <c r="M247" s="77">
        <f>IF($C247&lt;="2023-24",INDEX(Inputs1[[2013-14]:[2029-30]], MATCH(_xlfn.CONCAT('Cost drivers '!M$4,"_",'Cost drivers '!$B247), Inputs1!$X$2:$X$507, 0), MATCH('Cost drivers '!$C247, Inputs1[[#Headers],[2013-14]:[2029-30]], 0)), INDEX(Inputs24[[2023-24]:[2029-30]], MATCH(_xlfn.CONCAT('Cost drivers '!M$5, "_",'Cost drivers '!$B247), Inputs2!$N$2:$N$210, 0), MATCH('Cost drivers '!$C247, Inputs24[[#Headers],[2023-24]:[2029-30]],0)))</f>
        <v>11.666179533803735</v>
      </c>
      <c r="N247" s="77">
        <f>IF($C247&lt;="2023-24",INDEX(Inputs1[[2013-14]:[2029-30]], MATCH(_xlfn.CONCAT('Cost drivers '!N$4,"_",'Cost drivers '!$B247), Inputs1!$X$2:$X$507, 0), MATCH('Cost drivers '!$C247, Inputs1[[#Headers],[2013-14]:[2029-30]], 0)), INDEX(Inputs24[[2023-24]:[2029-30]], MATCH(_xlfn.CONCAT('Cost drivers '!N$5, "_",'Cost drivers '!$B247), Inputs2!$N$2:$N$210, 0), MATCH('Cost drivers '!$C247, Inputs24[[#Headers],[2023-24]:[2029-30]],0)))</f>
        <v>0</v>
      </c>
      <c r="O247" s="77">
        <f>IF($C247&lt;="2023-24",INDEX(Inputs1[[2013-14]:[2029-30]], MATCH(_xlfn.CONCAT('Cost drivers '!O$4,"_",'Cost drivers '!$B247), Inputs1!$X$2:$X$507, 0), MATCH('Cost drivers '!$C247, Inputs1[[#Headers],[2013-14]:[2029-30]], 0)), INDEX(Inputs24[[2023-24]:[2029-30]], MATCH(_xlfn.CONCAT('Cost drivers '!O$5, "_",'Cost drivers '!$B247), Inputs2!$N$2:$N$210, 0), MATCH('Cost drivers '!$C247, Inputs24[[#Headers],[2023-24]:[2029-30]],0)))</f>
        <v>284.161</v>
      </c>
      <c r="P247" s="77">
        <f>IF($C247&lt;="2023-24",INDEX(Inputs1[[2013-14]:[2029-30]], MATCH(_xlfn.CONCAT('Cost drivers '!P$4,"_",'Cost drivers '!$B247), Inputs1!$X$2:$X$507, 0), MATCH('Cost drivers '!$C247, Inputs1[[#Headers],[2013-14]:[2029-30]], 0)), INDEX(Inputs24[[2023-24]:[2029-30]], MATCH(_xlfn.CONCAT('Cost drivers '!P$5, "_",'Cost drivers '!$B247), Inputs2!$N$2:$N$210, 0), MATCH('Cost drivers '!$C247, Inputs24[[#Headers],[2023-24]:[2029-30]],0)))</f>
        <v>0</v>
      </c>
      <c r="Q247" s="77">
        <f>IF($C247&lt;="2023-24",INDEX(Inputs1[[2013-14]:[2029-30]], MATCH(_xlfn.CONCAT('Cost drivers '!Q$4,"_",'Cost drivers '!$B247), Inputs1!$X$2:$X$507, 0), MATCH('Cost drivers '!$C247, Inputs1[[#Headers],[2013-14]:[2029-30]], 0)), INDEX(Inputs24[[2023-24]:[2029-30]], MATCH(_xlfn.CONCAT('Cost drivers '!Q$5, "_",'Cost drivers '!$B247), Inputs2!$N$2:$N$210, 0), MATCH('Cost drivers '!$C247, Inputs24[[#Headers],[2023-24]:[2029-30]],0)))</f>
        <v>0</v>
      </c>
    </row>
    <row r="248" spans="1:17" s="48" customFormat="1" ht="13.15">
      <c r="A248" s="66" t="str">
        <f t="shared" si="27"/>
        <v>PRT15</v>
      </c>
      <c r="B248" s="66" t="str">
        <f>Costs!B247</f>
        <v>PRT</v>
      </c>
      <c r="C248" s="66" t="str">
        <f>Costs!C247</f>
        <v>2014-15</v>
      </c>
      <c r="D248" s="106">
        <f t="shared" si="28"/>
        <v>4.8033403155544407</v>
      </c>
      <c r="E248" s="107">
        <f t="shared" si="24"/>
        <v>26.584012639517823</v>
      </c>
      <c r="F248" s="107">
        <f t="shared" si="25"/>
        <v>11.669433980140003</v>
      </c>
      <c r="G248" s="107">
        <f t="shared" si="29"/>
        <v>0</v>
      </c>
      <c r="H248" s="106">
        <f t="shared" si="26"/>
        <v>12.562967065382306</v>
      </c>
      <c r="I248" s="108">
        <f t="shared" si="30"/>
        <v>0</v>
      </c>
      <c r="J248" s="108">
        <f t="shared" si="31"/>
        <v>0</v>
      </c>
      <c r="K248" s="77">
        <f>IF($C248&lt;="2023-24",INDEX(Inputs1[[2013-14]:[2029-30]], MATCH(_xlfn.CONCAT('Cost drivers '!K$4,"_",'Cost drivers '!$B248), Inputs1!$X$2:$X$507, 0), MATCH('Cost drivers '!$C248, Inputs1[[#Headers],[2013-14]:[2029-30]], 0)), INDEX(Inputs24[[2023-24]:[2029-30]], MATCH(_xlfn.CONCAT('Cost drivers '!K$5, "_",'Cost drivers '!$B248), Inputs2!$N$2:$N$210, 0), MATCH('Cost drivers '!$C248, Inputs24[[#Headers],[2023-24]:[2029-30]],0)))</f>
        <v>121.91697930069662</v>
      </c>
      <c r="L248" s="77">
        <f>IF($C248&lt;="2023-24",INDEX(Inputs1[[2013-14]:[2029-30]], MATCH(_xlfn.CONCAT('Cost drivers '!L$4,"_",'Cost drivers '!$B248), Inputs1!$X$2:$X$507, 0), MATCH('Cost drivers '!$C248, Inputs1[[#Headers],[2013-14]:[2029-30]], 0)), INDEX(Inputs24[[2023-24]:[2029-30]], MATCH(_xlfn.CONCAT('Cost drivers '!L$5, "_",'Cost drivers '!$B248), Inputs2!$N$2:$N$210, 0), MATCH('Cost drivers '!$C248, Inputs24[[#Headers],[2023-24]:[2029-30]],0)))</f>
        <v>26.584012639517823</v>
      </c>
      <c r="M248" s="77">
        <f>IF($C248&lt;="2023-24",INDEX(Inputs1[[2013-14]:[2029-30]], MATCH(_xlfn.CONCAT('Cost drivers '!M$4,"_",'Cost drivers '!$B248), Inputs1!$X$2:$X$507, 0), MATCH('Cost drivers '!$C248, Inputs1[[#Headers],[2013-14]:[2029-30]], 0)), INDEX(Inputs24[[2023-24]:[2029-30]], MATCH(_xlfn.CONCAT('Cost drivers '!M$5, "_",'Cost drivers '!$B248), Inputs2!$N$2:$N$210, 0), MATCH('Cost drivers '!$C248, Inputs24[[#Headers],[2023-24]:[2029-30]],0)))</f>
        <v>11.669433980140003</v>
      </c>
      <c r="N248" s="77">
        <f>IF($C248&lt;="2023-24",INDEX(Inputs1[[2013-14]:[2029-30]], MATCH(_xlfn.CONCAT('Cost drivers '!N$4,"_",'Cost drivers '!$B248), Inputs1!$X$2:$X$507, 0), MATCH('Cost drivers '!$C248, Inputs1[[#Headers],[2013-14]:[2029-30]], 0)), INDEX(Inputs24[[2023-24]:[2029-30]], MATCH(_xlfn.CONCAT('Cost drivers '!N$5, "_",'Cost drivers '!$B248), Inputs2!$N$2:$N$210, 0), MATCH('Cost drivers '!$C248, Inputs24[[#Headers],[2023-24]:[2029-30]],0)))</f>
        <v>0</v>
      </c>
      <c r="O248" s="77">
        <f>IF($C248&lt;="2023-24",INDEX(Inputs1[[2013-14]:[2029-30]], MATCH(_xlfn.CONCAT('Cost drivers '!O$4,"_",'Cost drivers '!$B248), Inputs1!$X$2:$X$507, 0), MATCH('Cost drivers '!$C248, Inputs1[[#Headers],[2013-14]:[2029-30]], 0)), INDEX(Inputs24[[2023-24]:[2029-30]], MATCH(_xlfn.CONCAT('Cost drivers '!O$5, "_",'Cost drivers '!$B248), Inputs2!$N$2:$N$210, 0), MATCH('Cost drivers '!$C248, Inputs24[[#Headers],[2023-24]:[2029-30]],0)))</f>
        <v>285.77700000000004</v>
      </c>
      <c r="P248" s="77">
        <f>IF($C248&lt;="2023-24",INDEX(Inputs1[[2013-14]:[2029-30]], MATCH(_xlfn.CONCAT('Cost drivers '!P$4,"_",'Cost drivers '!$B248), Inputs1!$X$2:$X$507, 0), MATCH('Cost drivers '!$C248, Inputs1[[#Headers],[2013-14]:[2029-30]], 0)), INDEX(Inputs24[[2023-24]:[2029-30]], MATCH(_xlfn.CONCAT('Cost drivers '!P$5, "_",'Cost drivers '!$B248), Inputs2!$N$2:$N$210, 0), MATCH('Cost drivers '!$C248, Inputs24[[#Headers],[2023-24]:[2029-30]],0)))</f>
        <v>0</v>
      </c>
      <c r="Q248" s="77">
        <f>IF($C248&lt;="2023-24",INDEX(Inputs1[[2013-14]:[2029-30]], MATCH(_xlfn.CONCAT('Cost drivers '!Q$4,"_",'Cost drivers '!$B248), Inputs1!$X$2:$X$507, 0), MATCH('Cost drivers '!$C248, Inputs1[[#Headers],[2013-14]:[2029-30]], 0)), INDEX(Inputs24[[2023-24]:[2029-30]], MATCH(_xlfn.CONCAT('Cost drivers '!Q$5, "_",'Cost drivers '!$B248), Inputs2!$N$2:$N$210, 0), MATCH('Cost drivers '!$C248, Inputs24[[#Headers],[2023-24]:[2029-30]],0)))</f>
        <v>0</v>
      </c>
    </row>
    <row r="249" spans="1:17" s="48" customFormat="1" ht="13.15">
      <c r="A249" s="66" t="str">
        <f t="shared" si="27"/>
        <v>PRT16</v>
      </c>
      <c r="B249" s="66" t="str">
        <f>Costs!B248</f>
        <v>PRT</v>
      </c>
      <c r="C249" s="66" t="str">
        <f>Costs!C248</f>
        <v>2015-16</v>
      </c>
      <c r="D249" s="106">
        <f t="shared" si="28"/>
        <v>4.8070920082709083</v>
      </c>
      <c r="E249" s="107">
        <f t="shared" si="24"/>
        <v>26.147851294855446</v>
      </c>
      <c r="F249" s="107">
        <f t="shared" si="25"/>
        <v>11.674932961106514</v>
      </c>
      <c r="G249" s="107">
        <f t="shared" si="29"/>
        <v>0</v>
      </c>
      <c r="H249" s="106">
        <f t="shared" si="26"/>
        <v>12.573022125187739</v>
      </c>
      <c r="I249" s="108">
        <f t="shared" si="30"/>
        <v>0</v>
      </c>
      <c r="J249" s="108">
        <f t="shared" si="31"/>
        <v>0</v>
      </c>
      <c r="K249" s="77">
        <f>IF($C249&lt;="2023-24",INDEX(Inputs1[[2013-14]:[2029-30]], MATCH(_xlfn.CONCAT('Cost drivers '!K$4,"_",'Cost drivers '!$B249), Inputs1!$X$2:$X$507, 0), MATCH('Cost drivers '!$C249, Inputs1[[#Headers],[2013-14]:[2029-30]], 0)), INDEX(Inputs24[[2023-24]:[2029-30]], MATCH(_xlfn.CONCAT('Cost drivers '!K$5, "_",'Cost drivers '!$B249), Inputs2!$N$2:$N$210, 0), MATCH('Cost drivers '!$C249, Inputs24[[#Headers],[2023-24]:[2029-30]],0)))</f>
        <v>122.37523342077374</v>
      </c>
      <c r="L249" s="77">
        <f>IF($C249&lt;="2023-24",INDEX(Inputs1[[2013-14]:[2029-30]], MATCH(_xlfn.CONCAT('Cost drivers '!L$4,"_",'Cost drivers '!$B249), Inputs1!$X$2:$X$507, 0), MATCH('Cost drivers '!$C249, Inputs1[[#Headers],[2013-14]:[2029-30]], 0)), INDEX(Inputs24[[2023-24]:[2029-30]], MATCH(_xlfn.CONCAT('Cost drivers '!L$5, "_",'Cost drivers '!$B249), Inputs2!$N$2:$N$210, 0), MATCH('Cost drivers '!$C249, Inputs24[[#Headers],[2023-24]:[2029-30]],0)))</f>
        <v>26.147851294855446</v>
      </c>
      <c r="M249" s="77">
        <f>IF($C249&lt;="2023-24",INDEX(Inputs1[[2013-14]:[2029-30]], MATCH(_xlfn.CONCAT('Cost drivers '!M$4,"_",'Cost drivers '!$B249), Inputs1!$X$2:$X$507, 0), MATCH('Cost drivers '!$C249, Inputs1[[#Headers],[2013-14]:[2029-30]], 0)), INDEX(Inputs24[[2023-24]:[2029-30]], MATCH(_xlfn.CONCAT('Cost drivers '!M$5, "_",'Cost drivers '!$B249), Inputs2!$N$2:$N$210, 0), MATCH('Cost drivers '!$C249, Inputs24[[#Headers],[2023-24]:[2029-30]],0)))</f>
        <v>11.674932961106514</v>
      </c>
      <c r="N249" s="77">
        <f>IF($C249&lt;="2023-24",INDEX(Inputs1[[2013-14]:[2029-30]], MATCH(_xlfn.CONCAT('Cost drivers '!N$4,"_",'Cost drivers '!$B249), Inputs1!$X$2:$X$507, 0), MATCH('Cost drivers '!$C249, Inputs1[[#Headers],[2013-14]:[2029-30]], 0)), INDEX(Inputs24[[2023-24]:[2029-30]], MATCH(_xlfn.CONCAT('Cost drivers '!N$5, "_",'Cost drivers '!$B249), Inputs2!$N$2:$N$210, 0), MATCH('Cost drivers '!$C249, Inputs24[[#Headers],[2023-24]:[2029-30]],0)))</f>
        <v>0</v>
      </c>
      <c r="O249" s="77">
        <f>IF($C249&lt;="2023-24",INDEX(Inputs1[[2013-14]:[2029-30]], MATCH(_xlfn.CONCAT('Cost drivers '!O$4,"_",'Cost drivers '!$B249), Inputs1!$X$2:$X$507, 0), MATCH('Cost drivers '!$C249, Inputs1[[#Headers],[2013-14]:[2029-30]], 0)), INDEX(Inputs24[[2023-24]:[2029-30]], MATCH(_xlfn.CONCAT('Cost drivers '!O$5, "_",'Cost drivers '!$B249), Inputs2!$N$2:$N$210, 0), MATCH('Cost drivers '!$C249, Inputs24[[#Headers],[2023-24]:[2029-30]],0)))</f>
        <v>288.66500000000002</v>
      </c>
      <c r="P249" s="77">
        <f>IF($C249&lt;="2023-24",INDEX(Inputs1[[2013-14]:[2029-30]], MATCH(_xlfn.CONCAT('Cost drivers '!P$4,"_",'Cost drivers '!$B249), Inputs1!$X$2:$X$507, 0), MATCH('Cost drivers '!$C249, Inputs1[[#Headers],[2013-14]:[2029-30]], 0)), INDEX(Inputs24[[2023-24]:[2029-30]], MATCH(_xlfn.CONCAT('Cost drivers '!P$5, "_",'Cost drivers '!$B249), Inputs2!$N$2:$N$210, 0), MATCH('Cost drivers '!$C249, Inputs24[[#Headers],[2023-24]:[2029-30]],0)))</f>
        <v>0</v>
      </c>
      <c r="Q249" s="77">
        <f>IF($C249&lt;="2023-24",INDEX(Inputs1[[2013-14]:[2029-30]], MATCH(_xlfn.CONCAT('Cost drivers '!Q$4,"_",'Cost drivers '!$B249), Inputs1!$X$2:$X$507, 0), MATCH('Cost drivers '!$C249, Inputs1[[#Headers],[2013-14]:[2029-30]], 0)), INDEX(Inputs24[[2023-24]:[2029-30]], MATCH(_xlfn.CONCAT('Cost drivers '!Q$5, "_",'Cost drivers '!$B249), Inputs2!$N$2:$N$210, 0), MATCH('Cost drivers '!$C249, Inputs24[[#Headers],[2023-24]:[2029-30]],0)))</f>
        <v>0</v>
      </c>
    </row>
    <row r="250" spans="1:17" s="48" customFormat="1" ht="13.15">
      <c r="A250" s="66" t="str">
        <f t="shared" si="27"/>
        <v>PRT17</v>
      </c>
      <c r="B250" s="66" t="str">
        <f>Costs!B249</f>
        <v>PRT</v>
      </c>
      <c r="C250" s="66" t="str">
        <f>Costs!C249</f>
        <v>2016-17</v>
      </c>
      <c r="D250" s="106">
        <f t="shared" si="28"/>
        <v>4.816531358643048</v>
      </c>
      <c r="E250" s="107">
        <f t="shared" si="24"/>
        <v>25.135724447196086</v>
      </c>
      <c r="F250" s="107">
        <f t="shared" si="25"/>
        <v>11.272212031665994</v>
      </c>
      <c r="G250" s="107">
        <f t="shared" si="29"/>
        <v>0</v>
      </c>
      <c r="H250" s="106">
        <f t="shared" si="26"/>
        <v>12.582483057647218</v>
      </c>
      <c r="I250" s="108">
        <f t="shared" si="30"/>
        <v>0</v>
      </c>
      <c r="J250" s="108">
        <f t="shared" si="31"/>
        <v>0</v>
      </c>
      <c r="K250" s="77">
        <f>IF($C250&lt;="2023-24",INDEX(Inputs1[[2013-14]:[2029-30]], MATCH(_xlfn.CONCAT('Cost drivers '!K$4,"_",'Cost drivers '!$B250), Inputs1!$X$2:$X$507, 0), MATCH('Cost drivers '!$C250, Inputs1[[#Headers],[2013-14]:[2029-30]], 0)), INDEX(Inputs24[[2023-24]:[2029-30]], MATCH(_xlfn.CONCAT('Cost drivers '!K$5, "_",'Cost drivers '!$B250), Inputs2!$N$2:$N$210, 0), MATCH('Cost drivers '!$C250, Inputs24[[#Headers],[2023-24]:[2029-30]],0)))</f>
        <v>123.53584521895036</v>
      </c>
      <c r="L250" s="77">
        <f>IF($C250&lt;="2023-24",INDEX(Inputs1[[2013-14]:[2029-30]], MATCH(_xlfn.CONCAT('Cost drivers '!L$4,"_",'Cost drivers '!$B250), Inputs1!$X$2:$X$507, 0), MATCH('Cost drivers '!$C250, Inputs1[[#Headers],[2013-14]:[2029-30]], 0)), INDEX(Inputs24[[2023-24]:[2029-30]], MATCH(_xlfn.CONCAT('Cost drivers '!L$5, "_",'Cost drivers '!$B250), Inputs2!$N$2:$N$210, 0), MATCH('Cost drivers '!$C250, Inputs24[[#Headers],[2023-24]:[2029-30]],0)))</f>
        <v>25.135724447196086</v>
      </c>
      <c r="M250" s="77">
        <f>IF($C250&lt;="2023-24",INDEX(Inputs1[[2013-14]:[2029-30]], MATCH(_xlfn.CONCAT('Cost drivers '!M$4,"_",'Cost drivers '!$B250), Inputs1!$X$2:$X$507, 0), MATCH('Cost drivers '!$C250, Inputs1[[#Headers],[2013-14]:[2029-30]], 0)), INDEX(Inputs24[[2023-24]:[2029-30]], MATCH(_xlfn.CONCAT('Cost drivers '!M$5, "_",'Cost drivers '!$B250), Inputs2!$N$2:$N$210, 0), MATCH('Cost drivers '!$C250, Inputs24[[#Headers],[2023-24]:[2029-30]],0)))</f>
        <v>11.272212031665994</v>
      </c>
      <c r="N250" s="77">
        <f>IF($C250&lt;="2023-24",INDEX(Inputs1[[2013-14]:[2029-30]], MATCH(_xlfn.CONCAT('Cost drivers '!N$4,"_",'Cost drivers '!$B250), Inputs1!$X$2:$X$507, 0), MATCH('Cost drivers '!$C250, Inputs1[[#Headers],[2013-14]:[2029-30]], 0)), INDEX(Inputs24[[2023-24]:[2029-30]], MATCH(_xlfn.CONCAT('Cost drivers '!N$5, "_",'Cost drivers '!$B250), Inputs2!$N$2:$N$210, 0), MATCH('Cost drivers '!$C250, Inputs24[[#Headers],[2023-24]:[2029-30]],0)))</f>
        <v>0</v>
      </c>
      <c r="O250" s="77">
        <f>IF($C250&lt;="2023-24",INDEX(Inputs1[[2013-14]:[2029-30]], MATCH(_xlfn.CONCAT('Cost drivers '!O$4,"_",'Cost drivers '!$B250), Inputs1!$X$2:$X$507, 0), MATCH('Cost drivers '!$C250, Inputs1[[#Headers],[2013-14]:[2029-30]], 0)), INDEX(Inputs24[[2023-24]:[2029-30]], MATCH(_xlfn.CONCAT('Cost drivers '!O$5, "_",'Cost drivers '!$B250), Inputs2!$N$2:$N$210, 0), MATCH('Cost drivers '!$C250, Inputs24[[#Headers],[2023-24]:[2029-30]],0)))</f>
        <v>291.40899999999999</v>
      </c>
      <c r="P250" s="77">
        <f>IF($C250&lt;="2023-24",INDEX(Inputs1[[2013-14]:[2029-30]], MATCH(_xlfn.CONCAT('Cost drivers '!P$4,"_",'Cost drivers '!$B250), Inputs1!$X$2:$X$507, 0), MATCH('Cost drivers '!$C250, Inputs1[[#Headers],[2013-14]:[2029-30]], 0)), INDEX(Inputs24[[2023-24]:[2029-30]], MATCH(_xlfn.CONCAT('Cost drivers '!P$5, "_",'Cost drivers '!$B250), Inputs2!$N$2:$N$210, 0), MATCH('Cost drivers '!$C250, Inputs24[[#Headers],[2023-24]:[2029-30]],0)))</f>
        <v>0</v>
      </c>
      <c r="Q250" s="77">
        <f>IF($C250&lt;="2023-24",INDEX(Inputs1[[2013-14]:[2029-30]], MATCH(_xlfn.CONCAT('Cost drivers '!Q$4,"_",'Cost drivers '!$B250), Inputs1!$X$2:$X$507, 0), MATCH('Cost drivers '!$C250, Inputs1[[#Headers],[2013-14]:[2029-30]], 0)), INDEX(Inputs24[[2023-24]:[2029-30]], MATCH(_xlfn.CONCAT('Cost drivers '!Q$5, "_",'Cost drivers '!$B250), Inputs2!$N$2:$N$210, 0), MATCH('Cost drivers '!$C250, Inputs24[[#Headers],[2023-24]:[2029-30]],0)))</f>
        <v>0</v>
      </c>
    </row>
    <row r="251" spans="1:17" s="48" customFormat="1" ht="13.15">
      <c r="A251" s="66" t="str">
        <f t="shared" si="27"/>
        <v>PRT18</v>
      </c>
      <c r="B251" s="66" t="str">
        <f>Costs!B250</f>
        <v>PRT</v>
      </c>
      <c r="C251" s="66" t="str">
        <f>Costs!C250</f>
        <v>2017-18</v>
      </c>
      <c r="D251" s="106">
        <f t="shared" si="28"/>
        <v>4.7892214216486986</v>
      </c>
      <c r="E251" s="107">
        <f t="shared" si="24"/>
        <v>25.118699617578635</v>
      </c>
      <c r="F251" s="107">
        <f t="shared" si="25"/>
        <v>10.866162646482733</v>
      </c>
      <c r="G251" s="107">
        <f t="shared" si="29"/>
        <v>0</v>
      </c>
      <c r="H251" s="106">
        <f t="shared" si="26"/>
        <v>12.58946254598648</v>
      </c>
      <c r="I251" s="108">
        <f t="shared" si="30"/>
        <v>0</v>
      </c>
      <c r="J251" s="108">
        <f t="shared" si="31"/>
        <v>0</v>
      </c>
      <c r="K251" s="77">
        <f>IF($C251&lt;="2023-24",INDEX(Inputs1[[2013-14]:[2029-30]], MATCH(_xlfn.CONCAT('Cost drivers '!K$4,"_",'Cost drivers '!$B251), Inputs1!$X$2:$X$507, 0), MATCH('Cost drivers '!$C251, Inputs1[[#Headers],[2013-14]:[2029-30]], 0)), INDEX(Inputs24[[2023-24]:[2029-30]], MATCH(_xlfn.CONCAT('Cost drivers '!K$5, "_",'Cost drivers '!$B251), Inputs2!$N$2:$N$210, 0), MATCH('Cost drivers '!$C251, Inputs24[[#Headers],[2023-24]:[2029-30]],0)))</f>
        <v>120.20774107487871</v>
      </c>
      <c r="L251" s="77">
        <f>IF($C251&lt;="2023-24",INDEX(Inputs1[[2013-14]:[2029-30]], MATCH(_xlfn.CONCAT('Cost drivers '!L$4,"_",'Cost drivers '!$B251), Inputs1!$X$2:$X$507, 0), MATCH('Cost drivers '!$C251, Inputs1[[#Headers],[2013-14]:[2029-30]], 0)), INDEX(Inputs24[[2023-24]:[2029-30]], MATCH(_xlfn.CONCAT('Cost drivers '!L$5, "_",'Cost drivers '!$B251), Inputs2!$N$2:$N$210, 0), MATCH('Cost drivers '!$C251, Inputs24[[#Headers],[2023-24]:[2029-30]],0)))</f>
        <v>25.118699617578635</v>
      </c>
      <c r="M251" s="77">
        <f>IF($C251&lt;="2023-24",INDEX(Inputs1[[2013-14]:[2029-30]], MATCH(_xlfn.CONCAT('Cost drivers '!M$4,"_",'Cost drivers '!$B251), Inputs1!$X$2:$X$507, 0), MATCH('Cost drivers '!$C251, Inputs1[[#Headers],[2013-14]:[2029-30]], 0)), INDEX(Inputs24[[2023-24]:[2029-30]], MATCH(_xlfn.CONCAT('Cost drivers '!M$5, "_",'Cost drivers '!$B251), Inputs2!$N$2:$N$210, 0), MATCH('Cost drivers '!$C251, Inputs24[[#Headers],[2023-24]:[2029-30]],0)))</f>
        <v>10.866162646482733</v>
      </c>
      <c r="N251" s="77">
        <f>IF($C251&lt;="2023-24",INDEX(Inputs1[[2013-14]:[2029-30]], MATCH(_xlfn.CONCAT('Cost drivers '!N$4,"_",'Cost drivers '!$B251), Inputs1!$X$2:$X$507, 0), MATCH('Cost drivers '!$C251, Inputs1[[#Headers],[2013-14]:[2029-30]], 0)), INDEX(Inputs24[[2023-24]:[2029-30]], MATCH(_xlfn.CONCAT('Cost drivers '!N$5, "_",'Cost drivers '!$B251), Inputs2!$N$2:$N$210, 0), MATCH('Cost drivers '!$C251, Inputs24[[#Headers],[2023-24]:[2029-30]],0)))</f>
        <v>0</v>
      </c>
      <c r="O251" s="77">
        <f>IF($C251&lt;="2023-24",INDEX(Inputs1[[2013-14]:[2029-30]], MATCH(_xlfn.CONCAT('Cost drivers '!O$4,"_",'Cost drivers '!$B251), Inputs1!$X$2:$X$507, 0), MATCH('Cost drivers '!$C251, Inputs1[[#Headers],[2013-14]:[2029-30]], 0)), INDEX(Inputs24[[2023-24]:[2029-30]], MATCH(_xlfn.CONCAT('Cost drivers '!O$5, "_",'Cost drivers '!$B251), Inputs2!$N$2:$N$210, 0), MATCH('Cost drivers '!$C251, Inputs24[[#Headers],[2023-24]:[2029-30]],0)))</f>
        <v>293.45</v>
      </c>
      <c r="P251" s="77">
        <f>IF($C251&lt;="2023-24",INDEX(Inputs1[[2013-14]:[2029-30]], MATCH(_xlfn.CONCAT('Cost drivers '!P$4,"_",'Cost drivers '!$B251), Inputs1!$X$2:$X$507, 0), MATCH('Cost drivers '!$C251, Inputs1[[#Headers],[2013-14]:[2029-30]], 0)), INDEX(Inputs24[[2023-24]:[2029-30]], MATCH(_xlfn.CONCAT('Cost drivers '!P$5, "_",'Cost drivers '!$B251), Inputs2!$N$2:$N$210, 0), MATCH('Cost drivers '!$C251, Inputs24[[#Headers],[2023-24]:[2029-30]],0)))</f>
        <v>0</v>
      </c>
      <c r="Q251" s="77">
        <f>IF($C251&lt;="2023-24",INDEX(Inputs1[[2013-14]:[2029-30]], MATCH(_xlfn.CONCAT('Cost drivers '!Q$4,"_",'Cost drivers '!$B251), Inputs1!$X$2:$X$507, 0), MATCH('Cost drivers '!$C251, Inputs1[[#Headers],[2013-14]:[2029-30]], 0)), INDEX(Inputs24[[2023-24]:[2029-30]], MATCH(_xlfn.CONCAT('Cost drivers '!Q$5, "_",'Cost drivers '!$B251), Inputs2!$N$2:$N$210, 0), MATCH('Cost drivers '!$C251, Inputs24[[#Headers],[2023-24]:[2029-30]],0)))</f>
        <v>0</v>
      </c>
    </row>
    <row r="252" spans="1:17" s="48" customFormat="1" ht="13.15">
      <c r="A252" s="66" t="str">
        <f t="shared" si="27"/>
        <v>PRT19</v>
      </c>
      <c r="B252" s="66" t="str">
        <f>Costs!B251</f>
        <v>PRT</v>
      </c>
      <c r="C252" s="66" t="str">
        <f>Costs!C251</f>
        <v>2018-19</v>
      </c>
      <c r="D252" s="106">
        <f t="shared" si="28"/>
        <v>4.7954519840868075</v>
      </c>
      <c r="E252" s="107">
        <f t="shared" si="24"/>
        <v>24.224364324706425</v>
      </c>
      <c r="F252" s="107">
        <f t="shared" si="25"/>
        <v>10.459688655924952</v>
      </c>
      <c r="G252" s="107">
        <f t="shared" si="29"/>
        <v>0</v>
      </c>
      <c r="H252" s="106">
        <f t="shared" si="26"/>
        <v>12.593421303945345</v>
      </c>
      <c r="I252" s="108">
        <f t="shared" si="30"/>
        <v>0</v>
      </c>
      <c r="J252" s="108">
        <f t="shared" si="31"/>
        <v>0</v>
      </c>
      <c r="K252" s="77">
        <f>IF($C252&lt;="2023-24",INDEX(Inputs1[[2013-14]:[2029-30]], MATCH(_xlfn.CONCAT('Cost drivers '!K$4,"_",'Cost drivers '!$B252), Inputs1!$X$2:$X$507, 0), MATCH('Cost drivers '!$C252, Inputs1[[#Headers],[2013-14]:[2029-30]], 0)), INDEX(Inputs24[[2023-24]:[2029-30]], MATCH(_xlfn.CONCAT('Cost drivers '!K$5, "_",'Cost drivers '!$B252), Inputs2!$N$2:$N$210, 0), MATCH('Cost drivers '!$C252, Inputs24[[#Headers],[2023-24]:[2029-30]],0)))</f>
        <v>120.9590409912612</v>
      </c>
      <c r="L252" s="77">
        <f>IF($C252&lt;="2023-24",INDEX(Inputs1[[2013-14]:[2029-30]], MATCH(_xlfn.CONCAT('Cost drivers '!L$4,"_",'Cost drivers '!$B252), Inputs1!$X$2:$X$507, 0), MATCH('Cost drivers '!$C252, Inputs1[[#Headers],[2013-14]:[2029-30]], 0)), INDEX(Inputs24[[2023-24]:[2029-30]], MATCH(_xlfn.CONCAT('Cost drivers '!L$5, "_",'Cost drivers '!$B252), Inputs2!$N$2:$N$210, 0), MATCH('Cost drivers '!$C252, Inputs24[[#Headers],[2023-24]:[2029-30]],0)))</f>
        <v>24.224364324706425</v>
      </c>
      <c r="M252" s="77">
        <f>IF($C252&lt;="2023-24",INDEX(Inputs1[[2013-14]:[2029-30]], MATCH(_xlfn.CONCAT('Cost drivers '!M$4,"_",'Cost drivers '!$B252), Inputs1!$X$2:$X$507, 0), MATCH('Cost drivers '!$C252, Inputs1[[#Headers],[2013-14]:[2029-30]], 0)), INDEX(Inputs24[[2023-24]:[2029-30]], MATCH(_xlfn.CONCAT('Cost drivers '!M$5, "_",'Cost drivers '!$B252), Inputs2!$N$2:$N$210, 0), MATCH('Cost drivers '!$C252, Inputs24[[#Headers],[2023-24]:[2029-30]],0)))</f>
        <v>10.459688655924952</v>
      </c>
      <c r="N252" s="77">
        <f>IF($C252&lt;="2023-24",INDEX(Inputs1[[2013-14]:[2029-30]], MATCH(_xlfn.CONCAT('Cost drivers '!N$4,"_",'Cost drivers '!$B252), Inputs1!$X$2:$X$507, 0), MATCH('Cost drivers '!$C252, Inputs1[[#Headers],[2013-14]:[2029-30]], 0)), INDEX(Inputs24[[2023-24]:[2029-30]], MATCH(_xlfn.CONCAT('Cost drivers '!N$5, "_",'Cost drivers '!$B252), Inputs2!$N$2:$N$210, 0), MATCH('Cost drivers '!$C252, Inputs24[[#Headers],[2023-24]:[2029-30]],0)))</f>
        <v>0</v>
      </c>
      <c r="O252" s="77">
        <f>IF($C252&lt;="2023-24",INDEX(Inputs1[[2013-14]:[2029-30]], MATCH(_xlfn.CONCAT('Cost drivers '!O$4,"_",'Cost drivers '!$B252), Inputs1!$X$2:$X$507, 0), MATCH('Cost drivers '!$C252, Inputs1[[#Headers],[2013-14]:[2029-30]], 0)), INDEX(Inputs24[[2023-24]:[2029-30]], MATCH(_xlfn.CONCAT('Cost drivers '!O$5, "_",'Cost drivers '!$B252), Inputs2!$N$2:$N$210, 0), MATCH('Cost drivers '!$C252, Inputs24[[#Headers],[2023-24]:[2029-30]],0)))</f>
        <v>294.61400000000003</v>
      </c>
      <c r="P252" s="77">
        <f>IF($C252&lt;="2023-24",INDEX(Inputs1[[2013-14]:[2029-30]], MATCH(_xlfn.CONCAT('Cost drivers '!P$4,"_",'Cost drivers '!$B252), Inputs1!$X$2:$X$507, 0), MATCH('Cost drivers '!$C252, Inputs1[[#Headers],[2013-14]:[2029-30]], 0)), INDEX(Inputs24[[2023-24]:[2029-30]], MATCH(_xlfn.CONCAT('Cost drivers '!P$5, "_",'Cost drivers '!$B252), Inputs2!$N$2:$N$210, 0), MATCH('Cost drivers '!$C252, Inputs24[[#Headers],[2023-24]:[2029-30]],0)))</f>
        <v>0</v>
      </c>
      <c r="Q252" s="77">
        <f>IF($C252&lt;="2023-24",INDEX(Inputs1[[2013-14]:[2029-30]], MATCH(_xlfn.CONCAT('Cost drivers '!Q$4,"_",'Cost drivers '!$B252), Inputs1!$X$2:$X$507, 0), MATCH('Cost drivers '!$C252, Inputs1[[#Headers],[2013-14]:[2029-30]], 0)), INDEX(Inputs24[[2023-24]:[2029-30]], MATCH(_xlfn.CONCAT('Cost drivers '!Q$5, "_",'Cost drivers '!$B252), Inputs2!$N$2:$N$210, 0), MATCH('Cost drivers '!$C252, Inputs24[[#Headers],[2023-24]:[2029-30]],0)))</f>
        <v>0</v>
      </c>
    </row>
    <row r="253" spans="1:17" s="48" customFormat="1" ht="13.15">
      <c r="A253" s="66" t="str">
        <f t="shared" si="27"/>
        <v>PRT20</v>
      </c>
      <c r="B253" s="66" t="str">
        <f>Costs!B252</f>
        <v>PRT</v>
      </c>
      <c r="C253" s="66" t="str">
        <f>Costs!C252</f>
        <v>2019-20</v>
      </c>
      <c r="D253" s="106">
        <f t="shared" si="28"/>
        <v>4.7973717652786245</v>
      </c>
      <c r="E253" s="107">
        <f t="shared" si="24"/>
        <v>23.46074554319037</v>
      </c>
      <c r="F253" s="107">
        <f t="shared" si="25"/>
        <v>10.049387522712809</v>
      </c>
      <c r="G253" s="107">
        <f t="shared" si="29"/>
        <v>0</v>
      </c>
      <c r="H253" s="106">
        <f t="shared" si="26"/>
        <v>12.600180166397552</v>
      </c>
      <c r="I253" s="108">
        <f t="shared" si="30"/>
        <v>1</v>
      </c>
      <c r="J253" s="108">
        <f t="shared" si="31"/>
        <v>0</v>
      </c>
      <c r="K253" s="77">
        <f>IF($C253&lt;="2023-24",INDEX(Inputs1[[2013-14]:[2029-30]], MATCH(_xlfn.CONCAT('Cost drivers '!K$4,"_",'Cost drivers '!$B253), Inputs1!$X$2:$X$507, 0), MATCH('Cost drivers '!$C253, Inputs1[[#Headers],[2013-14]:[2029-30]], 0)), INDEX(Inputs24[[2023-24]:[2029-30]], MATCH(_xlfn.CONCAT('Cost drivers '!K$5, "_",'Cost drivers '!$B253), Inputs2!$N$2:$N$210, 0), MATCH('Cost drivers '!$C253, Inputs24[[#Headers],[2023-24]:[2029-30]],0)))</f>
        <v>121.19147892673614</v>
      </c>
      <c r="L253" s="77">
        <f>IF($C253&lt;="2023-24",INDEX(Inputs1[[2013-14]:[2029-30]], MATCH(_xlfn.CONCAT('Cost drivers '!L$4,"_",'Cost drivers '!$B253), Inputs1!$X$2:$X$507, 0), MATCH('Cost drivers '!$C253, Inputs1[[#Headers],[2013-14]:[2029-30]], 0)), INDEX(Inputs24[[2023-24]:[2029-30]], MATCH(_xlfn.CONCAT('Cost drivers '!L$5, "_",'Cost drivers '!$B253), Inputs2!$N$2:$N$210, 0), MATCH('Cost drivers '!$C253, Inputs24[[#Headers],[2023-24]:[2029-30]],0)))</f>
        <v>23.46074554319037</v>
      </c>
      <c r="M253" s="77">
        <f>IF($C253&lt;="2023-24",INDEX(Inputs1[[2013-14]:[2029-30]], MATCH(_xlfn.CONCAT('Cost drivers '!M$4,"_",'Cost drivers '!$B253), Inputs1!$X$2:$X$507, 0), MATCH('Cost drivers '!$C253, Inputs1[[#Headers],[2013-14]:[2029-30]], 0)), INDEX(Inputs24[[2023-24]:[2029-30]], MATCH(_xlfn.CONCAT('Cost drivers '!M$5, "_",'Cost drivers '!$B253), Inputs2!$N$2:$N$210, 0), MATCH('Cost drivers '!$C253, Inputs24[[#Headers],[2023-24]:[2029-30]],0)))</f>
        <v>10.049387522712809</v>
      </c>
      <c r="N253" s="77">
        <f>IF($C253&lt;="2023-24",INDEX(Inputs1[[2013-14]:[2029-30]], MATCH(_xlfn.CONCAT('Cost drivers '!N$4,"_",'Cost drivers '!$B253), Inputs1!$X$2:$X$507, 0), MATCH('Cost drivers '!$C253, Inputs1[[#Headers],[2013-14]:[2029-30]], 0)), INDEX(Inputs24[[2023-24]:[2029-30]], MATCH(_xlfn.CONCAT('Cost drivers '!N$5, "_",'Cost drivers '!$B253), Inputs2!$N$2:$N$210, 0), MATCH('Cost drivers '!$C253, Inputs24[[#Headers],[2023-24]:[2029-30]],0)))</f>
        <v>0</v>
      </c>
      <c r="O253" s="77">
        <f>IF($C253&lt;="2023-24",INDEX(Inputs1[[2013-14]:[2029-30]], MATCH(_xlfn.CONCAT('Cost drivers '!O$4,"_",'Cost drivers '!$B253), Inputs1!$X$2:$X$507, 0), MATCH('Cost drivers '!$C253, Inputs1[[#Headers],[2013-14]:[2029-30]], 0)), INDEX(Inputs24[[2023-24]:[2029-30]], MATCH(_xlfn.CONCAT('Cost drivers '!O$5, "_",'Cost drivers '!$B253), Inputs2!$N$2:$N$210, 0), MATCH('Cost drivers '!$C253, Inputs24[[#Headers],[2023-24]:[2029-30]],0)))</f>
        <v>296.61199999999997</v>
      </c>
      <c r="P253" s="77">
        <f>IF($C253&lt;="2023-24",INDEX(Inputs1[[2013-14]:[2029-30]], MATCH(_xlfn.CONCAT('Cost drivers '!P$4,"_",'Cost drivers '!$B253), Inputs1!$X$2:$X$507, 0), MATCH('Cost drivers '!$C253, Inputs1[[#Headers],[2013-14]:[2029-30]], 0)), INDEX(Inputs24[[2023-24]:[2029-30]], MATCH(_xlfn.CONCAT('Cost drivers '!P$5, "_",'Cost drivers '!$B253), Inputs2!$N$2:$N$210, 0), MATCH('Cost drivers '!$C253, Inputs24[[#Headers],[2023-24]:[2029-30]],0)))</f>
        <v>1</v>
      </c>
      <c r="Q253" s="77">
        <f>IF($C253&lt;="2023-24",INDEX(Inputs1[[2013-14]:[2029-30]], MATCH(_xlfn.CONCAT('Cost drivers '!Q$4,"_",'Cost drivers '!$B253), Inputs1!$X$2:$X$507, 0), MATCH('Cost drivers '!$C253, Inputs1[[#Headers],[2013-14]:[2029-30]], 0)), INDEX(Inputs24[[2023-24]:[2029-30]], MATCH(_xlfn.CONCAT('Cost drivers '!Q$5, "_",'Cost drivers '!$B253), Inputs2!$N$2:$N$210, 0), MATCH('Cost drivers '!$C253, Inputs24[[#Headers],[2023-24]:[2029-30]],0)))</f>
        <v>0</v>
      </c>
    </row>
    <row r="254" spans="1:17" s="48" customFormat="1" ht="13.15">
      <c r="A254" s="66" t="str">
        <f t="shared" si="27"/>
        <v>PRT21</v>
      </c>
      <c r="B254" s="66" t="str">
        <f>Costs!B253</f>
        <v>PRT</v>
      </c>
      <c r="C254" s="66" t="str">
        <f>Costs!C253</f>
        <v>2020-21</v>
      </c>
      <c r="D254" s="106">
        <f t="shared" si="28"/>
        <v>4.765131296518355</v>
      </c>
      <c r="E254" s="107">
        <f t="shared" si="24"/>
        <v>23.146912048691163</v>
      </c>
      <c r="F254" s="107">
        <f t="shared" si="25"/>
        <v>10.049387522712809</v>
      </c>
      <c r="G254" s="107">
        <f t="shared" si="29"/>
        <v>0</v>
      </c>
      <c r="H254" s="106">
        <f t="shared" si="26"/>
        <v>12.608218919061118</v>
      </c>
      <c r="I254" s="108">
        <f t="shared" si="30"/>
        <v>0</v>
      </c>
      <c r="J254" s="108">
        <f t="shared" si="31"/>
        <v>1</v>
      </c>
      <c r="K254" s="77">
        <f>IF($C254&lt;="2023-24",INDEX(Inputs1[[2013-14]:[2029-30]], MATCH(_xlfn.CONCAT('Cost drivers '!K$4,"_",'Cost drivers '!$B254), Inputs1!$X$2:$X$507, 0), MATCH('Cost drivers '!$C254, Inputs1[[#Headers],[2013-14]:[2029-30]], 0)), INDEX(Inputs24[[2023-24]:[2029-30]], MATCH(_xlfn.CONCAT('Cost drivers '!K$5, "_",'Cost drivers '!$B254), Inputs2!$N$2:$N$210, 0), MATCH('Cost drivers '!$C254, Inputs24[[#Headers],[2023-24]:[2029-30]],0)))</f>
        <v>117.34652346636996</v>
      </c>
      <c r="L254" s="77">
        <f>IF($C254&lt;="2023-24",INDEX(Inputs1[[2013-14]:[2029-30]], MATCH(_xlfn.CONCAT('Cost drivers '!L$4,"_",'Cost drivers '!$B254), Inputs1!$X$2:$X$507, 0), MATCH('Cost drivers '!$C254, Inputs1[[#Headers],[2013-14]:[2029-30]], 0)), INDEX(Inputs24[[2023-24]:[2029-30]], MATCH(_xlfn.CONCAT('Cost drivers '!L$5, "_",'Cost drivers '!$B254), Inputs2!$N$2:$N$210, 0), MATCH('Cost drivers '!$C254, Inputs24[[#Headers],[2023-24]:[2029-30]],0)))</f>
        <v>23.146912048691163</v>
      </c>
      <c r="M254" s="77">
        <f>IF($C254&lt;="2023-24",INDEX(Inputs1[[2013-14]:[2029-30]], MATCH(_xlfn.CONCAT('Cost drivers '!M$4,"_",'Cost drivers '!$B254), Inputs1!$X$2:$X$507, 0), MATCH('Cost drivers '!$C254, Inputs1[[#Headers],[2013-14]:[2029-30]], 0)), INDEX(Inputs24[[2023-24]:[2029-30]], MATCH(_xlfn.CONCAT('Cost drivers '!M$5, "_",'Cost drivers '!$B254), Inputs2!$N$2:$N$210, 0), MATCH('Cost drivers '!$C254, Inputs24[[#Headers],[2023-24]:[2029-30]],0)))</f>
        <v>10.049387522712809</v>
      </c>
      <c r="N254" s="77">
        <f>IF($C254&lt;="2023-24",INDEX(Inputs1[[2013-14]:[2029-30]], MATCH(_xlfn.CONCAT('Cost drivers '!N$4,"_",'Cost drivers '!$B254), Inputs1!$X$2:$X$507, 0), MATCH('Cost drivers '!$C254, Inputs1[[#Headers],[2013-14]:[2029-30]], 0)), INDEX(Inputs24[[2023-24]:[2029-30]], MATCH(_xlfn.CONCAT('Cost drivers '!N$5, "_",'Cost drivers '!$B254), Inputs2!$N$2:$N$210, 0), MATCH('Cost drivers '!$C254, Inputs24[[#Headers],[2023-24]:[2029-30]],0)))</f>
        <v>0</v>
      </c>
      <c r="O254" s="77">
        <f>IF($C254&lt;="2023-24",INDEX(Inputs1[[2013-14]:[2029-30]], MATCH(_xlfn.CONCAT('Cost drivers '!O$4,"_",'Cost drivers '!$B254), Inputs1!$X$2:$X$507, 0), MATCH('Cost drivers '!$C254, Inputs1[[#Headers],[2013-14]:[2029-30]], 0)), INDEX(Inputs24[[2023-24]:[2029-30]], MATCH(_xlfn.CONCAT('Cost drivers '!O$5, "_",'Cost drivers '!$B254), Inputs2!$N$2:$N$210, 0), MATCH('Cost drivers '!$C254, Inputs24[[#Headers],[2023-24]:[2029-30]],0)))</f>
        <v>299.00600000000003</v>
      </c>
      <c r="P254" s="77">
        <f>IF($C254&lt;="2023-24",INDEX(Inputs1[[2013-14]:[2029-30]], MATCH(_xlfn.CONCAT('Cost drivers '!P$4,"_",'Cost drivers '!$B254), Inputs1!$X$2:$X$507, 0), MATCH('Cost drivers '!$C254, Inputs1[[#Headers],[2013-14]:[2029-30]], 0)), INDEX(Inputs24[[2023-24]:[2029-30]], MATCH(_xlfn.CONCAT('Cost drivers '!P$5, "_",'Cost drivers '!$B254), Inputs2!$N$2:$N$210, 0), MATCH('Cost drivers '!$C254, Inputs24[[#Headers],[2023-24]:[2029-30]],0)))</f>
        <v>0</v>
      </c>
      <c r="Q254" s="77">
        <f>IF($C254&lt;="2023-24",INDEX(Inputs1[[2013-14]:[2029-30]], MATCH(_xlfn.CONCAT('Cost drivers '!Q$4,"_",'Cost drivers '!$B254), Inputs1!$X$2:$X$507, 0), MATCH('Cost drivers '!$C254, Inputs1[[#Headers],[2013-14]:[2029-30]], 0)), INDEX(Inputs24[[2023-24]:[2029-30]], MATCH(_xlfn.CONCAT('Cost drivers '!Q$5, "_",'Cost drivers '!$B254), Inputs2!$N$2:$N$210, 0), MATCH('Cost drivers '!$C254, Inputs24[[#Headers],[2023-24]:[2029-30]],0)))</f>
        <v>1</v>
      </c>
    </row>
    <row r="255" spans="1:17" s="48" customFormat="1" ht="13.15">
      <c r="A255" s="66" t="str">
        <f t="shared" si="27"/>
        <v>PRT22</v>
      </c>
      <c r="B255" s="66" t="str">
        <f>Costs!B254</f>
        <v>PRT</v>
      </c>
      <c r="C255" s="66" t="str">
        <f>Costs!C254</f>
        <v>2021-22</v>
      </c>
      <c r="D255" s="106">
        <f t="shared" si="28"/>
        <v>4.7199009551523936</v>
      </c>
      <c r="E255" s="107">
        <f t="shared" si="24"/>
        <v>21.223682582694416</v>
      </c>
      <c r="F255" s="107">
        <f t="shared" si="25"/>
        <v>10.049387522712809</v>
      </c>
      <c r="G255" s="107">
        <f t="shared" si="29"/>
        <v>0</v>
      </c>
      <c r="H255" s="106">
        <f t="shared" si="26"/>
        <v>12.613958155434554</v>
      </c>
      <c r="I255" s="108">
        <f t="shared" si="30"/>
        <v>0</v>
      </c>
      <c r="J255" s="108">
        <f t="shared" si="31"/>
        <v>0</v>
      </c>
      <c r="K255" s="77">
        <f>IF($C255&lt;="2023-24",INDEX(Inputs1[[2013-14]:[2029-30]], MATCH(_xlfn.CONCAT('Cost drivers '!K$4,"_",'Cost drivers '!$B255), Inputs1!$X$2:$X$507, 0), MATCH('Cost drivers '!$C255, Inputs1[[#Headers],[2013-14]:[2029-30]], 0)), INDEX(Inputs24[[2023-24]:[2029-30]], MATCH(_xlfn.CONCAT('Cost drivers '!K$5, "_",'Cost drivers '!$B255), Inputs2!$N$2:$N$210, 0), MATCH('Cost drivers '!$C255, Inputs24[[#Headers],[2023-24]:[2029-30]],0)))</f>
        <v>112.15714353047798</v>
      </c>
      <c r="L255" s="77">
        <f>IF($C255&lt;="2023-24",INDEX(Inputs1[[2013-14]:[2029-30]], MATCH(_xlfn.CONCAT('Cost drivers '!L$4,"_",'Cost drivers '!$B255), Inputs1!$X$2:$X$507, 0), MATCH('Cost drivers '!$C255, Inputs1[[#Headers],[2013-14]:[2029-30]], 0)), INDEX(Inputs24[[2023-24]:[2029-30]], MATCH(_xlfn.CONCAT('Cost drivers '!L$5, "_",'Cost drivers '!$B255), Inputs2!$N$2:$N$210, 0), MATCH('Cost drivers '!$C255, Inputs24[[#Headers],[2023-24]:[2029-30]],0)))</f>
        <v>21.223682582694416</v>
      </c>
      <c r="M255" s="77">
        <f>IF($C255&lt;="2023-24",INDEX(Inputs1[[2013-14]:[2029-30]], MATCH(_xlfn.CONCAT('Cost drivers '!M$4,"_",'Cost drivers '!$B255), Inputs1!$X$2:$X$507, 0), MATCH('Cost drivers '!$C255, Inputs1[[#Headers],[2013-14]:[2029-30]], 0)), INDEX(Inputs24[[2023-24]:[2029-30]], MATCH(_xlfn.CONCAT('Cost drivers '!M$5, "_",'Cost drivers '!$B255), Inputs2!$N$2:$N$210, 0), MATCH('Cost drivers '!$C255, Inputs24[[#Headers],[2023-24]:[2029-30]],0)))</f>
        <v>10.049387522712809</v>
      </c>
      <c r="N255" s="77">
        <f>IF($C255&lt;="2023-24",INDEX(Inputs1[[2013-14]:[2029-30]], MATCH(_xlfn.CONCAT('Cost drivers '!N$4,"_",'Cost drivers '!$B255), Inputs1!$X$2:$X$507, 0), MATCH('Cost drivers '!$C255, Inputs1[[#Headers],[2013-14]:[2029-30]], 0)), INDEX(Inputs24[[2023-24]:[2029-30]], MATCH(_xlfn.CONCAT('Cost drivers '!N$5, "_",'Cost drivers '!$B255), Inputs2!$N$2:$N$210, 0), MATCH('Cost drivers '!$C255, Inputs24[[#Headers],[2023-24]:[2029-30]],0)))</f>
        <v>0</v>
      </c>
      <c r="O255" s="77">
        <f>IF($C255&lt;="2023-24",INDEX(Inputs1[[2013-14]:[2029-30]], MATCH(_xlfn.CONCAT('Cost drivers '!O$4,"_",'Cost drivers '!$B255), Inputs1!$X$2:$X$507, 0), MATCH('Cost drivers '!$C255, Inputs1[[#Headers],[2013-14]:[2029-30]], 0)), INDEX(Inputs24[[2023-24]:[2029-30]], MATCH(_xlfn.CONCAT('Cost drivers '!O$5, "_",'Cost drivers '!$B255), Inputs2!$N$2:$N$210, 0), MATCH('Cost drivers '!$C255, Inputs24[[#Headers],[2023-24]:[2029-30]],0)))</f>
        <v>300.72699999999998</v>
      </c>
      <c r="P255" s="77">
        <f>IF($C255&lt;="2023-24",INDEX(Inputs1[[2013-14]:[2029-30]], MATCH(_xlfn.CONCAT('Cost drivers '!P$4,"_",'Cost drivers '!$B255), Inputs1!$X$2:$X$507, 0), MATCH('Cost drivers '!$C255, Inputs1[[#Headers],[2013-14]:[2029-30]], 0)), INDEX(Inputs24[[2023-24]:[2029-30]], MATCH(_xlfn.CONCAT('Cost drivers '!P$5, "_",'Cost drivers '!$B255), Inputs2!$N$2:$N$210, 0), MATCH('Cost drivers '!$C255, Inputs24[[#Headers],[2023-24]:[2029-30]],0)))</f>
        <v>0</v>
      </c>
      <c r="Q255" s="77">
        <f>IF($C255&lt;="2023-24",INDEX(Inputs1[[2013-14]:[2029-30]], MATCH(_xlfn.CONCAT('Cost drivers '!Q$4,"_",'Cost drivers '!$B255), Inputs1!$X$2:$X$507, 0), MATCH('Cost drivers '!$C255, Inputs1[[#Headers],[2013-14]:[2029-30]], 0)), INDEX(Inputs24[[2023-24]:[2029-30]], MATCH(_xlfn.CONCAT('Cost drivers '!Q$5, "_",'Cost drivers '!$B255), Inputs2!$N$2:$N$210, 0), MATCH('Cost drivers '!$C255, Inputs24[[#Headers],[2023-24]:[2029-30]],0)))</f>
        <v>0</v>
      </c>
    </row>
    <row r="256" spans="1:17" s="48" customFormat="1" ht="13.15">
      <c r="A256" s="66" t="str">
        <f t="shared" si="27"/>
        <v>PRT23</v>
      </c>
      <c r="B256" s="66" t="str">
        <f>Costs!B255</f>
        <v>PRT</v>
      </c>
      <c r="C256" s="66" t="str">
        <f>Costs!C255</f>
        <v>2022-23</v>
      </c>
      <c r="D256" s="106">
        <f t="shared" si="28"/>
        <v>4.6915414464105067</v>
      </c>
      <c r="E256" s="107">
        <f t="shared" si="24"/>
        <v>22.49486956486728</v>
      </c>
      <c r="F256" s="107">
        <f t="shared" si="25"/>
        <v>10.049387522712809</v>
      </c>
      <c r="G256" s="107">
        <f t="shared" si="29"/>
        <v>0</v>
      </c>
      <c r="H256" s="106">
        <f t="shared" si="26"/>
        <v>12.618596118005785</v>
      </c>
      <c r="I256" s="108">
        <f t="shared" si="30"/>
        <v>0</v>
      </c>
      <c r="J256" s="108">
        <f t="shared" si="31"/>
        <v>0</v>
      </c>
      <c r="K256" s="77">
        <f>IF($C256&lt;="2023-24",INDEX(Inputs1[[2013-14]:[2029-30]], MATCH(_xlfn.CONCAT('Cost drivers '!K$4,"_",'Cost drivers '!$B256), Inputs1!$X$2:$X$507, 0), MATCH('Cost drivers '!$C256, Inputs1[[#Headers],[2013-14]:[2029-30]], 0)), INDEX(Inputs24[[2023-24]:[2029-30]], MATCH(_xlfn.CONCAT('Cost drivers '!K$5, "_",'Cost drivers '!$B256), Inputs2!$N$2:$N$210, 0), MATCH('Cost drivers '!$C256, Inputs24[[#Headers],[2023-24]:[2029-30]],0)))</f>
        <v>109.02110053785685</v>
      </c>
      <c r="L256" s="77">
        <f>IF($C256&lt;="2023-24",INDEX(Inputs1[[2013-14]:[2029-30]], MATCH(_xlfn.CONCAT('Cost drivers '!L$4,"_",'Cost drivers '!$B256), Inputs1!$X$2:$X$507, 0), MATCH('Cost drivers '!$C256, Inputs1[[#Headers],[2013-14]:[2029-30]], 0)), INDEX(Inputs24[[2023-24]:[2029-30]], MATCH(_xlfn.CONCAT('Cost drivers '!L$5, "_",'Cost drivers '!$B256), Inputs2!$N$2:$N$210, 0), MATCH('Cost drivers '!$C256, Inputs24[[#Headers],[2023-24]:[2029-30]],0)))</f>
        <v>22.49486956486728</v>
      </c>
      <c r="M256" s="77">
        <f>IF($C256&lt;="2023-24",INDEX(Inputs1[[2013-14]:[2029-30]], MATCH(_xlfn.CONCAT('Cost drivers '!M$4,"_",'Cost drivers '!$B256), Inputs1!$X$2:$X$507, 0), MATCH('Cost drivers '!$C256, Inputs1[[#Headers],[2013-14]:[2029-30]], 0)), INDEX(Inputs24[[2023-24]:[2029-30]], MATCH(_xlfn.CONCAT('Cost drivers '!M$5, "_",'Cost drivers '!$B256), Inputs2!$N$2:$N$210, 0), MATCH('Cost drivers '!$C256, Inputs24[[#Headers],[2023-24]:[2029-30]],0)))</f>
        <v>10.049387522712809</v>
      </c>
      <c r="N256" s="77">
        <f>IF($C256&lt;="2023-24",INDEX(Inputs1[[2013-14]:[2029-30]], MATCH(_xlfn.CONCAT('Cost drivers '!N$4,"_",'Cost drivers '!$B256), Inputs1!$X$2:$X$507, 0), MATCH('Cost drivers '!$C256, Inputs1[[#Headers],[2013-14]:[2029-30]], 0)), INDEX(Inputs24[[2023-24]:[2029-30]], MATCH(_xlfn.CONCAT('Cost drivers '!N$5, "_",'Cost drivers '!$B256), Inputs2!$N$2:$N$210, 0), MATCH('Cost drivers '!$C256, Inputs24[[#Headers],[2023-24]:[2029-30]],0)))</f>
        <v>0</v>
      </c>
      <c r="O256" s="77">
        <f>IF($C256&lt;="2023-24",INDEX(Inputs1[[2013-14]:[2029-30]], MATCH(_xlfn.CONCAT('Cost drivers '!O$4,"_",'Cost drivers '!$B256), Inputs1!$X$2:$X$507, 0), MATCH('Cost drivers '!$C256, Inputs1[[#Headers],[2013-14]:[2029-30]], 0)), INDEX(Inputs24[[2023-24]:[2029-30]], MATCH(_xlfn.CONCAT('Cost drivers '!O$5, "_",'Cost drivers '!$B256), Inputs2!$N$2:$N$210, 0), MATCH('Cost drivers '!$C256, Inputs24[[#Headers],[2023-24]:[2029-30]],0)))</f>
        <v>302.125</v>
      </c>
      <c r="P256" s="77">
        <f>IF($C256&lt;="2023-24",INDEX(Inputs1[[2013-14]:[2029-30]], MATCH(_xlfn.CONCAT('Cost drivers '!P$4,"_",'Cost drivers '!$B256), Inputs1!$X$2:$X$507, 0), MATCH('Cost drivers '!$C256, Inputs1[[#Headers],[2013-14]:[2029-30]], 0)), INDEX(Inputs24[[2023-24]:[2029-30]], MATCH(_xlfn.CONCAT('Cost drivers '!P$5, "_",'Cost drivers '!$B256), Inputs2!$N$2:$N$210, 0), MATCH('Cost drivers '!$C256, Inputs24[[#Headers],[2023-24]:[2029-30]],0)))</f>
        <v>0</v>
      </c>
      <c r="Q256" s="77">
        <f>IF($C256&lt;="2023-24",INDEX(Inputs1[[2013-14]:[2029-30]], MATCH(_xlfn.CONCAT('Cost drivers '!Q$4,"_",'Cost drivers '!$B256), Inputs1!$X$2:$X$507, 0), MATCH('Cost drivers '!$C256, Inputs1[[#Headers],[2013-14]:[2029-30]], 0)), INDEX(Inputs24[[2023-24]:[2029-30]], MATCH(_xlfn.CONCAT('Cost drivers '!Q$5, "_",'Cost drivers '!$B256), Inputs2!$N$2:$N$210, 0), MATCH('Cost drivers '!$C256, Inputs24[[#Headers],[2023-24]:[2029-30]],0)))</f>
        <v>0</v>
      </c>
    </row>
    <row r="257" spans="1:17" s="48" customFormat="1" ht="13.15">
      <c r="A257" s="66" t="str">
        <f t="shared" si="27"/>
        <v>PRT24</v>
      </c>
      <c r="B257" s="66" t="str">
        <f>Costs!B256</f>
        <v>PRT</v>
      </c>
      <c r="C257" s="66" t="str">
        <f>Costs!C256</f>
        <v>2023-24</v>
      </c>
      <c r="D257" s="106">
        <f t="shared" si="28"/>
        <v>4.6936411469102524</v>
      </c>
      <c r="E257" s="107">
        <f t="shared" si="24"/>
        <v>23.231664683834083</v>
      </c>
      <c r="F257" s="107">
        <f t="shared" si="25"/>
        <v>10.049387522712809</v>
      </c>
      <c r="G257" s="107">
        <f t="shared" si="29"/>
        <v>0</v>
      </c>
      <c r="H257" s="106">
        <f t="shared" si="26"/>
        <v>12.621831259923514</v>
      </c>
      <c r="I257" s="108">
        <f t="shared" si="30"/>
        <v>0</v>
      </c>
      <c r="J257" s="108">
        <f t="shared" si="31"/>
        <v>0</v>
      </c>
      <c r="K257" s="77">
        <f>IF($C257&lt;="2023-24",INDEX(Inputs1[[2013-14]:[2029-30]], MATCH(_xlfn.CONCAT('Cost drivers '!K$4,"_",'Cost drivers '!$B257), Inputs1!$X$2:$X$507, 0), MATCH('Cost drivers '!$C257, Inputs1[[#Headers],[2013-14]:[2029-30]], 0)), INDEX(Inputs24[[2023-24]:[2029-30]], MATCH(_xlfn.CONCAT('Cost drivers '!K$5, "_",'Cost drivers '!$B257), Inputs2!$N$2:$N$210, 0), MATCH('Cost drivers '!$C257, Inputs24[[#Headers],[2023-24]:[2029-30]],0)))</f>
        <v>109.25025268839217</v>
      </c>
      <c r="L257" s="77">
        <f>IF($C257&lt;="2023-24",INDEX(Inputs1[[2013-14]:[2029-30]], MATCH(_xlfn.CONCAT('Cost drivers '!L$4,"_",'Cost drivers '!$B257), Inputs1!$X$2:$X$507, 0), MATCH('Cost drivers '!$C257, Inputs1[[#Headers],[2013-14]:[2029-30]], 0)), INDEX(Inputs24[[2023-24]:[2029-30]], MATCH(_xlfn.CONCAT('Cost drivers '!L$5, "_",'Cost drivers '!$B257), Inputs2!$N$2:$N$210, 0), MATCH('Cost drivers '!$C257, Inputs24[[#Headers],[2023-24]:[2029-30]],0)))</f>
        <v>23.231664683834083</v>
      </c>
      <c r="M257" s="77">
        <f>IF($C257&lt;="2023-24",INDEX(Inputs1[[2013-14]:[2029-30]], MATCH(_xlfn.CONCAT('Cost drivers '!M$4,"_",'Cost drivers '!$B257), Inputs1!$X$2:$X$507, 0), MATCH('Cost drivers '!$C257, Inputs1[[#Headers],[2013-14]:[2029-30]], 0)), INDEX(Inputs24[[2023-24]:[2029-30]], MATCH(_xlfn.CONCAT('Cost drivers '!M$5, "_",'Cost drivers '!$B257), Inputs2!$N$2:$N$210, 0), MATCH('Cost drivers '!$C257, Inputs24[[#Headers],[2023-24]:[2029-30]],0)))</f>
        <v>10.049387522712809</v>
      </c>
      <c r="N257" s="77">
        <f>IF($C257&lt;="2023-24",INDEX(Inputs1[[2013-14]:[2029-30]], MATCH(_xlfn.CONCAT('Cost drivers '!N$4,"_",'Cost drivers '!$B257), Inputs1!$X$2:$X$507, 0), MATCH('Cost drivers '!$C257, Inputs1[[#Headers],[2013-14]:[2029-30]], 0)), INDEX(Inputs24[[2023-24]:[2029-30]], MATCH(_xlfn.CONCAT('Cost drivers '!N$5, "_",'Cost drivers '!$B257), Inputs2!$N$2:$N$210, 0), MATCH('Cost drivers '!$C257, Inputs24[[#Headers],[2023-24]:[2029-30]],0)))</f>
        <v>0</v>
      </c>
      <c r="O257" s="77">
        <f>IF($C257&lt;="2023-24",INDEX(Inputs1[[2013-14]:[2029-30]], MATCH(_xlfn.CONCAT('Cost drivers '!O$4,"_",'Cost drivers '!$B257), Inputs1!$X$2:$X$507, 0), MATCH('Cost drivers '!$C257, Inputs1[[#Headers],[2013-14]:[2029-30]], 0)), INDEX(Inputs24[[2023-24]:[2029-30]], MATCH(_xlfn.CONCAT('Cost drivers '!O$5, "_",'Cost drivers '!$B257), Inputs2!$N$2:$N$210, 0), MATCH('Cost drivers '!$C257, Inputs24[[#Headers],[2023-24]:[2029-30]],0)))</f>
        <v>303.10399999999998</v>
      </c>
      <c r="P257" s="77">
        <f>IF($C257&lt;="2023-24",INDEX(Inputs1[[2013-14]:[2029-30]], MATCH(_xlfn.CONCAT('Cost drivers '!P$4,"_",'Cost drivers '!$B257), Inputs1!$X$2:$X$507, 0), MATCH('Cost drivers '!$C257, Inputs1[[#Headers],[2013-14]:[2029-30]], 0)), INDEX(Inputs24[[2023-24]:[2029-30]], MATCH(_xlfn.CONCAT('Cost drivers '!P$5, "_",'Cost drivers '!$B257), Inputs2!$N$2:$N$210, 0), MATCH('Cost drivers '!$C257, Inputs24[[#Headers],[2023-24]:[2029-30]],0)))</f>
        <v>0</v>
      </c>
      <c r="Q257" s="77">
        <f>IF($C257&lt;="2023-24",INDEX(Inputs1[[2013-14]:[2029-30]], MATCH(_xlfn.CONCAT('Cost drivers '!Q$4,"_",'Cost drivers '!$B257), Inputs1!$X$2:$X$507, 0), MATCH('Cost drivers '!$C257, Inputs1[[#Headers],[2013-14]:[2029-30]], 0)), INDEX(Inputs24[[2023-24]:[2029-30]], MATCH(_xlfn.CONCAT('Cost drivers '!Q$5, "_",'Cost drivers '!$B257), Inputs2!$N$2:$N$210, 0), MATCH('Cost drivers '!$C257, Inputs24[[#Headers],[2023-24]:[2029-30]],0)))</f>
        <v>0</v>
      </c>
    </row>
    <row r="258" spans="1:17" s="48" customFormat="1" ht="13.15">
      <c r="A258" s="66" t="str">
        <f t="shared" si="27"/>
        <v>PRT25</v>
      </c>
      <c r="B258" s="66" t="str">
        <f>Costs!B257</f>
        <v>PRT</v>
      </c>
      <c r="C258" s="66" t="str">
        <f>Costs!C257</f>
        <v>2024-25</v>
      </c>
      <c r="D258" s="106">
        <f t="shared" si="28"/>
        <v>4.6780454760538364</v>
      </c>
      <c r="E258" s="107">
        <f t="shared" si="24"/>
        <v>23.231664683834083</v>
      </c>
      <c r="F258" s="107">
        <f t="shared" si="25"/>
        <v>10.049387522712809</v>
      </c>
      <c r="G258" s="107">
        <f t="shared" si="29"/>
        <v>0</v>
      </c>
      <c r="H258" s="106">
        <f t="shared" si="26"/>
        <v>12.638598292185193</v>
      </c>
      <c r="I258" s="108">
        <f t="shared" si="30"/>
        <v>0</v>
      </c>
      <c r="J258" s="108">
        <f t="shared" si="31"/>
        <v>0</v>
      </c>
      <c r="K258" s="77">
        <f>IF($C258&lt;="2023-24",INDEX(Inputs1[[2013-14]:[2029-30]], MATCH(_xlfn.CONCAT('Cost drivers '!K$4,"_",'Cost drivers '!$B258), Inputs1!$X$2:$X$507, 0), MATCH('Cost drivers '!$C258, Inputs1[[#Headers],[2013-14]:[2029-30]], 0)), INDEX(Inputs24[[2023-24]:[2029-30]], MATCH(_xlfn.CONCAT('Cost drivers '!K$5, "_",'Cost drivers '!$B258), Inputs2!$N$2:$N$210, 0), MATCH('Cost drivers '!$C258, Inputs24[[#Headers],[2023-24]:[2029-30]],0)))</f>
        <v>107.55963909950069</v>
      </c>
      <c r="L258" s="77">
        <f>IF($C258&lt;="2023-24",INDEX(Inputs1[[2013-14]:[2029-30]], MATCH(_xlfn.CONCAT('Cost drivers '!L$4,"_",'Cost drivers '!$B258), Inputs1!$X$2:$X$507, 0), MATCH('Cost drivers '!$C258, Inputs1[[#Headers],[2013-14]:[2029-30]], 0)), INDEX(Inputs24[[2023-24]:[2029-30]], MATCH(_xlfn.CONCAT('Cost drivers '!L$5, "_",'Cost drivers '!$B258), Inputs2!$N$2:$N$210, 0), MATCH('Cost drivers '!$C258, Inputs24[[#Headers],[2023-24]:[2029-30]],0)))</f>
        <v>23.231664683834083</v>
      </c>
      <c r="M258" s="77">
        <f>IF($C258&lt;="2023-24",INDEX(Inputs1[[2013-14]:[2029-30]], MATCH(_xlfn.CONCAT('Cost drivers '!M$4,"_",'Cost drivers '!$B258), Inputs1!$X$2:$X$507, 0), MATCH('Cost drivers '!$C258, Inputs1[[#Headers],[2013-14]:[2029-30]], 0)), INDEX(Inputs24[[2023-24]:[2029-30]], MATCH(_xlfn.CONCAT('Cost drivers '!M$5, "_",'Cost drivers '!$B258), Inputs2!$N$2:$N$210, 0), MATCH('Cost drivers '!$C258, Inputs24[[#Headers],[2023-24]:[2029-30]],0)))</f>
        <v>10.049387522712809</v>
      </c>
      <c r="N258" s="77">
        <f>IF($C258&lt;="2023-24",INDEX(Inputs1[[2013-14]:[2029-30]], MATCH(_xlfn.CONCAT('Cost drivers '!N$4,"_",'Cost drivers '!$B258), Inputs1!$X$2:$X$507, 0), MATCH('Cost drivers '!$C258, Inputs1[[#Headers],[2013-14]:[2029-30]], 0)), INDEX(Inputs24[[2023-24]:[2029-30]], MATCH(_xlfn.CONCAT('Cost drivers '!N$5, "_",'Cost drivers '!$B258), Inputs2!$N$2:$N$210, 0), MATCH('Cost drivers '!$C258, Inputs24[[#Headers],[2023-24]:[2029-30]],0)))</f>
        <v>0</v>
      </c>
      <c r="O258" s="77">
        <f>IF($C258&lt;="2023-24",INDEX(Inputs1[[2013-14]:[2029-30]], MATCH(_xlfn.CONCAT('Cost drivers '!O$4,"_",'Cost drivers '!$B258), Inputs1!$X$2:$X$507, 0), MATCH('Cost drivers '!$C258, Inputs1[[#Headers],[2013-14]:[2029-30]], 0)), INDEX(Inputs24[[2023-24]:[2029-30]], MATCH(_xlfn.CONCAT('Cost drivers '!O$5, "_",'Cost drivers '!$B258), Inputs2!$N$2:$N$210, 0), MATCH('Cost drivers '!$C258, Inputs24[[#Headers],[2023-24]:[2029-30]],0)))</f>
        <v>308.22900000000004</v>
      </c>
      <c r="P258" s="77">
        <f>IF($C258&lt;="2023-24",INDEX(Inputs1[[2013-14]:[2029-30]], MATCH(_xlfn.CONCAT('Cost drivers '!P$4,"_",'Cost drivers '!$B258), Inputs1!$X$2:$X$507, 0), MATCH('Cost drivers '!$C258, Inputs1[[#Headers],[2013-14]:[2029-30]], 0)), INDEX(Inputs24[[2023-24]:[2029-30]], MATCH(_xlfn.CONCAT('Cost drivers '!P$5, "_",'Cost drivers '!$B258), Inputs2!$N$2:$N$210, 0), MATCH('Cost drivers '!$C258, Inputs24[[#Headers],[2023-24]:[2029-30]],0)))</f>
        <v>0</v>
      </c>
      <c r="Q258" s="77">
        <f>IF($C258&lt;="2023-24",INDEX(Inputs1[[2013-14]:[2029-30]], MATCH(_xlfn.CONCAT('Cost drivers '!Q$4,"_",'Cost drivers '!$B258), Inputs1!$X$2:$X$507, 0), MATCH('Cost drivers '!$C258, Inputs1[[#Headers],[2013-14]:[2029-30]], 0)), INDEX(Inputs24[[2023-24]:[2029-30]], MATCH(_xlfn.CONCAT('Cost drivers '!Q$5, "_",'Cost drivers '!$B258), Inputs2!$N$2:$N$210, 0), MATCH('Cost drivers '!$C258, Inputs24[[#Headers],[2023-24]:[2029-30]],0)))</f>
        <v>0</v>
      </c>
    </row>
    <row r="259" spans="1:17" s="48" customFormat="1" ht="13.15">
      <c r="A259" s="66" t="str">
        <f t="shared" si="27"/>
        <v>PRT26</v>
      </c>
      <c r="B259" s="66" t="str">
        <f>Costs!B258</f>
        <v>PRT</v>
      </c>
      <c r="C259" s="66" t="str">
        <f>Costs!C258</f>
        <v>2025-26</v>
      </c>
      <c r="D259" s="106">
        <f t="shared" si="28"/>
        <v>4.8542263375957209</v>
      </c>
      <c r="E259" s="107">
        <f t="shared" si="24"/>
        <v>23.231664683834083</v>
      </c>
      <c r="F259" s="107">
        <f t="shared" si="25"/>
        <v>10.049387522712809</v>
      </c>
      <c r="G259" s="107">
        <f t="shared" si="29"/>
        <v>0</v>
      </c>
      <c r="H259" s="106">
        <f t="shared" si="26"/>
        <v>12.648437184956789</v>
      </c>
      <c r="I259" s="108">
        <f t="shared" si="30"/>
        <v>0</v>
      </c>
      <c r="J259" s="108">
        <f t="shared" si="31"/>
        <v>0</v>
      </c>
      <c r="K259" s="77">
        <f>IF($C259&lt;="2023-24",INDEX(Inputs1[[2013-14]:[2029-30]], MATCH(_xlfn.CONCAT('Cost drivers '!K$4,"_",'Cost drivers '!$B259), Inputs1!$X$2:$X$507, 0), MATCH('Cost drivers '!$C259, Inputs1[[#Headers],[2013-14]:[2029-30]], 0)), INDEX(Inputs24[[2023-24]:[2029-30]], MATCH(_xlfn.CONCAT('Cost drivers '!K$5, "_",'Cost drivers '!$B259), Inputs2!$N$2:$N$210, 0), MATCH('Cost drivers '!$C259, Inputs24[[#Headers],[2023-24]:[2029-30]],0)))</f>
        <v>128.2814063119425</v>
      </c>
      <c r="L259" s="77">
        <f>IF($C259&lt;="2023-24",INDEX(Inputs1[[2013-14]:[2029-30]], MATCH(_xlfn.CONCAT('Cost drivers '!L$4,"_",'Cost drivers '!$B259), Inputs1!$X$2:$X$507, 0), MATCH('Cost drivers '!$C259, Inputs1[[#Headers],[2013-14]:[2029-30]], 0)), INDEX(Inputs24[[2023-24]:[2029-30]], MATCH(_xlfn.CONCAT('Cost drivers '!L$5, "_",'Cost drivers '!$B259), Inputs2!$N$2:$N$210, 0), MATCH('Cost drivers '!$C259, Inputs24[[#Headers],[2023-24]:[2029-30]],0)))</f>
        <v>23.231664683834083</v>
      </c>
      <c r="M259" s="77">
        <f>IF($C259&lt;="2023-24",INDEX(Inputs1[[2013-14]:[2029-30]], MATCH(_xlfn.CONCAT('Cost drivers '!M$4,"_",'Cost drivers '!$B259), Inputs1!$X$2:$X$507, 0), MATCH('Cost drivers '!$C259, Inputs1[[#Headers],[2013-14]:[2029-30]], 0)), INDEX(Inputs24[[2023-24]:[2029-30]], MATCH(_xlfn.CONCAT('Cost drivers '!M$5, "_",'Cost drivers '!$B259), Inputs2!$N$2:$N$210, 0), MATCH('Cost drivers '!$C259, Inputs24[[#Headers],[2023-24]:[2029-30]],0)))</f>
        <v>10.049387522712809</v>
      </c>
      <c r="N259" s="77">
        <f>IF($C259&lt;="2023-24",INDEX(Inputs1[[2013-14]:[2029-30]], MATCH(_xlfn.CONCAT('Cost drivers '!N$4,"_",'Cost drivers '!$B259), Inputs1!$X$2:$X$507, 0), MATCH('Cost drivers '!$C259, Inputs1[[#Headers],[2013-14]:[2029-30]], 0)), INDEX(Inputs24[[2023-24]:[2029-30]], MATCH(_xlfn.CONCAT('Cost drivers '!N$5, "_",'Cost drivers '!$B259), Inputs2!$N$2:$N$210, 0), MATCH('Cost drivers '!$C259, Inputs24[[#Headers],[2023-24]:[2029-30]],0)))</f>
        <v>0</v>
      </c>
      <c r="O259" s="77">
        <f>IF($C259&lt;="2023-24",INDEX(Inputs1[[2013-14]:[2029-30]], MATCH(_xlfn.CONCAT('Cost drivers '!O$4,"_",'Cost drivers '!$B259), Inputs1!$X$2:$X$507, 0), MATCH('Cost drivers '!$C259, Inputs1[[#Headers],[2013-14]:[2029-30]], 0)), INDEX(Inputs24[[2023-24]:[2029-30]], MATCH(_xlfn.CONCAT('Cost drivers '!O$5, "_",'Cost drivers '!$B259), Inputs2!$N$2:$N$210, 0), MATCH('Cost drivers '!$C259, Inputs24[[#Headers],[2023-24]:[2029-30]],0)))</f>
        <v>311.27660000000003</v>
      </c>
      <c r="P259" s="77">
        <f>IF($C259&lt;="2023-24",INDEX(Inputs1[[2013-14]:[2029-30]], MATCH(_xlfn.CONCAT('Cost drivers '!P$4,"_",'Cost drivers '!$B259), Inputs1!$X$2:$X$507, 0), MATCH('Cost drivers '!$C259, Inputs1[[#Headers],[2013-14]:[2029-30]], 0)), INDEX(Inputs24[[2023-24]:[2029-30]], MATCH(_xlfn.CONCAT('Cost drivers '!P$5, "_",'Cost drivers '!$B259), Inputs2!$N$2:$N$210, 0), MATCH('Cost drivers '!$C259, Inputs24[[#Headers],[2023-24]:[2029-30]],0)))</f>
        <v>0</v>
      </c>
      <c r="Q259" s="77">
        <f>IF($C259&lt;="2023-24",INDEX(Inputs1[[2013-14]:[2029-30]], MATCH(_xlfn.CONCAT('Cost drivers '!Q$4,"_",'Cost drivers '!$B259), Inputs1!$X$2:$X$507, 0), MATCH('Cost drivers '!$C259, Inputs1[[#Headers],[2013-14]:[2029-30]], 0)), INDEX(Inputs24[[2023-24]:[2029-30]], MATCH(_xlfn.CONCAT('Cost drivers '!Q$5, "_",'Cost drivers '!$B259), Inputs2!$N$2:$N$210, 0), MATCH('Cost drivers '!$C259, Inputs24[[#Headers],[2023-24]:[2029-30]],0)))</f>
        <v>0</v>
      </c>
    </row>
    <row r="260" spans="1:17" s="48" customFormat="1" ht="13.15">
      <c r="A260" s="66" t="str">
        <f t="shared" si="27"/>
        <v>PRT27</v>
      </c>
      <c r="B260" s="66" t="str">
        <f>Costs!B259</f>
        <v>PRT</v>
      </c>
      <c r="C260" s="66" t="str">
        <f>Costs!C259</f>
        <v>2026-27</v>
      </c>
      <c r="D260" s="106">
        <f t="shared" si="28"/>
        <v>4.8720313104320132</v>
      </c>
      <c r="E260" s="107">
        <f t="shared" si="24"/>
        <v>23.231664683834083</v>
      </c>
      <c r="F260" s="107">
        <f t="shared" si="25"/>
        <v>10.049387522712809</v>
      </c>
      <c r="G260" s="107">
        <f t="shared" si="29"/>
        <v>0</v>
      </c>
      <c r="H260" s="106">
        <f t="shared" si="26"/>
        <v>12.658586720263077</v>
      </c>
      <c r="I260" s="108">
        <f t="shared" si="30"/>
        <v>0</v>
      </c>
      <c r="J260" s="108">
        <f t="shared" si="31"/>
        <v>0</v>
      </c>
      <c r="K260" s="77">
        <f>IF($C260&lt;="2023-24",INDEX(Inputs1[[2013-14]:[2029-30]], MATCH(_xlfn.CONCAT('Cost drivers '!K$4,"_",'Cost drivers '!$B260), Inputs1!$X$2:$X$507, 0), MATCH('Cost drivers '!$C260, Inputs1[[#Headers],[2013-14]:[2029-30]], 0)), INDEX(Inputs24[[2023-24]:[2029-30]], MATCH(_xlfn.CONCAT('Cost drivers '!K$5, "_",'Cost drivers '!$B260), Inputs2!$N$2:$N$210, 0), MATCH('Cost drivers '!$C260, Inputs24[[#Headers],[2023-24]:[2029-30]],0)))</f>
        <v>130.58590818312493</v>
      </c>
      <c r="L260" s="77">
        <f>IF($C260&lt;="2023-24",INDEX(Inputs1[[2013-14]:[2029-30]], MATCH(_xlfn.CONCAT('Cost drivers '!L$4,"_",'Cost drivers '!$B260), Inputs1!$X$2:$X$507, 0), MATCH('Cost drivers '!$C260, Inputs1[[#Headers],[2013-14]:[2029-30]], 0)), INDEX(Inputs24[[2023-24]:[2029-30]], MATCH(_xlfn.CONCAT('Cost drivers '!L$5, "_",'Cost drivers '!$B260), Inputs2!$N$2:$N$210, 0), MATCH('Cost drivers '!$C260, Inputs24[[#Headers],[2023-24]:[2029-30]],0)))</f>
        <v>23.231664683834083</v>
      </c>
      <c r="M260" s="77">
        <f>IF($C260&lt;="2023-24",INDEX(Inputs1[[2013-14]:[2029-30]], MATCH(_xlfn.CONCAT('Cost drivers '!M$4,"_",'Cost drivers '!$B260), Inputs1!$X$2:$X$507, 0), MATCH('Cost drivers '!$C260, Inputs1[[#Headers],[2013-14]:[2029-30]], 0)), INDEX(Inputs24[[2023-24]:[2029-30]], MATCH(_xlfn.CONCAT('Cost drivers '!M$5, "_",'Cost drivers '!$B260), Inputs2!$N$2:$N$210, 0), MATCH('Cost drivers '!$C260, Inputs24[[#Headers],[2023-24]:[2029-30]],0)))</f>
        <v>10.049387522712809</v>
      </c>
      <c r="N260" s="77">
        <f>IF($C260&lt;="2023-24",INDEX(Inputs1[[2013-14]:[2029-30]], MATCH(_xlfn.CONCAT('Cost drivers '!N$4,"_",'Cost drivers '!$B260), Inputs1!$X$2:$X$507, 0), MATCH('Cost drivers '!$C260, Inputs1[[#Headers],[2013-14]:[2029-30]], 0)), INDEX(Inputs24[[2023-24]:[2029-30]], MATCH(_xlfn.CONCAT('Cost drivers '!N$5, "_",'Cost drivers '!$B260), Inputs2!$N$2:$N$210, 0), MATCH('Cost drivers '!$C260, Inputs24[[#Headers],[2023-24]:[2029-30]],0)))</f>
        <v>0</v>
      </c>
      <c r="O260" s="77">
        <f>IF($C260&lt;="2023-24",INDEX(Inputs1[[2013-14]:[2029-30]], MATCH(_xlfn.CONCAT('Cost drivers '!O$4,"_",'Cost drivers '!$B260), Inputs1!$X$2:$X$507, 0), MATCH('Cost drivers '!$C260, Inputs1[[#Headers],[2013-14]:[2029-30]], 0)), INDEX(Inputs24[[2023-24]:[2029-30]], MATCH(_xlfn.CONCAT('Cost drivers '!O$5, "_",'Cost drivers '!$B260), Inputs2!$N$2:$N$210, 0), MATCH('Cost drivers '!$C260, Inputs24[[#Headers],[2023-24]:[2029-30]],0)))</f>
        <v>314.452</v>
      </c>
      <c r="P260" s="77">
        <f>IF($C260&lt;="2023-24",INDEX(Inputs1[[2013-14]:[2029-30]], MATCH(_xlfn.CONCAT('Cost drivers '!P$4,"_",'Cost drivers '!$B260), Inputs1!$X$2:$X$507, 0), MATCH('Cost drivers '!$C260, Inputs1[[#Headers],[2013-14]:[2029-30]], 0)), INDEX(Inputs24[[2023-24]:[2029-30]], MATCH(_xlfn.CONCAT('Cost drivers '!P$5, "_",'Cost drivers '!$B260), Inputs2!$N$2:$N$210, 0), MATCH('Cost drivers '!$C260, Inputs24[[#Headers],[2023-24]:[2029-30]],0)))</f>
        <v>0</v>
      </c>
      <c r="Q260" s="77">
        <f>IF($C260&lt;="2023-24",INDEX(Inputs1[[2013-14]:[2029-30]], MATCH(_xlfn.CONCAT('Cost drivers '!Q$4,"_",'Cost drivers '!$B260), Inputs1!$X$2:$X$507, 0), MATCH('Cost drivers '!$C260, Inputs1[[#Headers],[2013-14]:[2029-30]], 0)), INDEX(Inputs24[[2023-24]:[2029-30]], MATCH(_xlfn.CONCAT('Cost drivers '!Q$5, "_",'Cost drivers '!$B260), Inputs2!$N$2:$N$210, 0), MATCH('Cost drivers '!$C260, Inputs24[[#Headers],[2023-24]:[2029-30]],0)))</f>
        <v>0</v>
      </c>
    </row>
    <row r="261" spans="1:17" s="48" customFormat="1" ht="13.15">
      <c r="A261" s="66" t="str">
        <f t="shared" si="27"/>
        <v>PRT28</v>
      </c>
      <c r="B261" s="66" t="str">
        <f>Costs!B260</f>
        <v>PRT</v>
      </c>
      <c r="C261" s="66" t="str">
        <f>Costs!C260</f>
        <v>2027-28</v>
      </c>
      <c r="D261" s="106">
        <f t="shared" si="28"/>
        <v>4.8902968269968508</v>
      </c>
      <c r="E261" s="107">
        <f t="shared" si="24"/>
        <v>23.231664683834083</v>
      </c>
      <c r="F261" s="107">
        <f t="shared" si="25"/>
        <v>10.049387522712809</v>
      </c>
      <c r="G261" s="107">
        <f t="shared" si="29"/>
        <v>0</v>
      </c>
      <c r="H261" s="106">
        <f t="shared" si="26"/>
        <v>12.668462992146884</v>
      </c>
      <c r="I261" s="108">
        <f t="shared" si="30"/>
        <v>0</v>
      </c>
      <c r="J261" s="108">
        <f t="shared" si="31"/>
        <v>0</v>
      </c>
      <c r="K261" s="77">
        <f>IF($C261&lt;="2023-24",INDEX(Inputs1[[2013-14]:[2029-30]], MATCH(_xlfn.CONCAT('Cost drivers '!K$4,"_",'Cost drivers '!$B261), Inputs1!$X$2:$X$507, 0), MATCH('Cost drivers '!$C261, Inputs1[[#Headers],[2013-14]:[2029-30]], 0)), INDEX(Inputs24[[2023-24]:[2029-30]], MATCH(_xlfn.CONCAT('Cost drivers '!K$5, "_",'Cost drivers '!$B261), Inputs2!$N$2:$N$210, 0), MATCH('Cost drivers '!$C261, Inputs24[[#Headers],[2023-24]:[2029-30]],0)))</f>
        <v>132.99304411898999</v>
      </c>
      <c r="L261" s="77">
        <f>IF($C261&lt;="2023-24",INDEX(Inputs1[[2013-14]:[2029-30]], MATCH(_xlfn.CONCAT('Cost drivers '!L$4,"_",'Cost drivers '!$B261), Inputs1!$X$2:$X$507, 0), MATCH('Cost drivers '!$C261, Inputs1[[#Headers],[2013-14]:[2029-30]], 0)), INDEX(Inputs24[[2023-24]:[2029-30]], MATCH(_xlfn.CONCAT('Cost drivers '!L$5, "_",'Cost drivers '!$B261), Inputs2!$N$2:$N$210, 0), MATCH('Cost drivers '!$C261, Inputs24[[#Headers],[2023-24]:[2029-30]],0)))</f>
        <v>23.231664683834083</v>
      </c>
      <c r="M261" s="77">
        <f>IF($C261&lt;="2023-24",INDEX(Inputs1[[2013-14]:[2029-30]], MATCH(_xlfn.CONCAT('Cost drivers '!M$4,"_",'Cost drivers '!$B261), Inputs1!$X$2:$X$507, 0), MATCH('Cost drivers '!$C261, Inputs1[[#Headers],[2013-14]:[2029-30]], 0)), INDEX(Inputs24[[2023-24]:[2029-30]], MATCH(_xlfn.CONCAT('Cost drivers '!M$5, "_",'Cost drivers '!$B261), Inputs2!$N$2:$N$210, 0), MATCH('Cost drivers '!$C261, Inputs24[[#Headers],[2023-24]:[2029-30]],0)))</f>
        <v>10.049387522712809</v>
      </c>
      <c r="N261" s="77">
        <f>IF($C261&lt;="2023-24",INDEX(Inputs1[[2013-14]:[2029-30]], MATCH(_xlfn.CONCAT('Cost drivers '!N$4,"_",'Cost drivers '!$B261), Inputs1!$X$2:$X$507, 0), MATCH('Cost drivers '!$C261, Inputs1[[#Headers],[2013-14]:[2029-30]], 0)), INDEX(Inputs24[[2023-24]:[2029-30]], MATCH(_xlfn.CONCAT('Cost drivers '!N$5, "_",'Cost drivers '!$B261), Inputs2!$N$2:$N$210, 0), MATCH('Cost drivers '!$C261, Inputs24[[#Headers],[2023-24]:[2029-30]],0)))</f>
        <v>0</v>
      </c>
      <c r="O261" s="77">
        <f>IF($C261&lt;="2023-24",INDEX(Inputs1[[2013-14]:[2029-30]], MATCH(_xlfn.CONCAT('Cost drivers '!O$4,"_",'Cost drivers '!$B261), Inputs1!$X$2:$X$507, 0), MATCH('Cost drivers '!$C261, Inputs1[[#Headers],[2013-14]:[2029-30]], 0)), INDEX(Inputs24[[2023-24]:[2029-30]], MATCH(_xlfn.CONCAT('Cost drivers '!O$5, "_",'Cost drivers '!$B261), Inputs2!$N$2:$N$210, 0), MATCH('Cost drivers '!$C261, Inputs24[[#Headers],[2023-24]:[2029-30]],0)))</f>
        <v>317.57299999999998</v>
      </c>
      <c r="P261" s="77">
        <f>IF($C261&lt;="2023-24",INDEX(Inputs1[[2013-14]:[2029-30]], MATCH(_xlfn.CONCAT('Cost drivers '!P$4,"_",'Cost drivers '!$B261), Inputs1!$X$2:$X$507, 0), MATCH('Cost drivers '!$C261, Inputs1[[#Headers],[2013-14]:[2029-30]], 0)), INDEX(Inputs24[[2023-24]:[2029-30]], MATCH(_xlfn.CONCAT('Cost drivers '!P$5, "_",'Cost drivers '!$B261), Inputs2!$N$2:$N$210, 0), MATCH('Cost drivers '!$C261, Inputs24[[#Headers],[2023-24]:[2029-30]],0)))</f>
        <v>0</v>
      </c>
      <c r="Q261" s="77">
        <f>IF($C261&lt;="2023-24",INDEX(Inputs1[[2013-14]:[2029-30]], MATCH(_xlfn.CONCAT('Cost drivers '!Q$4,"_",'Cost drivers '!$B261), Inputs1!$X$2:$X$507, 0), MATCH('Cost drivers '!$C261, Inputs1[[#Headers],[2013-14]:[2029-30]], 0)), INDEX(Inputs24[[2023-24]:[2029-30]], MATCH(_xlfn.CONCAT('Cost drivers '!Q$5, "_",'Cost drivers '!$B261), Inputs2!$N$2:$N$210, 0), MATCH('Cost drivers '!$C261, Inputs24[[#Headers],[2023-24]:[2029-30]],0)))</f>
        <v>0</v>
      </c>
    </row>
    <row r="262" spans="1:17" s="48" customFormat="1" ht="13.15">
      <c r="A262" s="66" t="str">
        <f t="shared" si="27"/>
        <v>PRT29</v>
      </c>
      <c r="B262" s="66" t="str">
        <f>Costs!B261</f>
        <v>PRT</v>
      </c>
      <c r="C262" s="66" t="str">
        <f>Costs!C261</f>
        <v>2028-29</v>
      </c>
      <c r="D262" s="106">
        <f t="shared" si="28"/>
        <v>4.8923481274425429</v>
      </c>
      <c r="E262" s="107">
        <f t="shared" si="24"/>
        <v>23.231664683834083</v>
      </c>
      <c r="F262" s="107">
        <f t="shared" si="25"/>
        <v>10.049387522712809</v>
      </c>
      <c r="G262" s="107">
        <f t="shared" si="29"/>
        <v>0</v>
      </c>
      <c r="H262" s="106">
        <f t="shared" si="26"/>
        <v>12.677431605899601</v>
      </c>
      <c r="I262" s="108">
        <f t="shared" si="30"/>
        <v>0</v>
      </c>
      <c r="J262" s="108">
        <f t="shared" si="31"/>
        <v>0</v>
      </c>
      <c r="K262" s="77">
        <f>IF($C262&lt;="2023-24",INDEX(Inputs1[[2013-14]:[2029-30]], MATCH(_xlfn.CONCAT('Cost drivers '!K$4,"_",'Cost drivers '!$B262), Inputs1!$X$2:$X$507, 0), MATCH('Cost drivers '!$C262, Inputs1[[#Headers],[2013-14]:[2029-30]], 0)), INDEX(Inputs24[[2023-24]:[2029-30]], MATCH(_xlfn.CONCAT('Cost drivers '!K$5, "_",'Cost drivers '!$B262), Inputs2!$N$2:$N$210, 0), MATCH('Cost drivers '!$C262, Inputs24[[#Headers],[2023-24]:[2029-30]],0)))</f>
        <v>133.26613280738002</v>
      </c>
      <c r="L262" s="77">
        <f>IF($C262&lt;="2023-24",INDEX(Inputs1[[2013-14]:[2029-30]], MATCH(_xlfn.CONCAT('Cost drivers '!L$4,"_",'Cost drivers '!$B262), Inputs1!$X$2:$X$507, 0), MATCH('Cost drivers '!$C262, Inputs1[[#Headers],[2013-14]:[2029-30]], 0)), INDEX(Inputs24[[2023-24]:[2029-30]], MATCH(_xlfn.CONCAT('Cost drivers '!L$5, "_",'Cost drivers '!$B262), Inputs2!$N$2:$N$210, 0), MATCH('Cost drivers '!$C262, Inputs24[[#Headers],[2023-24]:[2029-30]],0)))</f>
        <v>23.231664683834083</v>
      </c>
      <c r="M262" s="77">
        <f>IF($C262&lt;="2023-24",INDEX(Inputs1[[2013-14]:[2029-30]], MATCH(_xlfn.CONCAT('Cost drivers '!M$4,"_",'Cost drivers '!$B262), Inputs1!$X$2:$X$507, 0), MATCH('Cost drivers '!$C262, Inputs1[[#Headers],[2013-14]:[2029-30]], 0)), INDEX(Inputs24[[2023-24]:[2029-30]], MATCH(_xlfn.CONCAT('Cost drivers '!M$5, "_",'Cost drivers '!$B262), Inputs2!$N$2:$N$210, 0), MATCH('Cost drivers '!$C262, Inputs24[[#Headers],[2023-24]:[2029-30]],0)))</f>
        <v>10.049387522712809</v>
      </c>
      <c r="N262" s="77">
        <f>IF($C262&lt;="2023-24",INDEX(Inputs1[[2013-14]:[2029-30]], MATCH(_xlfn.CONCAT('Cost drivers '!N$4,"_",'Cost drivers '!$B262), Inputs1!$X$2:$X$507, 0), MATCH('Cost drivers '!$C262, Inputs1[[#Headers],[2013-14]:[2029-30]], 0)), INDEX(Inputs24[[2023-24]:[2029-30]], MATCH(_xlfn.CONCAT('Cost drivers '!N$5, "_",'Cost drivers '!$B262), Inputs2!$N$2:$N$210, 0), MATCH('Cost drivers '!$C262, Inputs24[[#Headers],[2023-24]:[2029-30]],0)))</f>
        <v>0</v>
      </c>
      <c r="O262" s="77">
        <f>IF($C262&lt;="2023-24",INDEX(Inputs1[[2013-14]:[2029-30]], MATCH(_xlfn.CONCAT('Cost drivers '!O$4,"_",'Cost drivers '!$B262), Inputs1!$X$2:$X$507, 0), MATCH('Cost drivers '!$C262, Inputs1[[#Headers],[2013-14]:[2029-30]], 0)), INDEX(Inputs24[[2023-24]:[2029-30]], MATCH(_xlfn.CONCAT('Cost drivers '!O$5, "_",'Cost drivers '!$B262), Inputs2!$N$2:$N$210, 0), MATCH('Cost drivers '!$C262, Inputs24[[#Headers],[2023-24]:[2029-30]],0)))</f>
        <v>320.43399999999997</v>
      </c>
      <c r="P262" s="77">
        <f>IF($C262&lt;="2023-24",INDEX(Inputs1[[2013-14]:[2029-30]], MATCH(_xlfn.CONCAT('Cost drivers '!P$4,"_",'Cost drivers '!$B262), Inputs1!$X$2:$X$507, 0), MATCH('Cost drivers '!$C262, Inputs1[[#Headers],[2013-14]:[2029-30]], 0)), INDEX(Inputs24[[2023-24]:[2029-30]], MATCH(_xlfn.CONCAT('Cost drivers '!P$5, "_",'Cost drivers '!$B262), Inputs2!$N$2:$N$210, 0), MATCH('Cost drivers '!$C262, Inputs24[[#Headers],[2023-24]:[2029-30]],0)))</f>
        <v>0</v>
      </c>
      <c r="Q262" s="77">
        <f>IF($C262&lt;="2023-24",INDEX(Inputs1[[2013-14]:[2029-30]], MATCH(_xlfn.CONCAT('Cost drivers '!Q$4,"_",'Cost drivers '!$B262), Inputs1!$X$2:$X$507, 0), MATCH('Cost drivers '!$C262, Inputs1[[#Headers],[2013-14]:[2029-30]], 0)), INDEX(Inputs24[[2023-24]:[2029-30]], MATCH(_xlfn.CONCAT('Cost drivers '!Q$5, "_",'Cost drivers '!$B262), Inputs2!$N$2:$N$210, 0), MATCH('Cost drivers '!$C262, Inputs24[[#Headers],[2023-24]:[2029-30]],0)))</f>
        <v>0</v>
      </c>
    </row>
    <row r="263" spans="1:17" s="48" customFormat="1" ht="13.15">
      <c r="A263" s="66" t="str">
        <f t="shared" si="27"/>
        <v>PRT30</v>
      </c>
      <c r="B263" s="66" t="str">
        <f>Costs!B262</f>
        <v>PRT</v>
      </c>
      <c r="C263" s="66" t="str">
        <f>Costs!C262</f>
        <v>2029-30</v>
      </c>
      <c r="D263" s="106">
        <f t="shared" si="28"/>
        <v>4.9035890961141648</v>
      </c>
      <c r="E263" s="107">
        <f t="shared" si="24"/>
        <v>23.231664683834083</v>
      </c>
      <c r="F263" s="107">
        <f t="shared" si="25"/>
        <v>10.049387522712809</v>
      </c>
      <c r="G263" s="107">
        <f t="shared" si="29"/>
        <v>0</v>
      </c>
      <c r="H263" s="106">
        <f t="shared" si="26"/>
        <v>12.685785239869043</v>
      </c>
      <c r="I263" s="108">
        <f t="shared" si="30"/>
        <v>0</v>
      </c>
      <c r="J263" s="108">
        <f t="shared" si="31"/>
        <v>0</v>
      </c>
      <c r="K263" s="77">
        <f>IF($C263&lt;="2023-24",INDEX(Inputs1[[2013-14]:[2029-30]], MATCH(_xlfn.CONCAT('Cost drivers '!K$4,"_",'Cost drivers '!$B263), Inputs1!$X$2:$X$507, 0), MATCH('Cost drivers '!$C263, Inputs1[[#Headers],[2013-14]:[2029-30]], 0)), INDEX(Inputs24[[2023-24]:[2029-30]], MATCH(_xlfn.CONCAT('Cost drivers '!K$5, "_",'Cost drivers '!$B263), Inputs2!$N$2:$N$210, 0), MATCH('Cost drivers '!$C263, Inputs24[[#Headers],[2023-24]:[2029-30]],0)))</f>
        <v>134.77262458142744</v>
      </c>
      <c r="L263" s="77">
        <f>IF($C263&lt;="2023-24",INDEX(Inputs1[[2013-14]:[2029-30]], MATCH(_xlfn.CONCAT('Cost drivers '!L$4,"_",'Cost drivers '!$B263), Inputs1!$X$2:$X$507, 0), MATCH('Cost drivers '!$C263, Inputs1[[#Headers],[2013-14]:[2029-30]], 0)), INDEX(Inputs24[[2023-24]:[2029-30]], MATCH(_xlfn.CONCAT('Cost drivers '!L$5, "_",'Cost drivers '!$B263), Inputs2!$N$2:$N$210, 0), MATCH('Cost drivers '!$C263, Inputs24[[#Headers],[2023-24]:[2029-30]],0)))</f>
        <v>23.231664683834083</v>
      </c>
      <c r="M263" s="77">
        <f>IF($C263&lt;="2023-24",INDEX(Inputs1[[2013-14]:[2029-30]], MATCH(_xlfn.CONCAT('Cost drivers '!M$4,"_",'Cost drivers '!$B263), Inputs1!$X$2:$X$507, 0), MATCH('Cost drivers '!$C263, Inputs1[[#Headers],[2013-14]:[2029-30]], 0)), INDEX(Inputs24[[2023-24]:[2029-30]], MATCH(_xlfn.CONCAT('Cost drivers '!M$5, "_",'Cost drivers '!$B263), Inputs2!$N$2:$N$210, 0), MATCH('Cost drivers '!$C263, Inputs24[[#Headers],[2023-24]:[2029-30]],0)))</f>
        <v>10.049387522712809</v>
      </c>
      <c r="N263" s="77">
        <f>IF($C263&lt;="2023-24",INDEX(Inputs1[[2013-14]:[2029-30]], MATCH(_xlfn.CONCAT('Cost drivers '!N$4,"_",'Cost drivers '!$B263), Inputs1!$X$2:$X$507, 0), MATCH('Cost drivers '!$C263, Inputs1[[#Headers],[2013-14]:[2029-30]], 0)), INDEX(Inputs24[[2023-24]:[2029-30]], MATCH(_xlfn.CONCAT('Cost drivers '!N$5, "_",'Cost drivers '!$B263), Inputs2!$N$2:$N$210, 0), MATCH('Cost drivers '!$C263, Inputs24[[#Headers],[2023-24]:[2029-30]],0)))</f>
        <v>0</v>
      </c>
      <c r="O263" s="77">
        <f>IF($C263&lt;="2023-24",INDEX(Inputs1[[2013-14]:[2029-30]], MATCH(_xlfn.CONCAT('Cost drivers '!O$4,"_",'Cost drivers '!$B263), Inputs1!$X$2:$X$507, 0), MATCH('Cost drivers '!$C263, Inputs1[[#Headers],[2013-14]:[2029-30]], 0)), INDEX(Inputs24[[2023-24]:[2029-30]], MATCH(_xlfn.CONCAT('Cost drivers '!O$5, "_",'Cost drivers '!$B263), Inputs2!$N$2:$N$210, 0), MATCH('Cost drivers '!$C263, Inputs24[[#Headers],[2023-24]:[2029-30]],0)))</f>
        <v>323.12200000000001</v>
      </c>
      <c r="P263" s="77">
        <f>IF($C263&lt;="2023-24",INDEX(Inputs1[[2013-14]:[2029-30]], MATCH(_xlfn.CONCAT('Cost drivers '!P$4,"_",'Cost drivers '!$B263), Inputs1!$X$2:$X$507, 0), MATCH('Cost drivers '!$C263, Inputs1[[#Headers],[2013-14]:[2029-30]], 0)), INDEX(Inputs24[[2023-24]:[2029-30]], MATCH(_xlfn.CONCAT('Cost drivers '!P$5, "_",'Cost drivers '!$B263), Inputs2!$N$2:$N$210, 0), MATCH('Cost drivers '!$C263, Inputs24[[#Headers],[2023-24]:[2029-30]],0)))</f>
        <v>0</v>
      </c>
      <c r="Q263" s="77">
        <f>IF($C263&lt;="2023-24",INDEX(Inputs1[[2013-14]:[2029-30]], MATCH(_xlfn.CONCAT('Cost drivers '!Q$4,"_",'Cost drivers '!$B263), Inputs1!$X$2:$X$507, 0), MATCH('Cost drivers '!$C263, Inputs1[[#Headers],[2013-14]:[2029-30]], 0)), INDEX(Inputs24[[2023-24]:[2029-30]], MATCH(_xlfn.CONCAT('Cost drivers '!Q$5, "_",'Cost drivers '!$B263), Inputs2!$N$2:$N$210, 0), MATCH('Cost drivers '!$C263, Inputs24[[#Headers],[2023-24]:[2029-30]],0)))</f>
        <v>0</v>
      </c>
    </row>
    <row r="264" spans="1:17" s="48" customFormat="1" ht="13.15">
      <c r="A264" s="66" t="str">
        <f t="shared" si="27"/>
        <v>SES14</v>
      </c>
      <c r="B264" s="66" t="str">
        <f>Costs!B263</f>
        <v>SES</v>
      </c>
      <c r="C264" s="66" t="str">
        <f>Costs!C263</f>
        <v>2013-14</v>
      </c>
      <c r="D264" s="106">
        <f t="shared" si="28"/>
        <v>5.4733362777471433</v>
      </c>
      <c r="E264" s="107">
        <f t="shared" si="24"/>
        <v>22.753051463463109</v>
      </c>
      <c r="F264" s="107">
        <f t="shared" si="25"/>
        <v>9.5774600293548886</v>
      </c>
      <c r="G264" s="107">
        <f t="shared" si="29"/>
        <v>0</v>
      </c>
      <c r="H264" s="106">
        <f t="shared" si="26"/>
        <v>12.472041942513783</v>
      </c>
      <c r="I264" s="108">
        <f t="shared" si="30"/>
        <v>0</v>
      </c>
      <c r="J264" s="108">
        <f t="shared" si="31"/>
        <v>0</v>
      </c>
      <c r="K264" s="77">
        <f>IF($C264&lt;="2023-24",INDEX(Inputs1[[2013-14]:[2029-30]], MATCH(_xlfn.CONCAT('Cost drivers '!K$4,"_",'Cost drivers '!$B264), Inputs1!$X$2:$X$507, 0), MATCH('Cost drivers '!$C264, Inputs1[[#Headers],[2013-14]:[2029-30]], 0)), INDEX(Inputs24[[2023-24]:[2029-30]], MATCH(_xlfn.CONCAT('Cost drivers '!K$5, "_",'Cost drivers '!$B264), Inputs2!$N$2:$N$210, 0), MATCH('Cost drivers '!$C264, Inputs24[[#Headers],[2023-24]:[2029-30]],0)))</f>
        <v>238.25374894395227</v>
      </c>
      <c r="L264" s="77">
        <f>IF($C264&lt;="2023-24",INDEX(Inputs1[[2013-14]:[2029-30]], MATCH(_xlfn.CONCAT('Cost drivers '!L$4,"_",'Cost drivers '!$B264), Inputs1!$X$2:$X$507, 0), MATCH('Cost drivers '!$C264, Inputs1[[#Headers],[2013-14]:[2029-30]], 0)), INDEX(Inputs24[[2023-24]:[2029-30]], MATCH(_xlfn.CONCAT('Cost drivers '!L$5, "_",'Cost drivers '!$B264), Inputs2!$N$2:$N$210, 0), MATCH('Cost drivers '!$C264, Inputs24[[#Headers],[2023-24]:[2029-30]],0)))</f>
        <v>22.753051463463109</v>
      </c>
      <c r="M264" s="77">
        <f>IF($C264&lt;="2023-24",INDEX(Inputs1[[2013-14]:[2029-30]], MATCH(_xlfn.CONCAT('Cost drivers '!M$4,"_",'Cost drivers '!$B264), Inputs1!$X$2:$X$507, 0), MATCH('Cost drivers '!$C264, Inputs1[[#Headers],[2013-14]:[2029-30]], 0)), INDEX(Inputs24[[2023-24]:[2029-30]], MATCH(_xlfn.CONCAT('Cost drivers '!M$5, "_",'Cost drivers '!$B264), Inputs2!$N$2:$N$210, 0), MATCH('Cost drivers '!$C264, Inputs24[[#Headers],[2023-24]:[2029-30]],0)))</f>
        <v>9.5774600293548886</v>
      </c>
      <c r="N264" s="77">
        <f>IF($C264&lt;="2023-24",INDEX(Inputs1[[2013-14]:[2029-30]], MATCH(_xlfn.CONCAT('Cost drivers '!N$4,"_",'Cost drivers '!$B264), Inputs1!$X$2:$X$507, 0), MATCH('Cost drivers '!$C264, Inputs1[[#Headers],[2013-14]:[2029-30]], 0)), INDEX(Inputs24[[2023-24]:[2029-30]], MATCH(_xlfn.CONCAT('Cost drivers '!N$5, "_",'Cost drivers '!$B264), Inputs2!$N$2:$N$210, 0), MATCH('Cost drivers '!$C264, Inputs24[[#Headers],[2023-24]:[2029-30]],0)))</f>
        <v>0</v>
      </c>
      <c r="O264" s="77">
        <f>IF($C264&lt;="2023-24",INDEX(Inputs1[[2013-14]:[2029-30]], MATCH(_xlfn.CONCAT('Cost drivers '!O$4,"_",'Cost drivers '!$B264), Inputs1!$X$2:$X$507, 0), MATCH('Cost drivers '!$C264, Inputs1[[#Headers],[2013-14]:[2029-30]], 0)), INDEX(Inputs24[[2023-24]:[2029-30]], MATCH(_xlfn.CONCAT('Cost drivers '!O$5, "_",'Cost drivers '!$B264), Inputs2!$N$2:$N$210, 0), MATCH('Cost drivers '!$C264, Inputs24[[#Headers],[2023-24]:[2029-30]],0)))</f>
        <v>260.93899999999996</v>
      </c>
      <c r="P264" s="77">
        <f>IF($C264&lt;="2023-24",INDEX(Inputs1[[2013-14]:[2029-30]], MATCH(_xlfn.CONCAT('Cost drivers '!P$4,"_",'Cost drivers '!$B264), Inputs1!$X$2:$X$507, 0), MATCH('Cost drivers '!$C264, Inputs1[[#Headers],[2013-14]:[2029-30]], 0)), INDEX(Inputs24[[2023-24]:[2029-30]], MATCH(_xlfn.CONCAT('Cost drivers '!P$5, "_",'Cost drivers '!$B264), Inputs2!$N$2:$N$210, 0), MATCH('Cost drivers '!$C264, Inputs24[[#Headers],[2023-24]:[2029-30]],0)))</f>
        <v>0</v>
      </c>
      <c r="Q264" s="77">
        <f>IF($C264&lt;="2023-24",INDEX(Inputs1[[2013-14]:[2029-30]], MATCH(_xlfn.CONCAT('Cost drivers '!Q$4,"_",'Cost drivers '!$B264), Inputs1!$X$2:$X$507, 0), MATCH('Cost drivers '!$C264, Inputs1[[#Headers],[2013-14]:[2029-30]], 0)), INDEX(Inputs24[[2023-24]:[2029-30]], MATCH(_xlfn.CONCAT('Cost drivers '!Q$5, "_",'Cost drivers '!$B264), Inputs2!$N$2:$N$210, 0), MATCH('Cost drivers '!$C264, Inputs24[[#Headers],[2023-24]:[2029-30]],0)))</f>
        <v>0</v>
      </c>
    </row>
    <row r="265" spans="1:17" s="48" customFormat="1" ht="13.15">
      <c r="A265" s="66" t="str">
        <f t="shared" si="27"/>
        <v>SES15</v>
      </c>
      <c r="B265" s="66" t="str">
        <f>Costs!B264</f>
        <v>SES</v>
      </c>
      <c r="C265" s="66" t="str">
        <f>Costs!C264</f>
        <v>2014-15</v>
      </c>
      <c r="D265" s="106">
        <f t="shared" si="28"/>
        <v>5.4769762360586336</v>
      </c>
      <c r="E265" s="107">
        <f t="shared" ref="E265:E314" si="32" xml:space="preserve"> $L265</f>
        <v>22.543758405114161</v>
      </c>
      <c r="F265" s="107">
        <f t="shared" ref="F265:F314" si="33" xml:space="preserve"> $M265</f>
        <v>9.5824330340646586</v>
      </c>
      <c r="G265" s="107">
        <f t="shared" si="29"/>
        <v>0</v>
      </c>
      <c r="H265" s="106">
        <f t="shared" ref="H265:H314" si="34" xml:space="preserve"> LN(O265*1000)</f>
        <v>12.477560547367965</v>
      </c>
      <c r="I265" s="108">
        <f t="shared" si="30"/>
        <v>0</v>
      </c>
      <c r="J265" s="108">
        <f t="shared" si="31"/>
        <v>0</v>
      </c>
      <c r="K265" s="77">
        <f>IF($C265&lt;="2023-24",INDEX(Inputs1[[2013-14]:[2029-30]], MATCH(_xlfn.CONCAT('Cost drivers '!K$4,"_",'Cost drivers '!$B265), Inputs1!$X$2:$X$507, 0), MATCH('Cost drivers '!$C265, Inputs1[[#Headers],[2013-14]:[2029-30]], 0)), INDEX(Inputs24[[2023-24]:[2029-30]], MATCH(_xlfn.CONCAT('Cost drivers '!K$5, "_",'Cost drivers '!$B265), Inputs2!$N$2:$N$210, 0), MATCH('Cost drivers '!$C265, Inputs24[[#Headers],[2023-24]:[2029-30]],0)))</f>
        <v>239.12256292173009</v>
      </c>
      <c r="L265" s="77">
        <f>IF($C265&lt;="2023-24",INDEX(Inputs1[[2013-14]:[2029-30]], MATCH(_xlfn.CONCAT('Cost drivers '!L$4,"_",'Cost drivers '!$B265), Inputs1!$X$2:$X$507, 0), MATCH('Cost drivers '!$C265, Inputs1[[#Headers],[2013-14]:[2029-30]], 0)), INDEX(Inputs24[[2023-24]:[2029-30]], MATCH(_xlfn.CONCAT('Cost drivers '!L$5, "_",'Cost drivers '!$B265), Inputs2!$N$2:$N$210, 0), MATCH('Cost drivers '!$C265, Inputs24[[#Headers],[2023-24]:[2029-30]],0)))</f>
        <v>22.543758405114161</v>
      </c>
      <c r="M265" s="77">
        <f>IF($C265&lt;="2023-24",INDEX(Inputs1[[2013-14]:[2029-30]], MATCH(_xlfn.CONCAT('Cost drivers '!M$4,"_",'Cost drivers '!$B265), Inputs1!$X$2:$X$507, 0), MATCH('Cost drivers '!$C265, Inputs1[[#Headers],[2013-14]:[2029-30]], 0)), INDEX(Inputs24[[2023-24]:[2029-30]], MATCH(_xlfn.CONCAT('Cost drivers '!M$5, "_",'Cost drivers '!$B265), Inputs2!$N$2:$N$210, 0), MATCH('Cost drivers '!$C265, Inputs24[[#Headers],[2023-24]:[2029-30]],0)))</f>
        <v>9.5824330340646586</v>
      </c>
      <c r="N265" s="77">
        <f>IF($C265&lt;="2023-24",INDEX(Inputs1[[2013-14]:[2029-30]], MATCH(_xlfn.CONCAT('Cost drivers '!N$4,"_",'Cost drivers '!$B265), Inputs1!$X$2:$X$507, 0), MATCH('Cost drivers '!$C265, Inputs1[[#Headers],[2013-14]:[2029-30]], 0)), INDEX(Inputs24[[2023-24]:[2029-30]], MATCH(_xlfn.CONCAT('Cost drivers '!N$5, "_",'Cost drivers '!$B265), Inputs2!$N$2:$N$210, 0), MATCH('Cost drivers '!$C265, Inputs24[[#Headers],[2023-24]:[2029-30]],0)))</f>
        <v>0</v>
      </c>
      <c r="O265" s="77">
        <f>IF($C265&lt;="2023-24",INDEX(Inputs1[[2013-14]:[2029-30]], MATCH(_xlfn.CONCAT('Cost drivers '!O$4,"_",'Cost drivers '!$B265), Inputs1!$X$2:$X$507, 0), MATCH('Cost drivers '!$C265, Inputs1[[#Headers],[2013-14]:[2029-30]], 0)), INDEX(Inputs24[[2023-24]:[2029-30]], MATCH(_xlfn.CONCAT('Cost drivers '!O$5, "_",'Cost drivers '!$B265), Inputs2!$N$2:$N$210, 0), MATCH('Cost drivers '!$C265, Inputs24[[#Headers],[2023-24]:[2029-30]],0)))</f>
        <v>262.38300000000004</v>
      </c>
      <c r="P265" s="77">
        <f>IF($C265&lt;="2023-24",INDEX(Inputs1[[2013-14]:[2029-30]], MATCH(_xlfn.CONCAT('Cost drivers '!P$4,"_",'Cost drivers '!$B265), Inputs1!$X$2:$X$507, 0), MATCH('Cost drivers '!$C265, Inputs1[[#Headers],[2013-14]:[2029-30]], 0)), INDEX(Inputs24[[2023-24]:[2029-30]], MATCH(_xlfn.CONCAT('Cost drivers '!P$5, "_",'Cost drivers '!$B265), Inputs2!$N$2:$N$210, 0), MATCH('Cost drivers '!$C265, Inputs24[[#Headers],[2023-24]:[2029-30]],0)))</f>
        <v>0</v>
      </c>
      <c r="Q265" s="77">
        <f>IF($C265&lt;="2023-24",INDEX(Inputs1[[2013-14]:[2029-30]], MATCH(_xlfn.CONCAT('Cost drivers '!Q$4,"_",'Cost drivers '!$B265), Inputs1!$X$2:$X$507, 0), MATCH('Cost drivers '!$C265, Inputs1[[#Headers],[2013-14]:[2029-30]], 0)), INDEX(Inputs24[[2023-24]:[2029-30]], MATCH(_xlfn.CONCAT('Cost drivers '!Q$5, "_",'Cost drivers '!$B265), Inputs2!$N$2:$N$210, 0), MATCH('Cost drivers '!$C265, Inputs24[[#Headers],[2023-24]:[2029-30]],0)))</f>
        <v>0</v>
      </c>
    </row>
    <row r="266" spans="1:17" s="48" customFormat="1" ht="13.15">
      <c r="A266" s="66" t="str">
        <f t="shared" ref="A266:A314" si="35">B266&amp;RIGHT(C266,2)</f>
        <v>SES16</v>
      </c>
      <c r="B266" s="66" t="str">
        <f>Costs!B265</f>
        <v>SES</v>
      </c>
      <c r="C266" s="66" t="str">
        <f>Costs!C265</f>
        <v>2015-16</v>
      </c>
      <c r="D266" s="106">
        <f t="shared" ref="D266:D314" si="36" xml:space="preserve"> IFERROR(LN(K266),"")</f>
        <v>5.4212607529342076</v>
      </c>
      <c r="E266" s="107">
        <f t="shared" si="32"/>
        <v>22.157481515474458</v>
      </c>
      <c r="F266" s="107">
        <f t="shared" si="33"/>
        <v>9.5851510682052048</v>
      </c>
      <c r="G266" s="107">
        <f t="shared" ref="G266:G314" si="37">$N266*100</f>
        <v>0</v>
      </c>
      <c r="H266" s="106">
        <f t="shared" si="34"/>
        <v>12.480449089407781</v>
      </c>
      <c r="I266" s="108">
        <f t="shared" si="30"/>
        <v>0</v>
      </c>
      <c r="J266" s="108">
        <f t="shared" si="31"/>
        <v>0</v>
      </c>
      <c r="K266" s="77">
        <f>IF($C266&lt;="2023-24",INDEX(Inputs1[[2013-14]:[2029-30]], MATCH(_xlfn.CONCAT('Cost drivers '!K$4,"_",'Cost drivers '!$B266), Inputs1!$X$2:$X$507, 0), MATCH('Cost drivers '!$C266, Inputs1[[#Headers],[2013-14]:[2029-30]], 0)), INDEX(Inputs24[[2023-24]:[2029-30]], MATCH(_xlfn.CONCAT('Cost drivers '!K$5, "_",'Cost drivers '!$B266), Inputs2!$N$2:$N$210, 0), MATCH('Cost drivers '!$C266, Inputs24[[#Headers],[2023-24]:[2029-30]],0)))</f>
        <v>226.16407986117233</v>
      </c>
      <c r="L266" s="77">
        <f>IF($C266&lt;="2023-24",INDEX(Inputs1[[2013-14]:[2029-30]], MATCH(_xlfn.CONCAT('Cost drivers '!L$4,"_",'Cost drivers '!$B266), Inputs1!$X$2:$X$507, 0), MATCH('Cost drivers '!$C266, Inputs1[[#Headers],[2013-14]:[2029-30]], 0)), INDEX(Inputs24[[2023-24]:[2029-30]], MATCH(_xlfn.CONCAT('Cost drivers '!L$5, "_",'Cost drivers '!$B266), Inputs2!$N$2:$N$210, 0), MATCH('Cost drivers '!$C266, Inputs24[[#Headers],[2023-24]:[2029-30]],0)))</f>
        <v>22.157481515474458</v>
      </c>
      <c r="M266" s="77">
        <f>IF($C266&lt;="2023-24",INDEX(Inputs1[[2013-14]:[2029-30]], MATCH(_xlfn.CONCAT('Cost drivers '!M$4,"_",'Cost drivers '!$B266), Inputs1!$X$2:$X$507, 0), MATCH('Cost drivers '!$C266, Inputs1[[#Headers],[2013-14]:[2029-30]], 0)), INDEX(Inputs24[[2023-24]:[2029-30]], MATCH(_xlfn.CONCAT('Cost drivers '!M$5, "_",'Cost drivers '!$B266), Inputs2!$N$2:$N$210, 0), MATCH('Cost drivers '!$C266, Inputs24[[#Headers],[2023-24]:[2029-30]],0)))</f>
        <v>9.5851510682052048</v>
      </c>
      <c r="N266" s="77">
        <f>IF($C266&lt;="2023-24",INDEX(Inputs1[[2013-14]:[2029-30]], MATCH(_xlfn.CONCAT('Cost drivers '!N$4,"_",'Cost drivers '!$B266), Inputs1!$X$2:$X$507, 0), MATCH('Cost drivers '!$C266, Inputs1[[#Headers],[2013-14]:[2029-30]], 0)), INDEX(Inputs24[[2023-24]:[2029-30]], MATCH(_xlfn.CONCAT('Cost drivers '!N$5, "_",'Cost drivers '!$B266), Inputs2!$N$2:$N$210, 0), MATCH('Cost drivers '!$C266, Inputs24[[#Headers],[2023-24]:[2029-30]],0)))</f>
        <v>0</v>
      </c>
      <c r="O266" s="77">
        <f>IF($C266&lt;="2023-24",INDEX(Inputs1[[2013-14]:[2029-30]], MATCH(_xlfn.CONCAT('Cost drivers '!O$4,"_",'Cost drivers '!$B266), Inputs1!$X$2:$X$507, 0), MATCH('Cost drivers '!$C266, Inputs1[[#Headers],[2013-14]:[2029-30]], 0)), INDEX(Inputs24[[2023-24]:[2029-30]], MATCH(_xlfn.CONCAT('Cost drivers '!O$5, "_",'Cost drivers '!$B266), Inputs2!$N$2:$N$210, 0), MATCH('Cost drivers '!$C266, Inputs24[[#Headers],[2023-24]:[2029-30]],0)))</f>
        <v>263.142</v>
      </c>
      <c r="P266" s="77">
        <f>IF($C266&lt;="2023-24",INDEX(Inputs1[[2013-14]:[2029-30]], MATCH(_xlfn.CONCAT('Cost drivers '!P$4,"_",'Cost drivers '!$B266), Inputs1!$X$2:$X$507, 0), MATCH('Cost drivers '!$C266, Inputs1[[#Headers],[2013-14]:[2029-30]], 0)), INDEX(Inputs24[[2023-24]:[2029-30]], MATCH(_xlfn.CONCAT('Cost drivers '!P$5, "_",'Cost drivers '!$B266), Inputs2!$N$2:$N$210, 0), MATCH('Cost drivers '!$C266, Inputs24[[#Headers],[2023-24]:[2029-30]],0)))</f>
        <v>0</v>
      </c>
      <c r="Q266" s="77">
        <f>IF($C266&lt;="2023-24",INDEX(Inputs1[[2013-14]:[2029-30]], MATCH(_xlfn.CONCAT('Cost drivers '!Q$4,"_",'Cost drivers '!$B266), Inputs1!$X$2:$X$507, 0), MATCH('Cost drivers '!$C266, Inputs1[[#Headers],[2013-14]:[2029-30]], 0)), INDEX(Inputs24[[2023-24]:[2029-30]], MATCH(_xlfn.CONCAT('Cost drivers '!Q$5, "_",'Cost drivers '!$B266), Inputs2!$N$2:$N$210, 0), MATCH('Cost drivers '!$C266, Inputs24[[#Headers],[2023-24]:[2029-30]],0)))</f>
        <v>0</v>
      </c>
    </row>
    <row r="267" spans="1:17" s="48" customFormat="1" ht="13.15">
      <c r="A267" s="66" t="str">
        <f t="shared" si="35"/>
        <v>SES17</v>
      </c>
      <c r="B267" s="66" t="str">
        <f>Costs!B266</f>
        <v>SES</v>
      </c>
      <c r="C267" s="66" t="str">
        <f>Costs!C266</f>
        <v>2016-17</v>
      </c>
      <c r="D267" s="106">
        <f t="shared" si="36"/>
        <v>5.4022125151352958</v>
      </c>
      <c r="E267" s="107">
        <f t="shared" si="32"/>
        <v>21.659818758011951</v>
      </c>
      <c r="F267" s="107">
        <f t="shared" si="33"/>
        <v>9.2470596010726673</v>
      </c>
      <c r="G267" s="107">
        <f t="shared" si="37"/>
        <v>0</v>
      </c>
      <c r="H267" s="106">
        <f t="shared" si="34"/>
        <v>12.482244984392102</v>
      </c>
      <c r="I267" s="108">
        <f t="shared" si="30"/>
        <v>0</v>
      </c>
      <c r="J267" s="108">
        <f t="shared" si="31"/>
        <v>0</v>
      </c>
      <c r="K267" s="77">
        <f>IF($C267&lt;="2023-24",INDEX(Inputs1[[2013-14]:[2029-30]], MATCH(_xlfn.CONCAT('Cost drivers '!K$4,"_",'Cost drivers '!$B267), Inputs1!$X$2:$X$507, 0), MATCH('Cost drivers '!$C267, Inputs1[[#Headers],[2013-14]:[2029-30]], 0)), INDEX(Inputs24[[2023-24]:[2029-30]], MATCH(_xlfn.CONCAT('Cost drivers '!K$5, "_",'Cost drivers '!$B267), Inputs2!$N$2:$N$210, 0), MATCH('Cost drivers '!$C267, Inputs24[[#Headers],[2023-24]:[2029-30]],0)))</f>
        <v>221.89682356789339</v>
      </c>
      <c r="L267" s="77">
        <f>IF($C267&lt;="2023-24",INDEX(Inputs1[[2013-14]:[2029-30]], MATCH(_xlfn.CONCAT('Cost drivers '!L$4,"_",'Cost drivers '!$B267), Inputs1!$X$2:$X$507, 0), MATCH('Cost drivers '!$C267, Inputs1[[#Headers],[2013-14]:[2029-30]], 0)), INDEX(Inputs24[[2023-24]:[2029-30]], MATCH(_xlfn.CONCAT('Cost drivers '!L$5, "_",'Cost drivers '!$B267), Inputs2!$N$2:$N$210, 0), MATCH('Cost drivers '!$C267, Inputs24[[#Headers],[2023-24]:[2029-30]],0)))</f>
        <v>21.659818758011951</v>
      </c>
      <c r="M267" s="77">
        <f>IF($C267&lt;="2023-24",INDEX(Inputs1[[2013-14]:[2029-30]], MATCH(_xlfn.CONCAT('Cost drivers '!M$4,"_",'Cost drivers '!$B267), Inputs1!$X$2:$X$507, 0), MATCH('Cost drivers '!$C267, Inputs1[[#Headers],[2013-14]:[2029-30]], 0)), INDEX(Inputs24[[2023-24]:[2029-30]], MATCH(_xlfn.CONCAT('Cost drivers '!M$5, "_",'Cost drivers '!$B267), Inputs2!$N$2:$N$210, 0), MATCH('Cost drivers '!$C267, Inputs24[[#Headers],[2023-24]:[2029-30]],0)))</f>
        <v>9.2470596010726673</v>
      </c>
      <c r="N267" s="77">
        <f>IF($C267&lt;="2023-24",INDEX(Inputs1[[2013-14]:[2029-30]], MATCH(_xlfn.CONCAT('Cost drivers '!N$4,"_",'Cost drivers '!$B267), Inputs1!$X$2:$X$507, 0), MATCH('Cost drivers '!$C267, Inputs1[[#Headers],[2013-14]:[2029-30]], 0)), INDEX(Inputs24[[2023-24]:[2029-30]], MATCH(_xlfn.CONCAT('Cost drivers '!N$5, "_",'Cost drivers '!$B267), Inputs2!$N$2:$N$210, 0), MATCH('Cost drivers '!$C267, Inputs24[[#Headers],[2023-24]:[2029-30]],0)))</f>
        <v>0</v>
      </c>
      <c r="O267" s="77">
        <f>IF($C267&lt;="2023-24",INDEX(Inputs1[[2013-14]:[2029-30]], MATCH(_xlfn.CONCAT('Cost drivers '!O$4,"_",'Cost drivers '!$B267), Inputs1!$X$2:$X$507, 0), MATCH('Cost drivers '!$C267, Inputs1[[#Headers],[2013-14]:[2029-30]], 0)), INDEX(Inputs24[[2023-24]:[2029-30]], MATCH(_xlfn.CONCAT('Cost drivers '!O$5, "_",'Cost drivers '!$B267), Inputs2!$N$2:$N$210, 0), MATCH('Cost drivers '!$C267, Inputs24[[#Headers],[2023-24]:[2029-30]],0)))</f>
        <v>263.61500000000001</v>
      </c>
      <c r="P267" s="77">
        <f>IF($C267&lt;="2023-24",INDEX(Inputs1[[2013-14]:[2029-30]], MATCH(_xlfn.CONCAT('Cost drivers '!P$4,"_",'Cost drivers '!$B267), Inputs1!$X$2:$X$507, 0), MATCH('Cost drivers '!$C267, Inputs1[[#Headers],[2013-14]:[2029-30]], 0)), INDEX(Inputs24[[2023-24]:[2029-30]], MATCH(_xlfn.CONCAT('Cost drivers '!P$5, "_",'Cost drivers '!$B267), Inputs2!$N$2:$N$210, 0), MATCH('Cost drivers '!$C267, Inputs24[[#Headers],[2023-24]:[2029-30]],0)))</f>
        <v>0</v>
      </c>
      <c r="Q267" s="77">
        <f>IF($C267&lt;="2023-24",INDEX(Inputs1[[2013-14]:[2029-30]], MATCH(_xlfn.CONCAT('Cost drivers '!Q$4,"_",'Cost drivers '!$B267), Inputs1!$X$2:$X$507, 0), MATCH('Cost drivers '!$C267, Inputs1[[#Headers],[2013-14]:[2029-30]], 0)), INDEX(Inputs24[[2023-24]:[2029-30]], MATCH(_xlfn.CONCAT('Cost drivers '!Q$5, "_",'Cost drivers '!$B267), Inputs2!$N$2:$N$210, 0), MATCH('Cost drivers '!$C267, Inputs24[[#Headers],[2023-24]:[2029-30]],0)))</f>
        <v>0</v>
      </c>
    </row>
    <row r="268" spans="1:17" s="48" customFormat="1" ht="13.15">
      <c r="A268" s="66" t="str">
        <f t="shared" si="35"/>
        <v>SES18</v>
      </c>
      <c r="B268" s="66" t="str">
        <f>Costs!B267</f>
        <v>SES</v>
      </c>
      <c r="C268" s="66" t="str">
        <f>Costs!C267</f>
        <v>2017-18</v>
      </c>
      <c r="D268" s="106">
        <f t="shared" si="36"/>
        <v>5.4107187786140383</v>
      </c>
      <c r="E268" s="107">
        <f t="shared" si="32"/>
        <v>21.357521204619459</v>
      </c>
      <c r="F268" s="107">
        <f t="shared" si="33"/>
        <v>8.9071151554064141</v>
      </c>
      <c r="G268" s="107">
        <f t="shared" si="37"/>
        <v>0</v>
      </c>
      <c r="H268" s="106">
        <f t="shared" si="34"/>
        <v>12.490695041943495</v>
      </c>
      <c r="I268" s="108">
        <f t="shared" si="30"/>
        <v>0</v>
      </c>
      <c r="J268" s="108">
        <f t="shared" si="31"/>
        <v>0</v>
      </c>
      <c r="K268" s="77">
        <f>IF($C268&lt;="2023-24",INDEX(Inputs1[[2013-14]:[2029-30]], MATCH(_xlfn.CONCAT('Cost drivers '!K$4,"_",'Cost drivers '!$B268), Inputs1!$X$2:$X$507, 0), MATCH('Cost drivers '!$C268, Inputs1[[#Headers],[2013-14]:[2029-30]], 0)), INDEX(Inputs24[[2023-24]:[2029-30]], MATCH(_xlfn.CONCAT('Cost drivers '!K$5, "_",'Cost drivers '!$B268), Inputs2!$N$2:$N$210, 0), MATCH('Cost drivers '!$C268, Inputs24[[#Headers],[2023-24]:[2029-30]],0)))</f>
        <v>223.79238706585096</v>
      </c>
      <c r="L268" s="77">
        <f>IF($C268&lt;="2023-24",INDEX(Inputs1[[2013-14]:[2029-30]], MATCH(_xlfn.CONCAT('Cost drivers '!L$4,"_",'Cost drivers '!$B268), Inputs1!$X$2:$X$507, 0), MATCH('Cost drivers '!$C268, Inputs1[[#Headers],[2013-14]:[2029-30]], 0)), INDEX(Inputs24[[2023-24]:[2029-30]], MATCH(_xlfn.CONCAT('Cost drivers '!L$5, "_",'Cost drivers '!$B268), Inputs2!$N$2:$N$210, 0), MATCH('Cost drivers '!$C268, Inputs24[[#Headers],[2023-24]:[2029-30]],0)))</f>
        <v>21.357521204619459</v>
      </c>
      <c r="M268" s="77">
        <f>IF($C268&lt;="2023-24",INDEX(Inputs1[[2013-14]:[2029-30]], MATCH(_xlfn.CONCAT('Cost drivers '!M$4,"_",'Cost drivers '!$B268), Inputs1!$X$2:$X$507, 0), MATCH('Cost drivers '!$C268, Inputs1[[#Headers],[2013-14]:[2029-30]], 0)), INDEX(Inputs24[[2023-24]:[2029-30]], MATCH(_xlfn.CONCAT('Cost drivers '!M$5, "_",'Cost drivers '!$B268), Inputs2!$N$2:$N$210, 0), MATCH('Cost drivers '!$C268, Inputs24[[#Headers],[2023-24]:[2029-30]],0)))</f>
        <v>8.9071151554064141</v>
      </c>
      <c r="N268" s="77">
        <f>IF($C268&lt;="2023-24",INDEX(Inputs1[[2013-14]:[2029-30]], MATCH(_xlfn.CONCAT('Cost drivers '!N$4,"_",'Cost drivers '!$B268), Inputs1!$X$2:$X$507, 0), MATCH('Cost drivers '!$C268, Inputs1[[#Headers],[2013-14]:[2029-30]], 0)), INDEX(Inputs24[[2023-24]:[2029-30]], MATCH(_xlfn.CONCAT('Cost drivers '!N$5, "_",'Cost drivers '!$B268), Inputs2!$N$2:$N$210, 0), MATCH('Cost drivers '!$C268, Inputs24[[#Headers],[2023-24]:[2029-30]],0)))</f>
        <v>0</v>
      </c>
      <c r="O268" s="77">
        <f>IF($C268&lt;="2023-24",INDEX(Inputs1[[2013-14]:[2029-30]], MATCH(_xlfn.CONCAT('Cost drivers '!O$4,"_",'Cost drivers '!$B268), Inputs1!$X$2:$X$507, 0), MATCH('Cost drivers '!$C268, Inputs1[[#Headers],[2013-14]:[2029-30]], 0)), INDEX(Inputs24[[2023-24]:[2029-30]], MATCH(_xlfn.CONCAT('Cost drivers '!O$5, "_",'Cost drivers '!$B268), Inputs2!$N$2:$N$210, 0), MATCH('Cost drivers '!$C268, Inputs24[[#Headers],[2023-24]:[2029-30]],0)))</f>
        <v>265.85199999999998</v>
      </c>
      <c r="P268" s="77">
        <f>IF($C268&lt;="2023-24",INDEX(Inputs1[[2013-14]:[2029-30]], MATCH(_xlfn.CONCAT('Cost drivers '!P$4,"_",'Cost drivers '!$B268), Inputs1!$X$2:$X$507, 0), MATCH('Cost drivers '!$C268, Inputs1[[#Headers],[2013-14]:[2029-30]], 0)), INDEX(Inputs24[[2023-24]:[2029-30]], MATCH(_xlfn.CONCAT('Cost drivers '!P$5, "_",'Cost drivers '!$B268), Inputs2!$N$2:$N$210, 0), MATCH('Cost drivers '!$C268, Inputs24[[#Headers],[2023-24]:[2029-30]],0)))</f>
        <v>0</v>
      </c>
      <c r="Q268" s="77">
        <f>IF($C268&lt;="2023-24",INDEX(Inputs1[[2013-14]:[2029-30]], MATCH(_xlfn.CONCAT('Cost drivers '!Q$4,"_",'Cost drivers '!$B268), Inputs1!$X$2:$X$507, 0), MATCH('Cost drivers '!$C268, Inputs1[[#Headers],[2013-14]:[2029-30]], 0)), INDEX(Inputs24[[2023-24]:[2029-30]], MATCH(_xlfn.CONCAT('Cost drivers '!Q$5, "_",'Cost drivers '!$B268), Inputs2!$N$2:$N$210, 0), MATCH('Cost drivers '!$C268, Inputs24[[#Headers],[2023-24]:[2029-30]],0)))</f>
        <v>0</v>
      </c>
    </row>
    <row r="269" spans="1:17" s="48" customFormat="1" ht="13.15">
      <c r="A269" s="66" t="str">
        <f t="shared" si="35"/>
        <v>SES19</v>
      </c>
      <c r="B269" s="66" t="str">
        <f>Costs!B268</f>
        <v>SES</v>
      </c>
      <c r="C269" s="66" t="str">
        <f>Costs!C268</f>
        <v>2018-19</v>
      </c>
      <c r="D269" s="106">
        <f t="shared" si="36"/>
        <v>5.4167852393802143</v>
      </c>
      <c r="E269" s="107">
        <f t="shared" si="32"/>
        <v>20.759240544802783</v>
      </c>
      <c r="F269" s="107">
        <f t="shared" si="33"/>
        <v>8.5693144429806392</v>
      </c>
      <c r="G269" s="107">
        <f t="shared" si="37"/>
        <v>0</v>
      </c>
      <c r="H269" s="106">
        <f t="shared" si="34"/>
        <v>12.500419955850715</v>
      </c>
      <c r="I269" s="108">
        <f t="shared" si="30"/>
        <v>0</v>
      </c>
      <c r="J269" s="108">
        <f t="shared" si="31"/>
        <v>0</v>
      </c>
      <c r="K269" s="77">
        <f>IF($C269&lt;="2023-24",INDEX(Inputs1[[2013-14]:[2029-30]], MATCH(_xlfn.CONCAT('Cost drivers '!K$4,"_",'Cost drivers '!$B269), Inputs1!$X$2:$X$507, 0), MATCH('Cost drivers '!$C269, Inputs1[[#Headers],[2013-14]:[2029-30]], 0)), INDEX(Inputs24[[2023-24]:[2029-30]], MATCH(_xlfn.CONCAT('Cost drivers '!K$5, "_",'Cost drivers '!$B269), Inputs2!$N$2:$N$210, 0), MATCH('Cost drivers '!$C269, Inputs24[[#Headers],[2023-24]:[2029-30]],0)))</f>
        <v>225.15414113932059</v>
      </c>
      <c r="L269" s="77">
        <f>IF($C269&lt;="2023-24",INDEX(Inputs1[[2013-14]:[2029-30]], MATCH(_xlfn.CONCAT('Cost drivers '!L$4,"_",'Cost drivers '!$B269), Inputs1!$X$2:$X$507, 0), MATCH('Cost drivers '!$C269, Inputs1[[#Headers],[2013-14]:[2029-30]], 0)), INDEX(Inputs24[[2023-24]:[2029-30]], MATCH(_xlfn.CONCAT('Cost drivers '!L$5, "_",'Cost drivers '!$B269), Inputs2!$N$2:$N$210, 0), MATCH('Cost drivers '!$C269, Inputs24[[#Headers],[2023-24]:[2029-30]],0)))</f>
        <v>20.759240544802783</v>
      </c>
      <c r="M269" s="77">
        <f>IF($C269&lt;="2023-24",INDEX(Inputs1[[2013-14]:[2029-30]], MATCH(_xlfn.CONCAT('Cost drivers '!M$4,"_",'Cost drivers '!$B269), Inputs1!$X$2:$X$507, 0), MATCH('Cost drivers '!$C269, Inputs1[[#Headers],[2013-14]:[2029-30]], 0)), INDEX(Inputs24[[2023-24]:[2029-30]], MATCH(_xlfn.CONCAT('Cost drivers '!M$5, "_",'Cost drivers '!$B269), Inputs2!$N$2:$N$210, 0), MATCH('Cost drivers '!$C269, Inputs24[[#Headers],[2023-24]:[2029-30]],0)))</f>
        <v>8.5693144429806392</v>
      </c>
      <c r="N269" s="77">
        <f>IF($C269&lt;="2023-24",INDEX(Inputs1[[2013-14]:[2029-30]], MATCH(_xlfn.CONCAT('Cost drivers '!N$4,"_",'Cost drivers '!$B269), Inputs1!$X$2:$X$507, 0), MATCH('Cost drivers '!$C269, Inputs1[[#Headers],[2013-14]:[2029-30]], 0)), INDEX(Inputs24[[2023-24]:[2029-30]], MATCH(_xlfn.CONCAT('Cost drivers '!N$5, "_",'Cost drivers '!$B269), Inputs2!$N$2:$N$210, 0), MATCH('Cost drivers '!$C269, Inputs24[[#Headers],[2023-24]:[2029-30]],0)))</f>
        <v>0</v>
      </c>
      <c r="O269" s="77">
        <f>IF($C269&lt;="2023-24",INDEX(Inputs1[[2013-14]:[2029-30]], MATCH(_xlfn.CONCAT('Cost drivers '!O$4,"_",'Cost drivers '!$B269), Inputs1!$X$2:$X$507, 0), MATCH('Cost drivers '!$C269, Inputs1[[#Headers],[2013-14]:[2029-30]], 0)), INDEX(Inputs24[[2023-24]:[2029-30]], MATCH(_xlfn.CONCAT('Cost drivers '!O$5, "_",'Cost drivers '!$B269), Inputs2!$N$2:$N$210, 0), MATCH('Cost drivers '!$C269, Inputs24[[#Headers],[2023-24]:[2029-30]],0)))</f>
        <v>268.45</v>
      </c>
      <c r="P269" s="77">
        <f>IF($C269&lt;="2023-24",INDEX(Inputs1[[2013-14]:[2029-30]], MATCH(_xlfn.CONCAT('Cost drivers '!P$4,"_",'Cost drivers '!$B269), Inputs1!$X$2:$X$507, 0), MATCH('Cost drivers '!$C269, Inputs1[[#Headers],[2013-14]:[2029-30]], 0)), INDEX(Inputs24[[2023-24]:[2029-30]], MATCH(_xlfn.CONCAT('Cost drivers '!P$5, "_",'Cost drivers '!$B269), Inputs2!$N$2:$N$210, 0), MATCH('Cost drivers '!$C269, Inputs24[[#Headers],[2023-24]:[2029-30]],0)))</f>
        <v>0</v>
      </c>
      <c r="Q269" s="77">
        <f>IF($C269&lt;="2023-24",INDEX(Inputs1[[2013-14]:[2029-30]], MATCH(_xlfn.CONCAT('Cost drivers '!Q$4,"_",'Cost drivers '!$B269), Inputs1!$X$2:$X$507, 0), MATCH('Cost drivers '!$C269, Inputs1[[#Headers],[2013-14]:[2029-30]], 0)), INDEX(Inputs24[[2023-24]:[2029-30]], MATCH(_xlfn.CONCAT('Cost drivers '!Q$5, "_",'Cost drivers '!$B269), Inputs2!$N$2:$N$210, 0), MATCH('Cost drivers '!$C269, Inputs24[[#Headers],[2023-24]:[2029-30]],0)))</f>
        <v>0</v>
      </c>
    </row>
    <row r="270" spans="1:17" s="48" customFormat="1" ht="13.15">
      <c r="A270" s="66" t="str">
        <f t="shared" si="35"/>
        <v>SES20</v>
      </c>
      <c r="B270" s="66" t="str">
        <f>Costs!B269</f>
        <v>SES</v>
      </c>
      <c r="C270" s="66" t="str">
        <f>Costs!C269</f>
        <v>2019-20</v>
      </c>
      <c r="D270" s="106">
        <f t="shared" si="36"/>
        <v>5.428206595963303</v>
      </c>
      <c r="E270" s="107">
        <f t="shared" si="32"/>
        <v>20.069473078409192</v>
      </c>
      <c r="F270" s="107">
        <f t="shared" si="33"/>
        <v>8.2320452331801874</v>
      </c>
      <c r="G270" s="107">
        <f t="shared" si="37"/>
        <v>0</v>
      </c>
      <c r="H270" s="106">
        <f t="shared" si="34"/>
        <v>12.510021690445827</v>
      </c>
      <c r="I270" s="108">
        <f t="shared" si="30"/>
        <v>1</v>
      </c>
      <c r="J270" s="108">
        <f t="shared" si="31"/>
        <v>0</v>
      </c>
      <c r="K270" s="77">
        <f>IF($C270&lt;="2023-24",INDEX(Inputs1[[2013-14]:[2029-30]], MATCH(_xlfn.CONCAT('Cost drivers '!K$4,"_",'Cost drivers '!$B270), Inputs1!$X$2:$X$507, 0), MATCH('Cost drivers '!$C270, Inputs1[[#Headers],[2013-14]:[2029-30]], 0)), INDEX(Inputs24[[2023-24]:[2029-30]], MATCH(_xlfn.CONCAT('Cost drivers '!K$5, "_",'Cost drivers '!$B270), Inputs2!$N$2:$N$210, 0), MATCH('Cost drivers '!$C270, Inputs24[[#Headers],[2023-24]:[2029-30]],0)))</f>
        <v>227.74044832504271</v>
      </c>
      <c r="L270" s="77">
        <f>IF($C270&lt;="2023-24",INDEX(Inputs1[[2013-14]:[2029-30]], MATCH(_xlfn.CONCAT('Cost drivers '!L$4,"_",'Cost drivers '!$B270), Inputs1!$X$2:$X$507, 0), MATCH('Cost drivers '!$C270, Inputs1[[#Headers],[2013-14]:[2029-30]], 0)), INDEX(Inputs24[[2023-24]:[2029-30]], MATCH(_xlfn.CONCAT('Cost drivers '!L$5, "_",'Cost drivers '!$B270), Inputs2!$N$2:$N$210, 0), MATCH('Cost drivers '!$C270, Inputs24[[#Headers],[2023-24]:[2029-30]],0)))</f>
        <v>20.069473078409192</v>
      </c>
      <c r="M270" s="77">
        <f>IF($C270&lt;="2023-24",INDEX(Inputs1[[2013-14]:[2029-30]], MATCH(_xlfn.CONCAT('Cost drivers '!M$4,"_",'Cost drivers '!$B270), Inputs1!$X$2:$X$507, 0), MATCH('Cost drivers '!$C270, Inputs1[[#Headers],[2013-14]:[2029-30]], 0)), INDEX(Inputs24[[2023-24]:[2029-30]], MATCH(_xlfn.CONCAT('Cost drivers '!M$5, "_",'Cost drivers '!$B270), Inputs2!$N$2:$N$210, 0), MATCH('Cost drivers '!$C270, Inputs24[[#Headers],[2023-24]:[2029-30]],0)))</f>
        <v>8.2320452331801874</v>
      </c>
      <c r="N270" s="77">
        <f>IF($C270&lt;="2023-24",INDEX(Inputs1[[2013-14]:[2029-30]], MATCH(_xlfn.CONCAT('Cost drivers '!N$4,"_",'Cost drivers '!$B270), Inputs1!$X$2:$X$507, 0), MATCH('Cost drivers '!$C270, Inputs1[[#Headers],[2013-14]:[2029-30]], 0)), INDEX(Inputs24[[2023-24]:[2029-30]], MATCH(_xlfn.CONCAT('Cost drivers '!N$5, "_",'Cost drivers '!$B270), Inputs2!$N$2:$N$210, 0), MATCH('Cost drivers '!$C270, Inputs24[[#Headers],[2023-24]:[2029-30]],0)))</f>
        <v>0</v>
      </c>
      <c r="O270" s="77">
        <f>IF($C270&lt;="2023-24",INDEX(Inputs1[[2013-14]:[2029-30]], MATCH(_xlfn.CONCAT('Cost drivers '!O$4,"_",'Cost drivers '!$B270), Inputs1!$X$2:$X$507, 0), MATCH('Cost drivers '!$C270, Inputs1[[#Headers],[2013-14]:[2029-30]], 0)), INDEX(Inputs24[[2023-24]:[2029-30]], MATCH(_xlfn.CONCAT('Cost drivers '!O$5, "_",'Cost drivers '!$B270), Inputs2!$N$2:$N$210, 0), MATCH('Cost drivers '!$C270, Inputs24[[#Headers],[2023-24]:[2029-30]],0)))</f>
        <v>271.03999999999996</v>
      </c>
      <c r="P270" s="77">
        <f>IF($C270&lt;="2023-24",INDEX(Inputs1[[2013-14]:[2029-30]], MATCH(_xlfn.CONCAT('Cost drivers '!P$4,"_",'Cost drivers '!$B270), Inputs1!$X$2:$X$507, 0), MATCH('Cost drivers '!$C270, Inputs1[[#Headers],[2013-14]:[2029-30]], 0)), INDEX(Inputs24[[2023-24]:[2029-30]], MATCH(_xlfn.CONCAT('Cost drivers '!P$5, "_",'Cost drivers '!$B270), Inputs2!$N$2:$N$210, 0), MATCH('Cost drivers '!$C270, Inputs24[[#Headers],[2023-24]:[2029-30]],0)))</f>
        <v>1</v>
      </c>
      <c r="Q270" s="77">
        <f>IF($C270&lt;="2023-24",INDEX(Inputs1[[2013-14]:[2029-30]], MATCH(_xlfn.CONCAT('Cost drivers '!Q$4,"_",'Cost drivers '!$B270), Inputs1!$X$2:$X$507, 0), MATCH('Cost drivers '!$C270, Inputs1[[#Headers],[2013-14]:[2029-30]], 0)), INDEX(Inputs24[[2023-24]:[2029-30]], MATCH(_xlfn.CONCAT('Cost drivers '!Q$5, "_",'Cost drivers '!$B270), Inputs2!$N$2:$N$210, 0), MATCH('Cost drivers '!$C270, Inputs24[[#Headers],[2023-24]:[2029-30]],0)))</f>
        <v>0</v>
      </c>
    </row>
    <row r="271" spans="1:17" s="48" customFormat="1" ht="13.15">
      <c r="A271" s="66" t="str">
        <f t="shared" si="35"/>
        <v>SES21</v>
      </c>
      <c r="B271" s="66" t="str">
        <f>Costs!B270</f>
        <v>SES</v>
      </c>
      <c r="C271" s="66" t="str">
        <f>Costs!C270</f>
        <v>2020-21</v>
      </c>
      <c r="D271" s="106">
        <f t="shared" si="36"/>
        <v>5.3543488765444938</v>
      </c>
      <c r="E271" s="107">
        <f t="shared" si="32"/>
        <v>19.98416307548667</v>
      </c>
      <c r="F271" s="107">
        <f t="shared" si="33"/>
        <v>8.2320452331801874</v>
      </c>
      <c r="G271" s="107">
        <f t="shared" si="37"/>
        <v>0</v>
      </c>
      <c r="H271" s="106">
        <f t="shared" si="34"/>
        <v>12.55551046454141</v>
      </c>
      <c r="I271" s="108">
        <f t="shared" si="30"/>
        <v>0</v>
      </c>
      <c r="J271" s="108">
        <f t="shared" si="31"/>
        <v>1</v>
      </c>
      <c r="K271" s="77">
        <f>IF($C271&lt;="2023-24",INDEX(Inputs1[[2013-14]:[2029-30]], MATCH(_xlfn.CONCAT('Cost drivers '!K$4,"_",'Cost drivers '!$B271), Inputs1!$X$2:$X$507, 0), MATCH('Cost drivers '!$C271, Inputs1[[#Headers],[2013-14]:[2029-30]], 0)), INDEX(Inputs24[[2023-24]:[2029-30]], MATCH(_xlfn.CONCAT('Cost drivers '!K$5, "_",'Cost drivers '!$B271), Inputs2!$N$2:$N$210, 0), MATCH('Cost drivers '!$C271, Inputs24[[#Headers],[2023-24]:[2029-30]],0)))</f>
        <v>211.52620183218363</v>
      </c>
      <c r="L271" s="77">
        <f>IF($C271&lt;="2023-24",INDEX(Inputs1[[2013-14]:[2029-30]], MATCH(_xlfn.CONCAT('Cost drivers '!L$4,"_",'Cost drivers '!$B271), Inputs1!$X$2:$X$507, 0), MATCH('Cost drivers '!$C271, Inputs1[[#Headers],[2013-14]:[2029-30]], 0)), INDEX(Inputs24[[2023-24]:[2029-30]], MATCH(_xlfn.CONCAT('Cost drivers '!L$5, "_",'Cost drivers '!$B271), Inputs2!$N$2:$N$210, 0), MATCH('Cost drivers '!$C271, Inputs24[[#Headers],[2023-24]:[2029-30]],0)))</f>
        <v>19.98416307548667</v>
      </c>
      <c r="M271" s="77">
        <f>IF($C271&lt;="2023-24",INDEX(Inputs1[[2013-14]:[2029-30]], MATCH(_xlfn.CONCAT('Cost drivers '!M$4,"_",'Cost drivers '!$B271), Inputs1!$X$2:$X$507, 0), MATCH('Cost drivers '!$C271, Inputs1[[#Headers],[2013-14]:[2029-30]], 0)), INDEX(Inputs24[[2023-24]:[2029-30]], MATCH(_xlfn.CONCAT('Cost drivers '!M$5, "_",'Cost drivers '!$B271), Inputs2!$N$2:$N$210, 0), MATCH('Cost drivers '!$C271, Inputs24[[#Headers],[2023-24]:[2029-30]],0)))</f>
        <v>8.2320452331801874</v>
      </c>
      <c r="N271" s="77">
        <f>IF($C271&lt;="2023-24",INDEX(Inputs1[[2013-14]:[2029-30]], MATCH(_xlfn.CONCAT('Cost drivers '!N$4,"_",'Cost drivers '!$B271), Inputs1!$X$2:$X$507, 0), MATCH('Cost drivers '!$C271, Inputs1[[#Headers],[2013-14]:[2029-30]], 0)), INDEX(Inputs24[[2023-24]:[2029-30]], MATCH(_xlfn.CONCAT('Cost drivers '!N$5, "_",'Cost drivers '!$B271), Inputs2!$N$2:$N$210, 0), MATCH('Cost drivers '!$C271, Inputs24[[#Headers],[2023-24]:[2029-30]],0)))</f>
        <v>0</v>
      </c>
      <c r="O271" s="77">
        <f>IF($C271&lt;="2023-24",INDEX(Inputs1[[2013-14]:[2029-30]], MATCH(_xlfn.CONCAT('Cost drivers '!O$4,"_",'Cost drivers '!$B271), Inputs1!$X$2:$X$507, 0), MATCH('Cost drivers '!$C271, Inputs1[[#Headers],[2013-14]:[2029-30]], 0)), INDEX(Inputs24[[2023-24]:[2029-30]], MATCH(_xlfn.CONCAT('Cost drivers '!O$5, "_",'Cost drivers '!$B271), Inputs2!$N$2:$N$210, 0), MATCH('Cost drivers '!$C271, Inputs24[[#Headers],[2023-24]:[2029-30]],0)))</f>
        <v>283.654</v>
      </c>
      <c r="P271" s="77">
        <f>IF($C271&lt;="2023-24",INDEX(Inputs1[[2013-14]:[2029-30]], MATCH(_xlfn.CONCAT('Cost drivers '!P$4,"_",'Cost drivers '!$B271), Inputs1!$X$2:$X$507, 0), MATCH('Cost drivers '!$C271, Inputs1[[#Headers],[2013-14]:[2029-30]], 0)), INDEX(Inputs24[[2023-24]:[2029-30]], MATCH(_xlfn.CONCAT('Cost drivers '!P$5, "_",'Cost drivers '!$B271), Inputs2!$N$2:$N$210, 0), MATCH('Cost drivers '!$C271, Inputs24[[#Headers],[2023-24]:[2029-30]],0)))</f>
        <v>0</v>
      </c>
      <c r="Q271" s="77">
        <f>IF($C271&lt;="2023-24",INDEX(Inputs1[[2013-14]:[2029-30]], MATCH(_xlfn.CONCAT('Cost drivers '!Q$4,"_",'Cost drivers '!$B271), Inputs1!$X$2:$X$507, 0), MATCH('Cost drivers '!$C271, Inputs1[[#Headers],[2013-14]:[2029-30]], 0)), INDEX(Inputs24[[2023-24]:[2029-30]], MATCH(_xlfn.CONCAT('Cost drivers '!Q$5, "_",'Cost drivers '!$B271), Inputs2!$N$2:$N$210, 0), MATCH('Cost drivers '!$C271, Inputs24[[#Headers],[2023-24]:[2029-30]],0)))</f>
        <v>1</v>
      </c>
    </row>
    <row r="272" spans="1:17" s="48" customFormat="1" ht="13.15">
      <c r="A272" s="66" t="str">
        <f t="shared" si="35"/>
        <v>SES22</v>
      </c>
      <c r="B272" s="66" t="str">
        <f>Costs!B271</f>
        <v>SES</v>
      </c>
      <c r="C272" s="66" t="str">
        <f>Costs!C271</f>
        <v>2021-22</v>
      </c>
      <c r="D272" s="106">
        <f t="shared" si="36"/>
        <v>5.2828473247686087</v>
      </c>
      <c r="E272" s="107">
        <f t="shared" si="32"/>
        <v>18.2645477748367</v>
      </c>
      <c r="F272" s="107">
        <f t="shared" si="33"/>
        <v>8.2320452331801874</v>
      </c>
      <c r="G272" s="107">
        <f t="shared" si="37"/>
        <v>0</v>
      </c>
      <c r="H272" s="106">
        <f t="shared" si="34"/>
        <v>12.52092353054978</v>
      </c>
      <c r="I272" s="108">
        <f t="shared" si="30"/>
        <v>0</v>
      </c>
      <c r="J272" s="108">
        <f t="shared" si="31"/>
        <v>0</v>
      </c>
      <c r="K272" s="77">
        <f>IF($C272&lt;="2023-24",INDEX(Inputs1[[2013-14]:[2029-30]], MATCH(_xlfn.CONCAT('Cost drivers '!K$4,"_",'Cost drivers '!$B272), Inputs1!$X$2:$X$507, 0), MATCH('Cost drivers '!$C272, Inputs1[[#Headers],[2013-14]:[2029-30]], 0)), INDEX(Inputs24[[2023-24]:[2029-30]], MATCH(_xlfn.CONCAT('Cost drivers '!K$5, "_",'Cost drivers '!$B272), Inputs2!$N$2:$N$210, 0), MATCH('Cost drivers '!$C272, Inputs24[[#Headers],[2023-24]:[2029-30]],0)))</f>
        <v>196.92980092838908</v>
      </c>
      <c r="L272" s="77">
        <f>IF($C272&lt;="2023-24",INDEX(Inputs1[[2013-14]:[2029-30]], MATCH(_xlfn.CONCAT('Cost drivers '!L$4,"_",'Cost drivers '!$B272), Inputs1!$X$2:$X$507, 0), MATCH('Cost drivers '!$C272, Inputs1[[#Headers],[2013-14]:[2029-30]], 0)), INDEX(Inputs24[[2023-24]:[2029-30]], MATCH(_xlfn.CONCAT('Cost drivers '!L$5, "_",'Cost drivers '!$B272), Inputs2!$N$2:$N$210, 0), MATCH('Cost drivers '!$C272, Inputs24[[#Headers],[2023-24]:[2029-30]],0)))</f>
        <v>18.2645477748367</v>
      </c>
      <c r="M272" s="77">
        <f>IF($C272&lt;="2023-24",INDEX(Inputs1[[2013-14]:[2029-30]], MATCH(_xlfn.CONCAT('Cost drivers '!M$4,"_",'Cost drivers '!$B272), Inputs1!$X$2:$X$507, 0), MATCH('Cost drivers '!$C272, Inputs1[[#Headers],[2013-14]:[2029-30]], 0)), INDEX(Inputs24[[2023-24]:[2029-30]], MATCH(_xlfn.CONCAT('Cost drivers '!M$5, "_",'Cost drivers '!$B272), Inputs2!$N$2:$N$210, 0), MATCH('Cost drivers '!$C272, Inputs24[[#Headers],[2023-24]:[2029-30]],0)))</f>
        <v>8.2320452331801874</v>
      </c>
      <c r="N272" s="77">
        <f>IF($C272&lt;="2023-24",INDEX(Inputs1[[2013-14]:[2029-30]], MATCH(_xlfn.CONCAT('Cost drivers '!N$4,"_",'Cost drivers '!$B272), Inputs1!$X$2:$X$507, 0), MATCH('Cost drivers '!$C272, Inputs1[[#Headers],[2013-14]:[2029-30]], 0)), INDEX(Inputs24[[2023-24]:[2029-30]], MATCH(_xlfn.CONCAT('Cost drivers '!N$5, "_",'Cost drivers '!$B272), Inputs2!$N$2:$N$210, 0), MATCH('Cost drivers '!$C272, Inputs24[[#Headers],[2023-24]:[2029-30]],0)))</f>
        <v>0</v>
      </c>
      <c r="O272" s="77">
        <f>IF($C272&lt;="2023-24",INDEX(Inputs1[[2013-14]:[2029-30]], MATCH(_xlfn.CONCAT('Cost drivers '!O$4,"_",'Cost drivers '!$B272), Inputs1!$X$2:$X$507, 0), MATCH('Cost drivers '!$C272, Inputs1[[#Headers],[2013-14]:[2029-30]], 0)), INDEX(Inputs24[[2023-24]:[2029-30]], MATCH(_xlfn.CONCAT('Cost drivers '!O$5, "_",'Cost drivers '!$B272), Inputs2!$N$2:$N$210, 0), MATCH('Cost drivers '!$C272, Inputs24[[#Headers],[2023-24]:[2029-30]],0)))</f>
        <v>274.01099999999997</v>
      </c>
      <c r="P272" s="77">
        <f>IF($C272&lt;="2023-24",INDEX(Inputs1[[2013-14]:[2029-30]], MATCH(_xlfn.CONCAT('Cost drivers '!P$4,"_",'Cost drivers '!$B272), Inputs1!$X$2:$X$507, 0), MATCH('Cost drivers '!$C272, Inputs1[[#Headers],[2013-14]:[2029-30]], 0)), INDEX(Inputs24[[2023-24]:[2029-30]], MATCH(_xlfn.CONCAT('Cost drivers '!P$5, "_",'Cost drivers '!$B272), Inputs2!$N$2:$N$210, 0), MATCH('Cost drivers '!$C272, Inputs24[[#Headers],[2023-24]:[2029-30]],0)))</f>
        <v>0</v>
      </c>
      <c r="Q272" s="77">
        <f>IF($C272&lt;="2023-24",INDEX(Inputs1[[2013-14]:[2029-30]], MATCH(_xlfn.CONCAT('Cost drivers '!Q$4,"_",'Cost drivers '!$B272), Inputs1!$X$2:$X$507, 0), MATCH('Cost drivers '!$C272, Inputs1[[#Headers],[2013-14]:[2029-30]], 0)), INDEX(Inputs24[[2023-24]:[2029-30]], MATCH(_xlfn.CONCAT('Cost drivers '!Q$5, "_",'Cost drivers '!$B272), Inputs2!$N$2:$N$210, 0), MATCH('Cost drivers '!$C272, Inputs24[[#Headers],[2023-24]:[2029-30]],0)))</f>
        <v>0</v>
      </c>
    </row>
    <row r="273" spans="1:17" s="48" customFormat="1" ht="13.15">
      <c r="A273" s="66" t="str">
        <f t="shared" si="35"/>
        <v>SES23</v>
      </c>
      <c r="B273" s="66" t="str">
        <f>Costs!B272</f>
        <v>SES</v>
      </c>
      <c r="C273" s="66" t="str">
        <f>Costs!C272</f>
        <v>2022-23</v>
      </c>
      <c r="D273" s="106">
        <f t="shared" si="36"/>
        <v>5.2209547849377653</v>
      </c>
      <c r="E273" s="107">
        <f t="shared" si="32"/>
        <v>19.368751826876281</v>
      </c>
      <c r="F273" s="107">
        <f t="shared" si="33"/>
        <v>8.2320452331801874</v>
      </c>
      <c r="G273" s="107">
        <f t="shared" si="37"/>
        <v>0</v>
      </c>
      <c r="H273" s="106">
        <f t="shared" si="34"/>
        <v>12.570486566188723</v>
      </c>
      <c r="I273" s="108">
        <f t="shared" si="30"/>
        <v>0</v>
      </c>
      <c r="J273" s="108">
        <f t="shared" si="31"/>
        <v>0</v>
      </c>
      <c r="K273" s="77">
        <f>IF($C273&lt;="2023-24",INDEX(Inputs1[[2013-14]:[2029-30]], MATCH(_xlfn.CONCAT('Cost drivers '!K$4,"_",'Cost drivers '!$B273), Inputs1!$X$2:$X$507, 0), MATCH('Cost drivers '!$C273, Inputs1[[#Headers],[2013-14]:[2029-30]], 0)), INDEX(Inputs24[[2023-24]:[2029-30]], MATCH(_xlfn.CONCAT('Cost drivers '!K$5, "_",'Cost drivers '!$B273), Inputs2!$N$2:$N$210, 0), MATCH('Cost drivers '!$C273, Inputs24[[#Headers],[2023-24]:[2029-30]],0)))</f>
        <v>185.1108407652674</v>
      </c>
      <c r="L273" s="77">
        <f>IF($C273&lt;="2023-24",INDEX(Inputs1[[2013-14]:[2029-30]], MATCH(_xlfn.CONCAT('Cost drivers '!L$4,"_",'Cost drivers '!$B273), Inputs1!$X$2:$X$507, 0), MATCH('Cost drivers '!$C273, Inputs1[[#Headers],[2013-14]:[2029-30]], 0)), INDEX(Inputs24[[2023-24]:[2029-30]], MATCH(_xlfn.CONCAT('Cost drivers '!L$5, "_",'Cost drivers '!$B273), Inputs2!$N$2:$N$210, 0), MATCH('Cost drivers '!$C273, Inputs24[[#Headers],[2023-24]:[2029-30]],0)))</f>
        <v>19.368751826876281</v>
      </c>
      <c r="M273" s="77">
        <f>IF($C273&lt;="2023-24",INDEX(Inputs1[[2013-14]:[2029-30]], MATCH(_xlfn.CONCAT('Cost drivers '!M$4,"_",'Cost drivers '!$B273), Inputs1!$X$2:$X$507, 0), MATCH('Cost drivers '!$C273, Inputs1[[#Headers],[2013-14]:[2029-30]], 0)), INDEX(Inputs24[[2023-24]:[2029-30]], MATCH(_xlfn.CONCAT('Cost drivers '!M$5, "_",'Cost drivers '!$B273), Inputs2!$N$2:$N$210, 0), MATCH('Cost drivers '!$C273, Inputs24[[#Headers],[2023-24]:[2029-30]],0)))</f>
        <v>8.2320452331801874</v>
      </c>
      <c r="N273" s="77">
        <f>IF($C273&lt;="2023-24",INDEX(Inputs1[[2013-14]:[2029-30]], MATCH(_xlfn.CONCAT('Cost drivers '!N$4,"_",'Cost drivers '!$B273), Inputs1!$X$2:$X$507, 0), MATCH('Cost drivers '!$C273, Inputs1[[#Headers],[2013-14]:[2029-30]], 0)), INDEX(Inputs24[[2023-24]:[2029-30]], MATCH(_xlfn.CONCAT('Cost drivers '!N$5, "_",'Cost drivers '!$B273), Inputs2!$N$2:$N$210, 0), MATCH('Cost drivers '!$C273, Inputs24[[#Headers],[2023-24]:[2029-30]],0)))</f>
        <v>0</v>
      </c>
      <c r="O273" s="77">
        <f>IF($C273&lt;="2023-24",INDEX(Inputs1[[2013-14]:[2029-30]], MATCH(_xlfn.CONCAT('Cost drivers '!O$4,"_",'Cost drivers '!$B273), Inputs1!$X$2:$X$507, 0), MATCH('Cost drivers '!$C273, Inputs1[[#Headers],[2013-14]:[2029-30]], 0)), INDEX(Inputs24[[2023-24]:[2029-30]], MATCH(_xlfn.CONCAT('Cost drivers '!O$5, "_",'Cost drivers '!$B273), Inputs2!$N$2:$N$210, 0), MATCH('Cost drivers '!$C273, Inputs24[[#Headers],[2023-24]:[2029-30]],0)))</f>
        <v>287.93399999999997</v>
      </c>
      <c r="P273" s="77">
        <f>IF($C273&lt;="2023-24",INDEX(Inputs1[[2013-14]:[2029-30]], MATCH(_xlfn.CONCAT('Cost drivers '!P$4,"_",'Cost drivers '!$B273), Inputs1!$X$2:$X$507, 0), MATCH('Cost drivers '!$C273, Inputs1[[#Headers],[2013-14]:[2029-30]], 0)), INDEX(Inputs24[[2023-24]:[2029-30]], MATCH(_xlfn.CONCAT('Cost drivers '!P$5, "_",'Cost drivers '!$B273), Inputs2!$N$2:$N$210, 0), MATCH('Cost drivers '!$C273, Inputs24[[#Headers],[2023-24]:[2029-30]],0)))</f>
        <v>0</v>
      </c>
      <c r="Q273" s="77">
        <f>IF($C273&lt;="2023-24",INDEX(Inputs1[[2013-14]:[2029-30]], MATCH(_xlfn.CONCAT('Cost drivers '!Q$4,"_",'Cost drivers '!$B273), Inputs1!$X$2:$X$507, 0), MATCH('Cost drivers '!$C273, Inputs1[[#Headers],[2013-14]:[2029-30]], 0)), INDEX(Inputs24[[2023-24]:[2029-30]], MATCH(_xlfn.CONCAT('Cost drivers '!Q$5, "_",'Cost drivers '!$B273), Inputs2!$N$2:$N$210, 0), MATCH('Cost drivers '!$C273, Inputs24[[#Headers],[2023-24]:[2029-30]],0)))</f>
        <v>0</v>
      </c>
    </row>
    <row r="274" spans="1:17" s="48" customFormat="1" ht="13.15">
      <c r="A274" s="66" t="str">
        <f t="shared" si="35"/>
        <v>SES24</v>
      </c>
      <c r="B274" s="66" t="str">
        <f>Costs!B273</f>
        <v>SES</v>
      </c>
      <c r="C274" s="66" t="str">
        <f>Costs!C273</f>
        <v>2023-24</v>
      </c>
      <c r="D274" s="106">
        <f t="shared" si="36"/>
        <v>5.2505243208692383</v>
      </c>
      <c r="E274" s="107">
        <f t="shared" si="32"/>
        <v>19.380899039615905</v>
      </c>
      <c r="F274" s="107">
        <f t="shared" si="33"/>
        <v>8.2320452331801874</v>
      </c>
      <c r="G274" s="107">
        <f t="shared" si="37"/>
        <v>0</v>
      </c>
      <c r="H274" s="106">
        <f t="shared" si="34"/>
        <v>12.574368800851129</v>
      </c>
      <c r="I274" s="108">
        <f t="shared" si="30"/>
        <v>0</v>
      </c>
      <c r="J274" s="108">
        <f t="shared" si="31"/>
        <v>0</v>
      </c>
      <c r="K274" s="77">
        <f>IF($C274&lt;="2023-24",INDEX(Inputs1[[2013-14]:[2029-30]], MATCH(_xlfn.CONCAT('Cost drivers '!K$4,"_",'Cost drivers '!$B274), Inputs1!$X$2:$X$507, 0), MATCH('Cost drivers '!$C274, Inputs1[[#Headers],[2013-14]:[2029-30]], 0)), INDEX(Inputs24[[2023-24]:[2029-30]], MATCH(_xlfn.CONCAT('Cost drivers '!K$5, "_",'Cost drivers '!$B274), Inputs2!$N$2:$N$210, 0), MATCH('Cost drivers '!$C274, Inputs24[[#Headers],[2023-24]:[2029-30]],0)))</f>
        <v>190.66621252924708</v>
      </c>
      <c r="L274" s="77">
        <f>IF($C274&lt;="2023-24",INDEX(Inputs1[[2013-14]:[2029-30]], MATCH(_xlfn.CONCAT('Cost drivers '!L$4,"_",'Cost drivers '!$B274), Inputs1!$X$2:$X$507, 0), MATCH('Cost drivers '!$C274, Inputs1[[#Headers],[2013-14]:[2029-30]], 0)), INDEX(Inputs24[[2023-24]:[2029-30]], MATCH(_xlfn.CONCAT('Cost drivers '!L$5, "_",'Cost drivers '!$B274), Inputs2!$N$2:$N$210, 0), MATCH('Cost drivers '!$C274, Inputs24[[#Headers],[2023-24]:[2029-30]],0)))</f>
        <v>19.380899039615905</v>
      </c>
      <c r="M274" s="77">
        <f>IF($C274&lt;="2023-24",INDEX(Inputs1[[2013-14]:[2029-30]], MATCH(_xlfn.CONCAT('Cost drivers '!M$4,"_",'Cost drivers '!$B274), Inputs1!$X$2:$X$507, 0), MATCH('Cost drivers '!$C274, Inputs1[[#Headers],[2013-14]:[2029-30]], 0)), INDEX(Inputs24[[2023-24]:[2029-30]], MATCH(_xlfn.CONCAT('Cost drivers '!M$5, "_",'Cost drivers '!$B274), Inputs2!$N$2:$N$210, 0), MATCH('Cost drivers '!$C274, Inputs24[[#Headers],[2023-24]:[2029-30]],0)))</f>
        <v>8.2320452331801874</v>
      </c>
      <c r="N274" s="77">
        <f>IF($C274&lt;="2023-24",INDEX(Inputs1[[2013-14]:[2029-30]], MATCH(_xlfn.CONCAT('Cost drivers '!N$4,"_",'Cost drivers '!$B274), Inputs1!$X$2:$X$507, 0), MATCH('Cost drivers '!$C274, Inputs1[[#Headers],[2013-14]:[2029-30]], 0)), INDEX(Inputs24[[2023-24]:[2029-30]], MATCH(_xlfn.CONCAT('Cost drivers '!N$5, "_",'Cost drivers '!$B274), Inputs2!$N$2:$N$210, 0), MATCH('Cost drivers '!$C274, Inputs24[[#Headers],[2023-24]:[2029-30]],0)))</f>
        <v>0</v>
      </c>
      <c r="O274" s="77">
        <f>IF($C274&lt;="2023-24",INDEX(Inputs1[[2013-14]:[2029-30]], MATCH(_xlfn.CONCAT('Cost drivers '!O$4,"_",'Cost drivers '!$B274), Inputs1!$X$2:$X$507, 0), MATCH('Cost drivers '!$C274, Inputs1[[#Headers],[2013-14]:[2029-30]], 0)), INDEX(Inputs24[[2023-24]:[2029-30]], MATCH(_xlfn.CONCAT('Cost drivers '!O$5, "_",'Cost drivers '!$B274), Inputs2!$N$2:$N$210, 0), MATCH('Cost drivers '!$C274, Inputs24[[#Headers],[2023-24]:[2029-30]],0)))</f>
        <v>289.05400000000003</v>
      </c>
      <c r="P274" s="77">
        <f>IF($C274&lt;="2023-24",INDEX(Inputs1[[2013-14]:[2029-30]], MATCH(_xlfn.CONCAT('Cost drivers '!P$4,"_",'Cost drivers '!$B274), Inputs1!$X$2:$X$507, 0), MATCH('Cost drivers '!$C274, Inputs1[[#Headers],[2013-14]:[2029-30]], 0)), INDEX(Inputs24[[2023-24]:[2029-30]], MATCH(_xlfn.CONCAT('Cost drivers '!P$5, "_",'Cost drivers '!$B274), Inputs2!$N$2:$N$210, 0), MATCH('Cost drivers '!$C274, Inputs24[[#Headers],[2023-24]:[2029-30]],0)))</f>
        <v>0</v>
      </c>
      <c r="Q274" s="77">
        <f>IF($C274&lt;="2023-24",INDEX(Inputs1[[2013-14]:[2029-30]], MATCH(_xlfn.CONCAT('Cost drivers '!Q$4,"_",'Cost drivers '!$B274), Inputs1!$X$2:$X$507, 0), MATCH('Cost drivers '!$C274, Inputs1[[#Headers],[2013-14]:[2029-30]], 0)), INDEX(Inputs24[[2023-24]:[2029-30]], MATCH(_xlfn.CONCAT('Cost drivers '!Q$5, "_",'Cost drivers '!$B274), Inputs2!$N$2:$N$210, 0), MATCH('Cost drivers '!$C274, Inputs24[[#Headers],[2023-24]:[2029-30]],0)))</f>
        <v>0</v>
      </c>
    </row>
    <row r="275" spans="1:17" s="48" customFormat="1" ht="13.15">
      <c r="A275" s="66" t="str">
        <f t="shared" si="35"/>
        <v>SES25</v>
      </c>
      <c r="B275" s="66" t="str">
        <f>Costs!B274</f>
        <v>SES</v>
      </c>
      <c r="C275" s="66" t="str">
        <f>Costs!C274</f>
        <v>2024-25</v>
      </c>
      <c r="D275" s="106">
        <f t="shared" si="36"/>
        <v>5.5316833945872803</v>
      </c>
      <c r="E275" s="107">
        <f t="shared" si="32"/>
        <v>19.380899039615905</v>
      </c>
      <c r="F275" s="107">
        <f t="shared" si="33"/>
        <v>8.2320452331801874</v>
      </c>
      <c r="G275" s="107">
        <f t="shared" si="37"/>
        <v>0</v>
      </c>
      <c r="H275" s="106">
        <f t="shared" si="34"/>
        <v>12.591062900448952</v>
      </c>
      <c r="I275" s="108">
        <f t="shared" si="30"/>
        <v>0</v>
      </c>
      <c r="J275" s="108">
        <f t="shared" si="31"/>
        <v>0</v>
      </c>
      <c r="K275" s="77">
        <f>IF($C275&lt;="2023-24",INDEX(Inputs1[[2013-14]:[2029-30]], MATCH(_xlfn.CONCAT('Cost drivers '!K$4,"_",'Cost drivers '!$B275), Inputs1!$X$2:$X$507, 0), MATCH('Cost drivers '!$C275, Inputs1[[#Headers],[2013-14]:[2029-30]], 0)), INDEX(Inputs24[[2023-24]:[2029-30]], MATCH(_xlfn.CONCAT('Cost drivers '!K$5, "_",'Cost drivers '!$B275), Inputs2!$N$2:$N$210, 0), MATCH('Cost drivers '!$C275, Inputs24[[#Headers],[2023-24]:[2029-30]],0)))</f>
        <v>252.56872618399564</v>
      </c>
      <c r="L275" s="77">
        <f>IF($C275&lt;="2023-24",INDEX(Inputs1[[2013-14]:[2029-30]], MATCH(_xlfn.CONCAT('Cost drivers '!L$4,"_",'Cost drivers '!$B275), Inputs1!$X$2:$X$507, 0), MATCH('Cost drivers '!$C275, Inputs1[[#Headers],[2013-14]:[2029-30]], 0)), INDEX(Inputs24[[2023-24]:[2029-30]], MATCH(_xlfn.CONCAT('Cost drivers '!L$5, "_",'Cost drivers '!$B275), Inputs2!$N$2:$N$210, 0), MATCH('Cost drivers '!$C275, Inputs24[[#Headers],[2023-24]:[2029-30]],0)))</f>
        <v>19.380899039615905</v>
      </c>
      <c r="M275" s="77">
        <f>IF($C275&lt;="2023-24",INDEX(Inputs1[[2013-14]:[2029-30]], MATCH(_xlfn.CONCAT('Cost drivers '!M$4,"_",'Cost drivers '!$B275), Inputs1!$X$2:$X$507, 0), MATCH('Cost drivers '!$C275, Inputs1[[#Headers],[2013-14]:[2029-30]], 0)), INDEX(Inputs24[[2023-24]:[2029-30]], MATCH(_xlfn.CONCAT('Cost drivers '!M$5, "_",'Cost drivers '!$B275), Inputs2!$N$2:$N$210, 0), MATCH('Cost drivers '!$C275, Inputs24[[#Headers],[2023-24]:[2029-30]],0)))</f>
        <v>8.2320452331801874</v>
      </c>
      <c r="N275" s="77">
        <f>IF($C275&lt;="2023-24",INDEX(Inputs1[[2013-14]:[2029-30]], MATCH(_xlfn.CONCAT('Cost drivers '!N$4,"_",'Cost drivers '!$B275), Inputs1!$X$2:$X$507, 0), MATCH('Cost drivers '!$C275, Inputs1[[#Headers],[2013-14]:[2029-30]], 0)), INDEX(Inputs24[[2023-24]:[2029-30]], MATCH(_xlfn.CONCAT('Cost drivers '!N$5, "_",'Cost drivers '!$B275), Inputs2!$N$2:$N$210, 0), MATCH('Cost drivers '!$C275, Inputs24[[#Headers],[2023-24]:[2029-30]],0)))</f>
        <v>0</v>
      </c>
      <c r="O275" s="77">
        <f>IF($C275&lt;="2023-24",INDEX(Inputs1[[2013-14]:[2029-30]], MATCH(_xlfn.CONCAT('Cost drivers '!O$4,"_",'Cost drivers '!$B275), Inputs1!$X$2:$X$507, 0), MATCH('Cost drivers '!$C275, Inputs1[[#Headers],[2013-14]:[2029-30]], 0)), INDEX(Inputs24[[2023-24]:[2029-30]], MATCH(_xlfn.CONCAT('Cost drivers '!O$5, "_",'Cost drivers '!$B275), Inputs2!$N$2:$N$210, 0), MATCH('Cost drivers '!$C275, Inputs24[[#Headers],[2023-24]:[2029-30]],0)))</f>
        <v>293.92</v>
      </c>
      <c r="P275" s="77">
        <f>IF($C275&lt;="2023-24",INDEX(Inputs1[[2013-14]:[2029-30]], MATCH(_xlfn.CONCAT('Cost drivers '!P$4,"_",'Cost drivers '!$B275), Inputs1!$X$2:$X$507, 0), MATCH('Cost drivers '!$C275, Inputs1[[#Headers],[2013-14]:[2029-30]], 0)), INDEX(Inputs24[[2023-24]:[2029-30]], MATCH(_xlfn.CONCAT('Cost drivers '!P$5, "_",'Cost drivers '!$B275), Inputs2!$N$2:$N$210, 0), MATCH('Cost drivers '!$C275, Inputs24[[#Headers],[2023-24]:[2029-30]],0)))</f>
        <v>0</v>
      </c>
      <c r="Q275" s="77">
        <f>IF($C275&lt;="2023-24",INDEX(Inputs1[[2013-14]:[2029-30]], MATCH(_xlfn.CONCAT('Cost drivers '!Q$4,"_",'Cost drivers '!$B275), Inputs1!$X$2:$X$507, 0), MATCH('Cost drivers '!$C275, Inputs1[[#Headers],[2013-14]:[2029-30]], 0)), INDEX(Inputs24[[2023-24]:[2029-30]], MATCH(_xlfn.CONCAT('Cost drivers '!Q$5, "_",'Cost drivers '!$B275), Inputs2!$N$2:$N$210, 0), MATCH('Cost drivers '!$C275, Inputs24[[#Headers],[2023-24]:[2029-30]],0)))</f>
        <v>0</v>
      </c>
    </row>
    <row r="276" spans="1:17" s="48" customFormat="1" ht="13.15">
      <c r="A276" s="66" t="str">
        <f t="shared" si="35"/>
        <v>SES26</v>
      </c>
      <c r="B276" s="66" t="str">
        <f>Costs!B275</f>
        <v>SES</v>
      </c>
      <c r="C276" s="66" t="str">
        <f>Costs!C275</f>
        <v>2025-26</v>
      </c>
      <c r="D276" s="106">
        <f t="shared" si="36"/>
        <v>5.5986734543648655</v>
      </c>
      <c r="E276" s="107">
        <f t="shared" si="32"/>
        <v>19.380899039615905</v>
      </c>
      <c r="F276" s="107">
        <f t="shared" si="33"/>
        <v>8.2320452331801874</v>
      </c>
      <c r="G276" s="107">
        <f t="shared" si="37"/>
        <v>0</v>
      </c>
      <c r="H276" s="106">
        <f t="shared" si="34"/>
        <v>12.59801337681845</v>
      </c>
      <c r="I276" s="108">
        <f t="shared" si="30"/>
        <v>0</v>
      </c>
      <c r="J276" s="108">
        <f t="shared" si="31"/>
        <v>0</v>
      </c>
      <c r="K276" s="77">
        <f>IF($C276&lt;="2023-24",INDEX(Inputs1[[2013-14]:[2029-30]], MATCH(_xlfn.CONCAT('Cost drivers '!K$4,"_",'Cost drivers '!$B276), Inputs1!$X$2:$X$507, 0), MATCH('Cost drivers '!$C276, Inputs1[[#Headers],[2013-14]:[2029-30]], 0)), INDEX(Inputs24[[2023-24]:[2029-30]], MATCH(_xlfn.CONCAT('Cost drivers '!K$5, "_",'Cost drivers '!$B276), Inputs2!$N$2:$N$210, 0), MATCH('Cost drivers '!$C276, Inputs24[[#Headers],[2023-24]:[2029-30]],0)))</f>
        <v>270.06791228840757</v>
      </c>
      <c r="L276" s="77">
        <f>IF($C276&lt;="2023-24",INDEX(Inputs1[[2013-14]:[2029-30]], MATCH(_xlfn.CONCAT('Cost drivers '!L$4,"_",'Cost drivers '!$B276), Inputs1!$X$2:$X$507, 0), MATCH('Cost drivers '!$C276, Inputs1[[#Headers],[2013-14]:[2029-30]], 0)), INDEX(Inputs24[[2023-24]:[2029-30]], MATCH(_xlfn.CONCAT('Cost drivers '!L$5, "_",'Cost drivers '!$B276), Inputs2!$N$2:$N$210, 0), MATCH('Cost drivers '!$C276, Inputs24[[#Headers],[2023-24]:[2029-30]],0)))</f>
        <v>19.380899039615905</v>
      </c>
      <c r="M276" s="77">
        <f>IF($C276&lt;="2023-24",INDEX(Inputs1[[2013-14]:[2029-30]], MATCH(_xlfn.CONCAT('Cost drivers '!M$4,"_",'Cost drivers '!$B276), Inputs1!$X$2:$X$507, 0), MATCH('Cost drivers '!$C276, Inputs1[[#Headers],[2013-14]:[2029-30]], 0)), INDEX(Inputs24[[2023-24]:[2029-30]], MATCH(_xlfn.CONCAT('Cost drivers '!M$5, "_",'Cost drivers '!$B276), Inputs2!$N$2:$N$210, 0), MATCH('Cost drivers '!$C276, Inputs24[[#Headers],[2023-24]:[2029-30]],0)))</f>
        <v>8.2320452331801874</v>
      </c>
      <c r="N276" s="77">
        <f>IF($C276&lt;="2023-24",INDEX(Inputs1[[2013-14]:[2029-30]], MATCH(_xlfn.CONCAT('Cost drivers '!N$4,"_",'Cost drivers '!$B276), Inputs1!$X$2:$X$507, 0), MATCH('Cost drivers '!$C276, Inputs1[[#Headers],[2013-14]:[2029-30]], 0)), INDEX(Inputs24[[2023-24]:[2029-30]], MATCH(_xlfn.CONCAT('Cost drivers '!N$5, "_",'Cost drivers '!$B276), Inputs2!$N$2:$N$210, 0), MATCH('Cost drivers '!$C276, Inputs24[[#Headers],[2023-24]:[2029-30]],0)))</f>
        <v>0</v>
      </c>
      <c r="O276" s="77">
        <f>IF($C276&lt;="2023-24",INDEX(Inputs1[[2013-14]:[2029-30]], MATCH(_xlfn.CONCAT('Cost drivers '!O$4,"_",'Cost drivers '!$B276), Inputs1!$X$2:$X$507, 0), MATCH('Cost drivers '!$C276, Inputs1[[#Headers],[2013-14]:[2029-30]], 0)), INDEX(Inputs24[[2023-24]:[2029-30]], MATCH(_xlfn.CONCAT('Cost drivers '!O$5, "_",'Cost drivers '!$B276), Inputs2!$N$2:$N$210, 0), MATCH('Cost drivers '!$C276, Inputs24[[#Headers],[2023-24]:[2029-30]],0)))</f>
        <v>295.96999999999997</v>
      </c>
      <c r="P276" s="77">
        <f>IF($C276&lt;="2023-24",INDEX(Inputs1[[2013-14]:[2029-30]], MATCH(_xlfn.CONCAT('Cost drivers '!P$4,"_",'Cost drivers '!$B276), Inputs1!$X$2:$X$507, 0), MATCH('Cost drivers '!$C276, Inputs1[[#Headers],[2013-14]:[2029-30]], 0)), INDEX(Inputs24[[2023-24]:[2029-30]], MATCH(_xlfn.CONCAT('Cost drivers '!P$5, "_",'Cost drivers '!$B276), Inputs2!$N$2:$N$210, 0), MATCH('Cost drivers '!$C276, Inputs24[[#Headers],[2023-24]:[2029-30]],0)))</f>
        <v>0</v>
      </c>
      <c r="Q276" s="77">
        <f>IF($C276&lt;="2023-24",INDEX(Inputs1[[2013-14]:[2029-30]], MATCH(_xlfn.CONCAT('Cost drivers '!Q$4,"_",'Cost drivers '!$B276), Inputs1!$X$2:$X$507, 0), MATCH('Cost drivers '!$C276, Inputs1[[#Headers],[2013-14]:[2029-30]], 0)), INDEX(Inputs24[[2023-24]:[2029-30]], MATCH(_xlfn.CONCAT('Cost drivers '!Q$5, "_",'Cost drivers '!$B276), Inputs2!$N$2:$N$210, 0), MATCH('Cost drivers '!$C276, Inputs24[[#Headers],[2023-24]:[2029-30]],0)))</f>
        <v>0</v>
      </c>
    </row>
    <row r="277" spans="1:17" s="48" customFormat="1" ht="13.15">
      <c r="A277" s="66" t="str">
        <f t="shared" si="35"/>
        <v>SES27</v>
      </c>
      <c r="B277" s="66" t="str">
        <f>Costs!B276</f>
        <v>SES</v>
      </c>
      <c r="C277" s="66" t="str">
        <f>Costs!C276</f>
        <v>2026-27</v>
      </c>
      <c r="D277" s="106">
        <f t="shared" si="36"/>
        <v>5.6669712911166235</v>
      </c>
      <c r="E277" s="107">
        <f t="shared" si="32"/>
        <v>19.380899039615905</v>
      </c>
      <c r="F277" s="107">
        <f t="shared" si="33"/>
        <v>8.2320452331801874</v>
      </c>
      <c r="G277" s="107">
        <f t="shared" si="37"/>
        <v>0</v>
      </c>
      <c r="H277" s="106">
        <f t="shared" si="34"/>
        <v>12.607295434380205</v>
      </c>
      <c r="I277" s="108">
        <f t="shared" si="30"/>
        <v>0</v>
      </c>
      <c r="J277" s="108">
        <f t="shared" si="31"/>
        <v>0</v>
      </c>
      <c r="K277" s="77">
        <f>IF($C277&lt;="2023-24",INDEX(Inputs1[[2013-14]:[2029-30]], MATCH(_xlfn.CONCAT('Cost drivers '!K$4,"_",'Cost drivers '!$B277), Inputs1!$X$2:$X$507, 0), MATCH('Cost drivers '!$C277, Inputs1[[#Headers],[2013-14]:[2029-30]], 0)), INDEX(Inputs24[[2023-24]:[2029-30]], MATCH(_xlfn.CONCAT('Cost drivers '!K$5, "_",'Cost drivers '!$B277), Inputs2!$N$2:$N$210, 0), MATCH('Cost drivers '!$C277, Inputs24[[#Headers],[2023-24]:[2029-30]],0)))</f>
        <v>289.15743313359889</v>
      </c>
      <c r="L277" s="77">
        <f>IF($C277&lt;="2023-24",INDEX(Inputs1[[2013-14]:[2029-30]], MATCH(_xlfn.CONCAT('Cost drivers '!L$4,"_",'Cost drivers '!$B277), Inputs1!$X$2:$X$507, 0), MATCH('Cost drivers '!$C277, Inputs1[[#Headers],[2013-14]:[2029-30]], 0)), INDEX(Inputs24[[2023-24]:[2029-30]], MATCH(_xlfn.CONCAT('Cost drivers '!L$5, "_",'Cost drivers '!$B277), Inputs2!$N$2:$N$210, 0), MATCH('Cost drivers '!$C277, Inputs24[[#Headers],[2023-24]:[2029-30]],0)))</f>
        <v>19.380899039615905</v>
      </c>
      <c r="M277" s="77">
        <f>IF($C277&lt;="2023-24",INDEX(Inputs1[[2013-14]:[2029-30]], MATCH(_xlfn.CONCAT('Cost drivers '!M$4,"_",'Cost drivers '!$B277), Inputs1!$X$2:$X$507, 0), MATCH('Cost drivers '!$C277, Inputs1[[#Headers],[2013-14]:[2029-30]], 0)), INDEX(Inputs24[[2023-24]:[2029-30]], MATCH(_xlfn.CONCAT('Cost drivers '!M$5, "_",'Cost drivers '!$B277), Inputs2!$N$2:$N$210, 0), MATCH('Cost drivers '!$C277, Inputs24[[#Headers],[2023-24]:[2029-30]],0)))</f>
        <v>8.2320452331801874</v>
      </c>
      <c r="N277" s="77">
        <f>IF($C277&lt;="2023-24",INDEX(Inputs1[[2013-14]:[2029-30]], MATCH(_xlfn.CONCAT('Cost drivers '!N$4,"_",'Cost drivers '!$B277), Inputs1!$X$2:$X$507, 0), MATCH('Cost drivers '!$C277, Inputs1[[#Headers],[2013-14]:[2029-30]], 0)), INDEX(Inputs24[[2023-24]:[2029-30]], MATCH(_xlfn.CONCAT('Cost drivers '!N$5, "_",'Cost drivers '!$B277), Inputs2!$N$2:$N$210, 0), MATCH('Cost drivers '!$C277, Inputs24[[#Headers],[2023-24]:[2029-30]],0)))</f>
        <v>0</v>
      </c>
      <c r="O277" s="77">
        <f>IF($C277&lt;="2023-24",INDEX(Inputs1[[2013-14]:[2029-30]], MATCH(_xlfn.CONCAT('Cost drivers '!O$4,"_",'Cost drivers '!$B277), Inputs1!$X$2:$X$507, 0), MATCH('Cost drivers '!$C277, Inputs1[[#Headers],[2013-14]:[2029-30]], 0)), INDEX(Inputs24[[2023-24]:[2029-30]], MATCH(_xlfn.CONCAT('Cost drivers '!O$5, "_",'Cost drivers '!$B277), Inputs2!$N$2:$N$210, 0), MATCH('Cost drivers '!$C277, Inputs24[[#Headers],[2023-24]:[2029-30]],0)))</f>
        <v>298.73</v>
      </c>
      <c r="P277" s="77">
        <f>IF($C277&lt;="2023-24",INDEX(Inputs1[[2013-14]:[2029-30]], MATCH(_xlfn.CONCAT('Cost drivers '!P$4,"_",'Cost drivers '!$B277), Inputs1!$X$2:$X$507, 0), MATCH('Cost drivers '!$C277, Inputs1[[#Headers],[2013-14]:[2029-30]], 0)), INDEX(Inputs24[[2023-24]:[2029-30]], MATCH(_xlfn.CONCAT('Cost drivers '!P$5, "_",'Cost drivers '!$B277), Inputs2!$N$2:$N$210, 0), MATCH('Cost drivers '!$C277, Inputs24[[#Headers],[2023-24]:[2029-30]],0)))</f>
        <v>0</v>
      </c>
      <c r="Q277" s="77">
        <f>IF($C277&lt;="2023-24",INDEX(Inputs1[[2013-14]:[2029-30]], MATCH(_xlfn.CONCAT('Cost drivers '!Q$4,"_",'Cost drivers '!$B277), Inputs1!$X$2:$X$507, 0), MATCH('Cost drivers '!$C277, Inputs1[[#Headers],[2013-14]:[2029-30]], 0)), INDEX(Inputs24[[2023-24]:[2029-30]], MATCH(_xlfn.CONCAT('Cost drivers '!Q$5, "_",'Cost drivers '!$B277), Inputs2!$N$2:$N$210, 0), MATCH('Cost drivers '!$C277, Inputs24[[#Headers],[2023-24]:[2029-30]],0)))</f>
        <v>0</v>
      </c>
    </row>
    <row r="278" spans="1:17" s="48" customFormat="1" ht="13.15">
      <c r="A278" s="66" t="str">
        <f t="shared" si="35"/>
        <v>SES28</v>
      </c>
      <c r="B278" s="66" t="str">
        <f>Costs!B277</f>
        <v>SES</v>
      </c>
      <c r="C278" s="66" t="str">
        <f>Costs!C277</f>
        <v>2027-28</v>
      </c>
      <c r="D278" s="106">
        <f t="shared" si="36"/>
        <v>5.7079966302855265</v>
      </c>
      <c r="E278" s="107">
        <f t="shared" si="32"/>
        <v>19.380899039615905</v>
      </c>
      <c r="F278" s="107">
        <f t="shared" si="33"/>
        <v>8.2320452331801874</v>
      </c>
      <c r="G278" s="107">
        <f t="shared" si="37"/>
        <v>0</v>
      </c>
      <c r="H278" s="106">
        <f t="shared" si="34"/>
        <v>12.616591627941016</v>
      </c>
      <c r="I278" s="108">
        <f t="shared" si="30"/>
        <v>0</v>
      </c>
      <c r="J278" s="108">
        <f t="shared" si="31"/>
        <v>0</v>
      </c>
      <c r="K278" s="77">
        <f>IF($C278&lt;="2023-24",INDEX(Inputs1[[2013-14]:[2029-30]], MATCH(_xlfn.CONCAT('Cost drivers '!K$4,"_",'Cost drivers '!$B278), Inputs1!$X$2:$X$507, 0), MATCH('Cost drivers '!$C278, Inputs1[[#Headers],[2013-14]:[2029-30]], 0)), INDEX(Inputs24[[2023-24]:[2029-30]], MATCH(_xlfn.CONCAT('Cost drivers '!K$5, "_",'Cost drivers '!$B278), Inputs2!$N$2:$N$210, 0), MATCH('Cost drivers '!$C278, Inputs24[[#Headers],[2023-24]:[2029-30]],0)))</f>
        <v>301.26691430087556</v>
      </c>
      <c r="L278" s="77">
        <f>IF($C278&lt;="2023-24",INDEX(Inputs1[[2013-14]:[2029-30]], MATCH(_xlfn.CONCAT('Cost drivers '!L$4,"_",'Cost drivers '!$B278), Inputs1!$X$2:$X$507, 0), MATCH('Cost drivers '!$C278, Inputs1[[#Headers],[2013-14]:[2029-30]], 0)), INDEX(Inputs24[[2023-24]:[2029-30]], MATCH(_xlfn.CONCAT('Cost drivers '!L$5, "_",'Cost drivers '!$B278), Inputs2!$N$2:$N$210, 0), MATCH('Cost drivers '!$C278, Inputs24[[#Headers],[2023-24]:[2029-30]],0)))</f>
        <v>19.380899039615905</v>
      </c>
      <c r="M278" s="77">
        <f>IF($C278&lt;="2023-24",INDEX(Inputs1[[2013-14]:[2029-30]], MATCH(_xlfn.CONCAT('Cost drivers '!M$4,"_",'Cost drivers '!$B278), Inputs1!$X$2:$X$507, 0), MATCH('Cost drivers '!$C278, Inputs1[[#Headers],[2013-14]:[2029-30]], 0)), INDEX(Inputs24[[2023-24]:[2029-30]], MATCH(_xlfn.CONCAT('Cost drivers '!M$5, "_",'Cost drivers '!$B278), Inputs2!$N$2:$N$210, 0), MATCH('Cost drivers '!$C278, Inputs24[[#Headers],[2023-24]:[2029-30]],0)))</f>
        <v>8.2320452331801874</v>
      </c>
      <c r="N278" s="77">
        <f>IF($C278&lt;="2023-24",INDEX(Inputs1[[2013-14]:[2029-30]], MATCH(_xlfn.CONCAT('Cost drivers '!N$4,"_",'Cost drivers '!$B278), Inputs1!$X$2:$X$507, 0), MATCH('Cost drivers '!$C278, Inputs1[[#Headers],[2013-14]:[2029-30]], 0)), INDEX(Inputs24[[2023-24]:[2029-30]], MATCH(_xlfn.CONCAT('Cost drivers '!N$5, "_",'Cost drivers '!$B278), Inputs2!$N$2:$N$210, 0), MATCH('Cost drivers '!$C278, Inputs24[[#Headers],[2023-24]:[2029-30]],0)))</f>
        <v>0</v>
      </c>
      <c r="O278" s="77">
        <f>IF($C278&lt;="2023-24",INDEX(Inputs1[[2013-14]:[2029-30]], MATCH(_xlfn.CONCAT('Cost drivers '!O$4,"_",'Cost drivers '!$B278), Inputs1!$X$2:$X$507, 0), MATCH('Cost drivers '!$C278, Inputs1[[#Headers],[2013-14]:[2029-30]], 0)), INDEX(Inputs24[[2023-24]:[2029-30]], MATCH(_xlfn.CONCAT('Cost drivers '!O$5, "_",'Cost drivers '!$B278), Inputs2!$N$2:$N$210, 0), MATCH('Cost drivers '!$C278, Inputs24[[#Headers],[2023-24]:[2029-30]],0)))</f>
        <v>301.52</v>
      </c>
      <c r="P278" s="77">
        <f>IF($C278&lt;="2023-24",INDEX(Inputs1[[2013-14]:[2029-30]], MATCH(_xlfn.CONCAT('Cost drivers '!P$4,"_",'Cost drivers '!$B278), Inputs1!$X$2:$X$507, 0), MATCH('Cost drivers '!$C278, Inputs1[[#Headers],[2013-14]:[2029-30]], 0)), INDEX(Inputs24[[2023-24]:[2029-30]], MATCH(_xlfn.CONCAT('Cost drivers '!P$5, "_",'Cost drivers '!$B278), Inputs2!$N$2:$N$210, 0), MATCH('Cost drivers '!$C278, Inputs24[[#Headers],[2023-24]:[2029-30]],0)))</f>
        <v>0</v>
      </c>
      <c r="Q278" s="77">
        <f>IF($C278&lt;="2023-24",INDEX(Inputs1[[2013-14]:[2029-30]], MATCH(_xlfn.CONCAT('Cost drivers '!Q$4,"_",'Cost drivers '!$B278), Inputs1!$X$2:$X$507, 0), MATCH('Cost drivers '!$C278, Inputs1[[#Headers],[2013-14]:[2029-30]], 0)), INDEX(Inputs24[[2023-24]:[2029-30]], MATCH(_xlfn.CONCAT('Cost drivers '!Q$5, "_",'Cost drivers '!$B278), Inputs2!$N$2:$N$210, 0), MATCH('Cost drivers '!$C278, Inputs24[[#Headers],[2023-24]:[2029-30]],0)))</f>
        <v>0</v>
      </c>
    </row>
    <row r="279" spans="1:17" s="48" customFormat="1" ht="13.15">
      <c r="A279" s="66" t="str">
        <f t="shared" si="35"/>
        <v>SES29</v>
      </c>
      <c r="B279" s="66" t="str">
        <f>Costs!B278</f>
        <v>SES</v>
      </c>
      <c r="C279" s="66" t="str">
        <f>Costs!C278</f>
        <v>2028-29</v>
      </c>
      <c r="D279" s="106">
        <f t="shared" si="36"/>
        <v>5.7292705992529021</v>
      </c>
      <c r="E279" s="107">
        <f t="shared" si="32"/>
        <v>19.380899039615905</v>
      </c>
      <c r="F279" s="107">
        <f t="shared" si="33"/>
        <v>8.2320452331801874</v>
      </c>
      <c r="G279" s="107">
        <f t="shared" si="37"/>
        <v>0</v>
      </c>
      <c r="H279" s="106">
        <f t="shared" si="34"/>
        <v>12.624190699761654</v>
      </c>
      <c r="I279" s="108">
        <f t="shared" si="30"/>
        <v>0</v>
      </c>
      <c r="J279" s="108">
        <f t="shared" si="31"/>
        <v>0</v>
      </c>
      <c r="K279" s="77">
        <f>IF($C279&lt;="2023-24",INDEX(Inputs1[[2013-14]:[2029-30]], MATCH(_xlfn.CONCAT('Cost drivers '!K$4,"_",'Cost drivers '!$B279), Inputs1!$X$2:$X$507, 0), MATCH('Cost drivers '!$C279, Inputs1[[#Headers],[2013-14]:[2029-30]], 0)), INDEX(Inputs24[[2023-24]:[2029-30]], MATCH(_xlfn.CONCAT('Cost drivers '!K$5, "_",'Cost drivers '!$B279), Inputs2!$N$2:$N$210, 0), MATCH('Cost drivers '!$C279, Inputs24[[#Headers],[2023-24]:[2029-30]],0)))</f>
        <v>307.74471726680275</v>
      </c>
      <c r="L279" s="77">
        <f>IF($C279&lt;="2023-24",INDEX(Inputs1[[2013-14]:[2029-30]], MATCH(_xlfn.CONCAT('Cost drivers '!L$4,"_",'Cost drivers '!$B279), Inputs1!$X$2:$X$507, 0), MATCH('Cost drivers '!$C279, Inputs1[[#Headers],[2013-14]:[2029-30]], 0)), INDEX(Inputs24[[2023-24]:[2029-30]], MATCH(_xlfn.CONCAT('Cost drivers '!L$5, "_",'Cost drivers '!$B279), Inputs2!$N$2:$N$210, 0), MATCH('Cost drivers '!$C279, Inputs24[[#Headers],[2023-24]:[2029-30]],0)))</f>
        <v>19.380899039615905</v>
      </c>
      <c r="M279" s="77">
        <f>IF($C279&lt;="2023-24",INDEX(Inputs1[[2013-14]:[2029-30]], MATCH(_xlfn.CONCAT('Cost drivers '!M$4,"_",'Cost drivers '!$B279), Inputs1!$X$2:$X$507, 0), MATCH('Cost drivers '!$C279, Inputs1[[#Headers],[2013-14]:[2029-30]], 0)), INDEX(Inputs24[[2023-24]:[2029-30]], MATCH(_xlfn.CONCAT('Cost drivers '!M$5, "_",'Cost drivers '!$B279), Inputs2!$N$2:$N$210, 0), MATCH('Cost drivers '!$C279, Inputs24[[#Headers],[2023-24]:[2029-30]],0)))</f>
        <v>8.2320452331801874</v>
      </c>
      <c r="N279" s="77">
        <f>IF($C279&lt;="2023-24",INDEX(Inputs1[[2013-14]:[2029-30]], MATCH(_xlfn.CONCAT('Cost drivers '!N$4,"_",'Cost drivers '!$B279), Inputs1!$X$2:$X$507, 0), MATCH('Cost drivers '!$C279, Inputs1[[#Headers],[2013-14]:[2029-30]], 0)), INDEX(Inputs24[[2023-24]:[2029-30]], MATCH(_xlfn.CONCAT('Cost drivers '!N$5, "_",'Cost drivers '!$B279), Inputs2!$N$2:$N$210, 0), MATCH('Cost drivers '!$C279, Inputs24[[#Headers],[2023-24]:[2029-30]],0)))</f>
        <v>0</v>
      </c>
      <c r="O279" s="77">
        <f>IF($C279&lt;="2023-24",INDEX(Inputs1[[2013-14]:[2029-30]], MATCH(_xlfn.CONCAT('Cost drivers '!O$4,"_",'Cost drivers '!$B279), Inputs1!$X$2:$X$507, 0), MATCH('Cost drivers '!$C279, Inputs1[[#Headers],[2013-14]:[2029-30]], 0)), INDEX(Inputs24[[2023-24]:[2029-30]], MATCH(_xlfn.CONCAT('Cost drivers '!O$5, "_",'Cost drivers '!$B279), Inputs2!$N$2:$N$210, 0), MATCH('Cost drivers '!$C279, Inputs24[[#Headers],[2023-24]:[2029-30]],0)))</f>
        <v>303.82</v>
      </c>
      <c r="P279" s="77">
        <f>IF($C279&lt;="2023-24",INDEX(Inputs1[[2013-14]:[2029-30]], MATCH(_xlfn.CONCAT('Cost drivers '!P$4,"_",'Cost drivers '!$B279), Inputs1!$X$2:$X$507, 0), MATCH('Cost drivers '!$C279, Inputs1[[#Headers],[2013-14]:[2029-30]], 0)), INDEX(Inputs24[[2023-24]:[2029-30]], MATCH(_xlfn.CONCAT('Cost drivers '!P$5, "_",'Cost drivers '!$B279), Inputs2!$N$2:$N$210, 0), MATCH('Cost drivers '!$C279, Inputs24[[#Headers],[2023-24]:[2029-30]],0)))</f>
        <v>0</v>
      </c>
      <c r="Q279" s="77">
        <f>IF($C279&lt;="2023-24",INDEX(Inputs1[[2013-14]:[2029-30]], MATCH(_xlfn.CONCAT('Cost drivers '!Q$4,"_",'Cost drivers '!$B279), Inputs1!$X$2:$X$507, 0), MATCH('Cost drivers '!$C279, Inputs1[[#Headers],[2013-14]:[2029-30]], 0)), INDEX(Inputs24[[2023-24]:[2029-30]], MATCH(_xlfn.CONCAT('Cost drivers '!Q$5, "_",'Cost drivers '!$B279), Inputs2!$N$2:$N$210, 0), MATCH('Cost drivers '!$C279, Inputs24[[#Headers],[2023-24]:[2029-30]],0)))</f>
        <v>0</v>
      </c>
    </row>
    <row r="280" spans="1:17" s="48" customFormat="1" ht="13.15">
      <c r="A280" s="66" t="str">
        <f t="shared" si="35"/>
        <v>SES30</v>
      </c>
      <c r="B280" s="66" t="str">
        <f>Costs!B279</f>
        <v>SES</v>
      </c>
      <c r="C280" s="66" t="str">
        <f>Costs!C279</f>
        <v>2029-30</v>
      </c>
      <c r="D280" s="106">
        <f t="shared" si="36"/>
        <v>5.7477444268363884</v>
      </c>
      <c r="E280" s="107">
        <f t="shared" si="32"/>
        <v>19.380899039615905</v>
      </c>
      <c r="F280" s="107">
        <f t="shared" si="33"/>
        <v>8.2320452331801874</v>
      </c>
      <c r="G280" s="107">
        <f t="shared" si="37"/>
        <v>0</v>
      </c>
      <c r="H280" s="106">
        <f t="shared" si="34"/>
        <v>12.631405738275804</v>
      </c>
      <c r="I280" s="108">
        <f t="shared" si="30"/>
        <v>0</v>
      </c>
      <c r="J280" s="108">
        <f t="shared" si="31"/>
        <v>0</v>
      </c>
      <c r="K280" s="77">
        <f>IF($C280&lt;="2023-24",INDEX(Inputs1[[2013-14]:[2029-30]], MATCH(_xlfn.CONCAT('Cost drivers '!K$4,"_",'Cost drivers '!$B280), Inputs1!$X$2:$X$507, 0), MATCH('Cost drivers '!$C280, Inputs1[[#Headers],[2013-14]:[2029-30]], 0)), INDEX(Inputs24[[2023-24]:[2029-30]], MATCH(_xlfn.CONCAT('Cost drivers '!K$5, "_",'Cost drivers '!$B280), Inputs2!$N$2:$N$210, 0), MATCH('Cost drivers '!$C280, Inputs24[[#Headers],[2023-24]:[2029-30]],0)))</f>
        <v>313.48277890333969</v>
      </c>
      <c r="L280" s="77">
        <f>IF($C280&lt;="2023-24",INDEX(Inputs1[[2013-14]:[2029-30]], MATCH(_xlfn.CONCAT('Cost drivers '!L$4,"_",'Cost drivers '!$B280), Inputs1!$X$2:$X$507, 0), MATCH('Cost drivers '!$C280, Inputs1[[#Headers],[2013-14]:[2029-30]], 0)), INDEX(Inputs24[[2023-24]:[2029-30]], MATCH(_xlfn.CONCAT('Cost drivers '!L$5, "_",'Cost drivers '!$B280), Inputs2!$N$2:$N$210, 0), MATCH('Cost drivers '!$C280, Inputs24[[#Headers],[2023-24]:[2029-30]],0)))</f>
        <v>19.380899039615905</v>
      </c>
      <c r="M280" s="77">
        <f>IF($C280&lt;="2023-24",INDEX(Inputs1[[2013-14]:[2029-30]], MATCH(_xlfn.CONCAT('Cost drivers '!M$4,"_",'Cost drivers '!$B280), Inputs1!$X$2:$X$507, 0), MATCH('Cost drivers '!$C280, Inputs1[[#Headers],[2013-14]:[2029-30]], 0)), INDEX(Inputs24[[2023-24]:[2029-30]], MATCH(_xlfn.CONCAT('Cost drivers '!M$5, "_",'Cost drivers '!$B280), Inputs2!$N$2:$N$210, 0), MATCH('Cost drivers '!$C280, Inputs24[[#Headers],[2023-24]:[2029-30]],0)))</f>
        <v>8.2320452331801874</v>
      </c>
      <c r="N280" s="77">
        <f>IF($C280&lt;="2023-24",INDEX(Inputs1[[2013-14]:[2029-30]], MATCH(_xlfn.CONCAT('Cost drivers '!N$4,"_",'Cost drivers '!$B280), Inputs1!$X$2:$X$507, 0), MATCH('Cost drivers '!$C280, Inputs1[[#Headers],[2013-14]:[2029-30]], 0)), INDEX(Inputs24[[2023-24]:[2029-30]], MATCH(_xlfn.CONCAT('Cost drivers '!N$5, "_",'Cost drivers '!$B280), Inputs2!$N$2:$N$210, 0), MATCH('Cost drivers '!$C280, Inputs24[[#Headers],[2023-24]:[2029-30]],0)))</f>
        <v>0</v>
      </c>
      <c r="O280" s="77">
        <f>IF($C280&lt;="2023-24",INDEX(Inputs1[[2013-14]:[2029-30]], MATCH(_xlfn.CONCAT('Cost drivers '!O$4,"_",'Cost drivers '!$B280), Inputs1!$X$2:$X$507, 0), MATCH('Cost drivers '!$C280, Inputs1[[#Headers],[2013-14]:[2029-30]], 0)), INDEX(Inputs24[[2023-24]:[2029-30]], MATCH(_xlfn.CONCAT('Cost drivers '!O$5, "_",'Cost drivers '!$B280), Inputs2!$N$2:$N$210, 0), MATCH('Cost drivers '!$C280, Inputs24[[#Headers],[2023-24]:[2029-30]],0)))</f>
        <v>306.02</v>
      </c>
      <c r="P280" s="77">
        <f>IF($C280&lt;="2023-24",INDEX(Inputs1[[2013-14]:[2029-30]], MATCH(_xlfn.CONCAT('Cost drivers '!P$4,"_",'Cost drivers '!$B280), Inputs1!$X$2:$X$507, 0), MATCH('Cost drivers '!$C280, Inputs1[[#Headers],[2013-14]:[2029-30]], 0)), INDEX(Inputs24[[2023-24]:[2029-30]], MATCH(_xlfn.CONCAT('Cost drivers '!P$5, "_",'Cost drivers '!$B280), Inputs2!$N$2:$N$210, 0), MATCH('Cost drivers '!$C280, Inputs24[[#Headers],[2023-24]:[2029-30]],0)))</f>
        <v>0</v>
      </c>
      <c r="Q280" s="77">
        <f>IF($C280&lt;="2023-24",INDEX(Inputs1[[2013-14]:[2029-30]], MATCH(_xlfn.CONCAT('Cost drivers '!Q$4,"_",'Cost drivers '!$B280), Inputs1!$X$2:$X$507, 0), MATCH('Cost drivers '!$C280, Inputs1[[#Headers],[2013-14]:[2029-30]], 0)), INDEX(Inputs24[[2023-24]:[2029-30]], MATCH(_xlfn.CONCAT('Cost drivers '!Q$5, "_",'Cost drivers '!$B280), Inputs2!$N$2:$N$210, 0), MATCH('Cost drivers '!$C280, Inputs24[[#Headers],[2023-24]:[2029-30]],0)))</f>
        <v>0</v>
      </c>
    </row>
    <row r="281" spans="1:17" s="48" customFormat="1" ht="13.15">
      <c r="A281" s="66" t="str">
        <f t="shared" si="35"/>
        <v>SEW14</v>
      </c>
      <c r="B281" s="66" t="str">
        <f>Costs!B280</f>
        <v>SEW</v>
      </c>
      <c r="C281" s="66" t="str">
        <f>Costs!C280</f>
        <v>2013-14</v>
      </c>
      <c r="D281" s="106">
        <f t="shared" si="36"/>
        <v>5.5326945660538653</v>
      </c>
      <c r="E281" s="107">
        <f t="shared" si="32"/>
        <v>21.298540354577998</v>
      </c>
      <c r="F281" s="107">
        <f t="shared" si="33"/>
        <v>9.5166697449885351</v>
      </c>
      <c r="G281" s="107">
        <f t="shared" si="37"/>
        <v>0</v>
      </c>
      <c r="H281" s="106">
        <f t="shared" si="34"/>
        <v>13.617055960697158</v>
      </c>
      <c r="I281" s="108">
        <f t="shared" si="30"/>
        <v>0</v>
      </c>
      <c r="J281" s="108">
        <f t="shared" si="31"/>
        <v>0</v>
      </c>
      <c r="K281" s="77">
        <f>IF($C281&lt;="2023-24",INDEX(Inputs1[[2013-14]:[2029-30]], MATCH(_xlfn.CONCAT('Cost drivers '!K$4,"_",'Cost drivers '!$B281), Inputs1!$X$2:$X$507, 0), MATCH('Cost drivers '!$C281, Inputs1[[#Headers],[2013-14]:[2029-30]], 0)), INDEX(Inputs24[[2023-24]:[2029-30]], MATCH(_xlfn.CONCAT('Cost drivers '!K$5, "_",'Cost drivers '!$B281), Inputs2!$N$2:$N$210, 0), MATCH('Cost drivers '!$C281, Inputs24[[#Headers],[2023-24]:[2029-30]],0)))</f>
        <v>252.82424563848366</v>
      </c>
      <c r="L281" s="77">
        <f>IF($C281&lt;="2023-24",INDEX(Inputs1[[2013-14]:[2029-30]], MATCH(_xlfn.CONCAT('Cost drivers '!L$4,"_",'Cost drivers '!$B281), Inputs1!$X$2:$X$507, 0), MATCH('Cost drivers '!$C281, Inputs1[[#Headers],[2013-14]:[2029-30]], 0)), INDEX(Inputs24[[2023-24]:[2029-30]], MATCH(_xlfn.CONCAT('Cost drivers '!L$5, "_",'Cost drivers '!$B281), Inputs2!$N$2:$N$210, 0), MATCH('Cost drivers '!$C281, Inputs24[[#Headers],[2023-24]:[2029-30]],0)))</f>
        <v>21.298540354577998</v>
      </c>
      <c r="M281" s="77">
        <f>IF($C281&lt;="2023-24",INDEX(Inputs1[[2013-14]:[2029-30]], MATCH(_xlfn.CONCAT('Cost drivers '!M$4,"_",'Cost drivers '!$B281), Inputs1!$X$2:$X$507, 0), MATCH('Cost drivers '!$C281, Inputs1[[#Headers],[2013-14]:[2029-30]], 0)), INDEX(Inputs24[[2023-24]:[2029-30]], MATCH(_xlfn.CONCAT('Cost drivers '!M$5, "_",'Cost drivers '!$B281), Inputs2!$N$2:$N$210, 0), MATCH('Cost drivers '!$C281, Inputs24[[#Headers],[2023-24]:[2029-30]],0)))</f>
        <v>9.5166697449885351</v>
      </c>
      <c r="N281" s="77">
        <f>IF($C281&lt;="2023-24",INDEX(Inputs1[[2013-14]:[2029-30]], MATCH(_xlfn.CONCAT('Cost drivers '!N$4,"_",'Cost drivers '!$B281), Inputs1!$X$2:$X$507, 0), MATCH('Cost drivers '!$C281, Inputs1[[#Headers],[2013-14]:[2029-30]], 0)), INDEX(Inputs24[[2023-24]:[2029-30]], MATCH(_xlfn.CONCAT('Cost drivers '!N$5, "_",'Cost drivers '!$B281), Inputs2!$N$2:$N$210, 0), MATCH('Cost drivers '!$C281, Inputs24[[#Headers],[2023-24]:[2029-30]],0)))</f>
        <v>0</v>
      </c>
      <c r="O281" s="77">
        <f>IF($C281&lt;="2023-24",INDEX(Inputs1[[2013-14]:[2029-30]], MATCH(_xlfn.CONCAT('Cost drivers '!O$4,"_",'Cost drivers '!$B281), Inputs1!$X$2:$X$507, 0), MATCH('Cost drivers '!$C281, Inputs1[[#Headers],[2013-14]:[2029-30]], 0)), INDEX(Inputs24[[2023-24]:[2029-30]], MATCH(_xlfn.CONCAT('Cost drivers '!O$5, "_",'Cost drivers '!$B281), Inputs2!$N$2:$N$210, 0), MATCH('Cost drivers '!$C281, Inputs24[[#Headers],[2023-24]:[2029-30]],0)))</f>
        <v>819.99700000000007</v>
      </c>
      <c r="P281" s="77">
        <f>IF($C281&lt;="2023-24",INDEX(Inputs1[[2013-14]:[2029-30]], MATCH(_xlfn.CONCAT('Cost drivers '!P$4,"_",'Cost drivers '!$B281), Inputs1!$X$2:$X$507, 0), MATCH('Cost drivers '!$C281, Inputs1[[#Headers],[2013-14]:[2029-30]], 0)), INDEX(Inputs24[[2023-24]:[2029-30]], MATCH(_xlfn.CONCAT('Cost drivers '!P$5, "_",'Cost drivers '!$B281), Inputs2!$N$2:$N$210, 0), MATCH('Cost drivers '!$C281, Inputs24[[#Headers],[2023-24]:[2029-30]],0)))</f>
        <v>0</v>
      </c>
      <c r="Q281" s="77">
        <f>IF($C281&lt;="2023-24",INDEX(Inputs1[[2013-14]:[2029-30]], MATCH(_xlfn.CONCAT('Cost drivers '!Q$4,"_",'Cost drivers '!$B281), Inputs1!$X$2:$X$507, 0), MATCH('Cost drivers '!$C281, Inputs1[[#Headers],[2013-14]:[2029-30]], 0)), INDEX(Inputs24[[2023-24]:[2029-30]], MATCH(_xlfn.CONCAT('Cost drivers '!Q$5, "_",'Cost drivers '!$B281), Inputs2!$N$2:$N$210, 0), MATCH('Cost drivers '!$C281, Inputs24[[#Headers],[2023-24]:[2029-30]],0)))</f>
        <v>0</v>
      </c>
    </row>
    <row r="282" spans="1:17" s="48" customFormat="1" ht="13.15">
      <c r="A282" s="66" t="str">
        <f t="shared" si="35"/>
        <v>SEW15</v>
      </c>
      <c r="B282" s="66" t="str">
        <f>Costs!B281</f>
        <v>SEW</v>
      </c>
      <c r="C282" s="66" t="str">
        <f>Costs!C281</f>
        <v>2014-15</v>
      </c>
      <c r="D282" s="106">
        <f t="shared" si="36"/>
        <v>5.5222978308729838</v>
      </c>
      <c r="E282" s="107">
        <f t="shared" si="32"/>
        <v>21.056973111274424</v>
      </c>
      <c r="F282" s="107">
        <f t="shared" si="33"/>
        <v>9.5181837657398436</v>
      </c>
      <c r="G282" s="107">
        <f t="shared" si="37"/>
        <v>0</v>
      </c>
      <c r="H282" s="106">
        <f t="shared" si="34"/>
        <v>13.628944807307946</v>
      </c>
      <c r="I282" s="108">
        <f t="shared" si="30"/>
        <v>0</v>
      </c>
      <c r="J282" s="108">
        <f t="shared" si="31"/>
        <v>0</v>
      </c>
      <c r="K282" s="77">
        <f>IF($C282&lt;="2023-24",INDEX(Inputs1[[2013-14]:[2029-30]], MATCH(_xlfn.CONCAT('Cost drivers '!K$4,"_",'Cost drivers '!$B282), Inputs1!$X$2:$X$507, 0), MATCH('Cost drivers '!$C282, Inputs1[[#Headers],[2013-14]:[2029-30]], 0)), INDEX(Inputs24[[2023-24]:[2029-30]], MATCH(_xlfn.CONCAT('Cost drivers '!K$5, "_",'Cost drivers '!$B282), Inputs2!$N$2:$N$210, 0), MATCH('Cost drivers '!$C282, Inputs24[[#Headers],[2023-24]:[2029-30]],0)))</f>
        <v>250.20931583003755</v>
      </c>
      <c r="L282" s="77">
        <f>IF($C282&lt;="2023-24",INDEX(Inputs1[[2013-14]:[2029-30]], MATCH(_xlfn.CONCAT('Cost drivers '!L$4,"_",'Cost drivers '!$B282), Inputs1!$X$2:$X$507, 0), MATCH('Cost drivers '!$C282, Inputs1[[#Headers],[2013-14]:[2029-30]], 0)), INDEX(Inputs24[[2023-24]:[2029-30]], MATCH(_xlfn.CONCAT('Cost drivers '!L$5, "_",'Cost drivers '!$B282), Inputs2!$N$2:$N$210, 0), MATCH('Cost drivers '!$C282, Inputs24[[#Headers],[2023-24]:[2029-30]],0)))</f>
        <v>21.056973111274424</v>
      </c>
      <c r="M282" s="77">
        <f>IF($C282&lt;="2023-24",INDEX(Inputs1[[2013-14]:[2029-30]], MATCH(_xlfn.CONCAT('Cost drivers '!M$4,"_",'Cost drivers '!$B282), Inputs1!$X$2:$X$507, 0), MATCH('Cost drivers '!$C282, Inputs1[[#Headers],[2013-14]:[2029-30]], 0)), INDEX(Inputs24[[2023-24]:[2029-30]], MATCH(_xlfn.CONCAT('Cost drivers '!M$5, "_",'Cost drivers '!$B282), Inputs2!$N$2:$N$210, 0), MATCH('Cost drivers '!$C282, Inputs24[[#Headers],[2023-24]:[2029-30]],0)))</f>
        <v>9.5181837657398436</v>
      </c>
      <c r="N282" s="77">
        <f>IF($C282&lt;="2023-24",INDEX(Inputs1[[2013-14]:[2029-30]], MATCH(_xlfn.CONCAT('Cost drivers '!N$4,"_",'Cost drivers '!$B282), Inputs1!$X$2:$X$507, 0), MATCH('Cost drivers '!$C282, Inputs1[[#Headers],[2013-14]:[2029-30]], 0)), INDEX(Inputs24[[2023-24]:[2029-30]], MATCH(_xlfn.CONCAT('Cost drivers '!N$5, "_",'Cost drivers '!$B282), Inputs2!$N$2:$N$210, 0), MATCH('Cost drivers '!$C282, Inputs24[[#Headers],[2023-24]:[2029-30]],0)))</f>
        <v>0</v>
      </c>
      <c r="O282" s="77">
        <f>IF($C282&lt;="2023-24",INDEX(Inputs1[[2013-14]:[2029-30]], MATCH(_xlfn.CONCAT('Cost drivers '!O$4,"_",'Cost drivers '!$B282), Inputs1!$X$2:$X$507, 0), MATCH('Cost drivers '!$C282, Inputs1[[#Headers],[2013-14]:[2029-30]], 0)), INDEX(Inputs24[[2023-24]:[2029-30]], MATCH(_xlfn.CONCAT('Cost drivers '!O$5, "_",'Cost drivers '!$B282), Inputs2!$N$2:$N$210, 0), MATCH('Cost drivers '!$C282, Inputs24[[#Headers],[2023-24]:[2029-30]],0)))</f>
        <v>829.80399999999997</v>
      </c>
      <c r="P282" s="77">
        <f>IF($C282&lt;="2023-24",INDEX(Inputs1[[2013-14]:[2029-30]], MATCH(_xlfn.CONCAT('Cost drivers '!P$4,"_",'Cost drivers '!$B282), Inputs1!$X$2:$X$507, 0), MATCH('Cost drivers '!$C282, Inputs1[[#Headers],[2013-14]:[2029-30]], 0)), INDEX(Inputs24[[2023-24]:[2029-30]], MATCH(_xlfn.CONCAT('Cost drivers '!P$5, "_",'Cost drivers '!$B282), Inputs2!$N$2:$N$210, 0), MATCH('Cost drivers '!$C282, Inputs24[[#Headers],[2023-24]:[2029-30]],0)))</f>
        <v>0</v>
      </c>
      <c r="Q282" s="77">
        <f>IF($C282&lt;="2023-24",INDEX(Inputs1[[2013-14]:[2029-30]], MATCH(_xlfn.CONCAT('Cost drivers '!Q$4,"_",'Cost drivers '!$B282), Inputs1!$X$2:$X$507, 0), MATCH('Cost drivers '!$C282, Inputs1[[#Headers],[2013-14]:[2029-30]], 0)), INDEX(Inputs24[[2023-24]:[2029-30]], MATCH(_xlfn.CONCAT('Cost drivers '!Q$5, "_",'Cost drivers '!$B282), Inputs2!$N$2:$N$210, 0), MATCH('Cost drivers '!$C282, Inputs24[[#Headers],[2023-24]:[2029-30]],0)))</f>
        <v>0</v>
      </c>
    </row>
    <row r="283" spans="1:17" s="48" customFormat="1" ht="13.15">
      <c r="A283" s="66" t="str">
        <f t="shared" si="35"/>
        <v>SEW16</v>
      </c>
      <c r="B283" s="66" t="str">
        <f>Costs!B282</f>
        <v>SEW</v>
      </c>
      <c r="C283" s="66" t="str">
        <f>Costs!C282</f>
        <v>2015-16</v>
      </c>
      <c r="D283" s="106">
        <f t="shared" si="36"/>
        <v>5.4487368324632843</v>
      </c>
      <c r="E283" s="107">
        <f t="shared" si="32"/>
        <v>20.707232033665282</v>
      </c>
      <c r="F283" s="107">
        <f t="shared" si="33"/>
        <v>9.5233636669910382</v>
      </c>
      <c r="G283" s="107">
        <f t="shared" si="37"/>
        <v>0</v>
      </c>
      <c r="H283" s="106">
        <f t="shared" si="34"/>
        <v>13.638083404015729</v>
      </c>
      <c r="I283" s="108">
        <f t="shared" ref="I283:I314" si="38">$P283</f>
        <v>0</v>
      </c>
      <c r="J283" s="108">
        <f t="shared" ref="J283:J314" si="39">$Q283</f>
        <v>0</v>
      </c>
      <c r="K283" s="77">
        <f>IF($C283&lt;="2023-24",INDEX(Inputs1[[2013-14]:[2029-30]], MATCH(_xlfn.CONCAT('Cost drivers '!K$4,"_",'Cost drivers '!$B283), Inputs1!$X$2:$X$507, 0), MATCH('Cost drivers '!$C283, Inputs1[[#Headers],[2013-14]:[2029-30]], 0)), INDEX(Inputs24[[2023-24]:[2029-30]], MATCH(_xlfn.CONCAT('Cost drivers '!K$5, "_",'Cost drivers '!$B283), Inputs2!$N$2:$N$210, 0), MATCH('Cost drivers '!$C283, Inputs24[[#Headers],[2023-24]:[2029-30]],0)))</f>
        <v>232.46433896397932</v>
      </c>
      <c r="L283" s="77">
        <f>IF($C283&lt;="2023-24",INDEX(Inputs1[[2013-14]:[2029-30]], MATCH(_xlfn.CONCAT('Cost drivers '!L$4,"_",'Cost drivers '!$B283), Inputs1!$X$2:$X$507, 0), MATCH('Cost drivers '!$C283, Inputs1[[#Headers],[2013-14]:[2029-30]], 0)), INDEX(Inputs24[[2023-24]:[2029-30]], MATCH(_xlfn.CONCAT('Cost drivers '!L$5, "_",'Cost drivers '!$B283), Inputs2!$N$2:$N$210, 0), MATCH('Cost drivers '!$C283, Inputs24[[#Headers],[2023-24]:[2029-30]],0)))</f>
        <v>20.707232033665282</v>
      </c>
      <c r="M283" s="77">
        <f>IF($C283&lt;="2023-24",INDEX(Inputs1[[2013-14]:[2029-30]], MATCH(_xlfn.CONCAT('Cost drivers '!M$4,"_",'Cost drivers '!$B283), Inputs1!$X$2:$X$507, 0), MATCH('Cost drivers '!$C283, Inputs1[[#Headers],[2013-14]:[2029-30]], 0)), INDEX(Inputs24[[2023-24]:[2029-30]], MATCH(_xlfn.CONCAT('Cost drivers '!M$5, "_",'Cost drivers '!$B283), Inputs2!$N$2:$N$210, 0), MATCH('Cost drivers '!$C283, Inputs24[[#Headers],[2023-24]:[2029-30]],0)))</f>
        <v>9.5233636669910382</v>
      </c>
      <c r="N283" s="77">
        <f>IF($C283&lt;="2023-24",INDEX(Inputs1[[2013-14]:[2029-30]], MATCH(_xlfn.CONCAT('Cost drivers '!N$4,"_",'Cost drivers '!$B283), Inputs1!$X$2:$X$507, 0), MATCH('Cost drivers '!$C283, Inputs1[[#Headers],[2013-14]:[2029-30]], 0)), INDEX(Inputs24[[2023-24]:[2029-30]], MATCH(_xlfn.CONCAT('Cost drivers '!N$5, "_",'Cost drivers '!$B283), Inputs2!$N$2:$N$210, 0), MATCH('Cost drivers '!$C283, Inputs24[[#Headers],[2023-24]:[2029-30]],0)))</f>
        <v>0</v>
      </c>
      <c r="O283" s="77">
        <f>IF($C283&lt;="2023-24",INDEX(Inputs1[[2013-14]:[2029-30]], MATCH(_xlfn.CONCAT('Cost drivers '!O$4,"_",'Cost drivers '!$B283), Inputs1!$X$2:$X$507, 0), MATCH('Cost drivers '!$C283, Inputs1[[#Headers],[2013-14]:[2029-30]], 0)), INDEX(Inputs24[[2023-24]:[2029-30]], MATCH(_xlfn.CONCAT('Cost drivers '!O$5, "_",'Cost drivers '!$B283), Inputs2!$N$2:$N$210, 0), MATCH('Cost drivers '!$C283, Inputs24[[#Headers],[2023-24]:[2029-30]],0)))</f>
        <v>837.42200000000003</v>
      </c>
      <c r="P283" s="77">
        <f>IF($C283&lt;="2023-24",INDEX(Inputs1[[2013-14]:[2029-30]], MATCH(_xlfn.CONCAT('Cost drivers '!P$4,"_",'Cost drivers '!$B283), Inputs1!$X$2:$X$507, 0), MATCH('Cost drivers '!$C283, Inputs1[[#Headers],[2013-14]:[2029-30]], 0)), INDEX(Inputs24[[2023-24]:[2029-30]], MATCH(_xlfn.CONCAT('Cost drivers '!P$5, "_",'Cost drivers '!$B283), Inputs2!$N$2:$N$210, 0), MATCH('Cost drivers '!$C283, Inputs24[[#Headers],[2023-24]:[2029-30]],0)))</f>
        <v>0</v>
      </c>
      <c r="Q283" s="77">
        <f>IF($C283&lt;="2023-24",INDEX(Inputs1[[2013-14]:[2029-30]], MATCH(_xlfn.CONCAT('Cost drivers '!Q$4,"_",'Cost drivers '!$B283), Inputs1!$X$2:$X$507, 0), MATCH('Cost drivers '!$C283, Inputs1[[#Headers],[2013-14]:[2029-30]], 0)), INDEX(Inputs24[[2023-24]:[2029-30]], MATCH(_xlfn.CONCAT('Cost drivers '!Q$5, "_",'Cost drivers '!$B283), Inputs2!$N$2:$N$210, 0), MATCH('Cost drivers '!$C283, Inputs24[[#Headers],[2023-24]:[2029-30]],0)))</f>
        <v>0</v>
      </c>
    </row>
    <row r="284" spans="1:17" s="48" customFormat="1" ht="13.15">
      <c r="A284" s="66" t="str">
        <f t="shared" si="35"/>
        <v>SEW17</v>
      </c>
      <c r="B284" s="66" t="str">
        <f>Costs!B283</f>
        <v>SEW</v>
      </c>
      <c r="C284" s="66" t="str">
        <f>Costs!C283</f>
        <v>2016-17</v>
      </c>
      <c r="D284" s="106">
        <f t="shared" si="36"/>
        <v>5.4842191096726625</v>
      </c>
      <c r="E284" s="107">
        <f t="shared" si="32"/>
        <v>19.96257266951363</v>
      </c>
      <c r="F284" s="107">
        <f t="shared" si="33"/>
        <v>9.261189044802526</v>
      </c>
      <c r="G284" s="107">
        <f t="shared" si="37"/>
        <v>0</v>
      </c>
      <c r="H284" s="106">
        <f t="shared" si="34"/>
        <v>13.648142242117478</v>
      </c>
      <c r="I284" s="108">
        <f t="shared" si="38"/>
        <v>0</v>
      </c>
      <c r="J284" s="108">
        <f t="shared" si="39"/>
        <v>0</v>
      </c>
      <c r="K284" s="77">
        <f>IF($C284&lt;="2023-24",INDEX(Inputs1[[2013-14]:[2029-30]], MATCH(_xlfn.CONCAT('Cost drivers '!K$4,"_",'Cost drivers '!$B284), Inputs1!$X$2:$X$507, 0), MATCH('Cost drivers '!$C284, Inputs1[[#Headers],[2013-14]:[2029-30]], 0)), INDEX(Inputs24[[2023-24]:[2029-30]], MATCH(_xlfn.CONCAT('Cost drivers '!K$5, "_",'Cost drivers '!$B284), Inputs2!$N$2:$N$210, 0), MATCH('Cost drivers '!$C284, Inputs24[[#Headers],[2023-24]:[2029-30]],0)))</f>
        <v>240.86078468469981</v>
      </c>
      <c r="L284" s="77">
        <f>IF($C284&lt;="2023-24",INDEX(Inputs1[[2013-14]:[2029-30]], MATCH(_xlfn.CONCAT('Cost drivers '!L$4,"_",'Cost drivers '!$B284), Inputs1!$X$2:$X$507, 0), MATCH('Cost drivers '!$C284, Inputs1[[#Headers],[2013-14]:[2029-30]], 0)), INDEX(Inputs24[[2023-24]:[2029-30]], MATCH(_xlfn.CONCAT('Cost drivers '!L$5, "_",'Cost drivers '!$B284), Inputs2!$N$2:$N$210, 0), MATCH('Cost drivers '!$C284, Inputs24[[#Headers],[2023-24]:[2029-30]],0)))</f>
        <v>19.96257266951363</v>
      </c>
      <c r="M284" s="77">
        <f>IF($C284&lt;="2023-24",INDEX(Inputs1[[2013-14]:[2029-30]], MATCH(_xlfn.CONCAT('Cost drivers '!M$4,"_",'Cost drivers '!$B284), Inputs1!$X$2:$X$507, 0), MATCH('Cost drivers '!$C284, Inputs1[[#Headers],[2013-14]:[2029-30]], 0)), INDEX(Inputs24[[2023-24]:[2029-30]], MATCH(_xlfn.CONCAT('Cost drivers '!M$5, "_",'Cost drivers '!$B284), Inputs2!$N$2:$N$210, 0), MATCH('Cost drivers '!$C284, Inputs24[[#Headers],[2023-24]:[2029-30]],0)))</f>
        <v>9.261189044802526</v>
      </c>
      <c r="N284" s="77">
        <f>IF($C284&lt;="2023-24",INDEX(Inputs1[[2013-14]:[2029-30]], MATCH(_xlfn.CONCAT('Cost drivers '!N$4,"_",'Cost drivers '!$B284), Inputs1!$X$2:$X$507, 0), MATCH('Cost drivers '!$C284, Inputs1[[#Headers],[2013-14]:[2029-30]], 0)), INDEX(Inputs24[[2023-24]:[2029-30]], MATCH(_xlfn.CONCAT('Cost drivers '!N$5, "_",'Cost drivers '!$B284), Inputs2!$N$2:$N$210, 0), MATCH('Cost drivers '!$C284, Inputs24[[#Headers],[2023-24]:[2029-30]],0)))</f>
        <v>0</v>
      </c>
      <c r="O284" s="77">
        <f>IF($C284&lt;="2023-24",INDEX(Inputs1[[2013-14]:[2029-30]], MATCH(_xlfn.CONCAT('Cost drivers '!O$4,"_",'Cost drivers '!$B284), Inputs1!$X$2:$X$507, 0), MATCH('Cost drivers '!$C284, Inputs1[[#Headers],[2013-14]:[2029-30]], 0)), INDEX(Inputs24[[2023-24]:[2029-30]], MATCH(_xlfn.CONCAT('Cost drivers '!O$5, "_",'Cost drivers '!$B284), Inputs2!$N$2:$N$210, 0), MATCH('Cost drivers '!$C284, Inputs24[[#Headers],[2023-24]:[2029-30]],0)))</f>
        <v>845.88800000000003</v>
      </c>
      <c r="P284" s="77">
        <f>IF($C284&lt;="2023-24",INDEX(Inputs1[[2013-14]:[2029-30]], MATCH(_xlfn.CONCAT('Cost drivers '!P$4,"_",'Cost drivers '!$B284), Inputs1!$X$2:$X$507, 0), MATCH('Cost drivers '!$C284, Inputs1[[#Headers],[2013-14]:[2029-30]], 0)), INDEX(Inputs24[[2023-24]:[2029-30]], MATCH(_xlfn.CONCAT('Cost drivers '!P$5, "_",'Cost drivers '!$B284), Inputs2!$N$2:$N$210, 0), MATCH('Cost drivers '!$C284, Inputs24[[#Headers],[2023-24]:[2029-30]],0)))</f>
        <v>0</v>
      </c>
      <c r="Q284" s="77">
        <f>IF($C284&lt;="2023-24",INDEX(Inputs1[[2013-14]:[2029-30]], MATCH(_xlfn.CONCAT('Cost drivers '!Q$4,"_",'Cost drivers '!$B284), Inputs1!$X$2:$X$507, 0), MATCH('Cost drivers '!$C284, Inputs1[[#Headers],[2013-14]:[2029-30]], 0)), INDEX(Inputs24[[2023-24]:[2029-30]], MATCH(_xlfn.CONCAT('Cost drivers '!Q$5, "_",'Cost drivers '!$B284), Inputs2!$N$2:$N$210, 0), MATCH('Cost drivers '!$C284, Inputs24[[#Headers],[2023-24]:[2029-30]],0)))</f>
        <v>0</v>
      </c>
    </row>
    <row r="285" spans="1:17" s="48" customFormat="1" ht="13.15">
      <c r="A285" s="66" t="str">
        <f t="shared" si="35"/>
        <v>SEW18</v>
      </c>
      <c r="B285" s="66" t="str">
        <f>Costs!B284</f>
        <v>SEW</v>
      </c>
      <c r="C285" s="66" t="str">
        <f>Costs!C284</f>
        <v>2017-18</v>
      </c>
      <c r="D285" s="106">
        <f t="shared" si="36"/>
        <v>5.4691219563759388</v>
      </c>
      <c r="E285" s="107">
        <f t="shared" si="32"/>
        <v>19.789975647253609</v>
      </c>
      <c r="F285" s="107">
        <f t="shared" si="33"/>
        <v>8.9950716884239093</v>
      </c>
      <c r="G285" s="107">
        <f t="shared" si="37"/>
        <v>0</v>
      </c>
      <c r="H285" s="106">
        <f t="shared" si="34"/>
        <v>13.658118463758296</v>
      </c>
      <c r="I285" s="108">
        <f t="shared" si="38"/>
        <v>0</v>
      </c>
      <c r="J285" s="108">
        <f t="shared" si="39"/>
        <v>0</v>
      </c>
      <c r="K285" s="77">
        <f>IF($C285&lt;="2023-24",INDEX(Inputs1[[2013-14]:[2029-30]], MATCH(_xlfn.CONCAT('Cost drivers '!K$4,"_",'Cost drivers '!$B285), Inputs1!$X$2:$X$507, 0), MATCH('Cost drivers '!$C285, Inputs1[[#Headers],[2013-14]:[2029-30]], 0)), INDEX(Inputs24[[2023-24]:[2029-30]], MATCH(_xlfn.CONCAT('Cost drivers '!K$5, "_",'Cost drivers '!$B285), Inputs2!$N$2:$N$210, 0), MATCH('Cost drivers '!$C285, Inputs24[[#Headers],[2023-24]:[2029-30]],0)))</f>
        <v>237.25178386238636</v>
      </c>
      <c r="L285" s="77">
        <f>IF($C285&lt;="2023-24",INDEX(Inputs1[[2013-14]:[2029-30]], MATCH(_xlfn.CONCAT('Cost drivers '!L$4,"_",'Cost drivers '!$B285), Inputs1!$X$2:$X$507, 0), MATCH('Cost drivers '!$C285, Inputs1[[#Headers],[2013-14]:[2029-30]], 0)), INDEX(Inputs24[[2023-24]:[2029-30]], MATCH(_xlfn.CONCAT('Cost drivers '!L$5, "_",'Cost drivers '!$B285), Inputs2!$N$2:$N$210, 0), MATCH('Cost drivers '!$C285, Inputs24[[#Headers],[2023-24]:[2029-30]],0)))</f>
        <v>19.789975647253609</v>
      </c>
      <c r="M285" s="77">
        <f>IF($C285&lt;="2023-24",INDEX(Inputs1[[2013-14]:[2029-30]], MATCH(_xlfn.CONCAT('Cost drivers '!M$4,"_",'Cost drivers '!$B285), Inputs1!$X$2:$X$507, 0), MATCH('Cost drivers '!$C285, Inputs1[[#Headers],[2013-14]:[2029-30]], 0)), INDEX(Inputs24[[2023-24]:[2029-30]], MATCH(_xlfn.CONCAT('Cost drivers '!M$5, "_",'Cost drivers '!$B285), Inputs2!$N$2:$N$210, 0), MATCH('Cost drivers '!$C285, Inputs24[[#Headers],[2023-24]:[2029-30]],0)))</f>
        <v>8.9950716884239093</v>
      </c>
      <c r="N285" s="77">
        <f>IF($C285&lt;="2023-24",INDEX(Inputs1[[2013-14]:[2029-30]], MATCH(_xlfn.CONCAT('Cost drivers '!N$4,"_",'Cost drivers '!$B285), Inputs1!$X$2:$X$507, 0), MATCH('Cost drivers '!$C285, Inputs1[[#Headers],[2013-14]:[2029-30]], 0)), INDEX(Inputs24[[2023-24]:[2029-30]], MATCH(_xlfn.CONCAT('Cost drivers '!N$5, "_",'Cost drivers '!$B285), Inputs2!$N$2:$N$210, 0), MATCH('Cost drivers '!$C285, Inputs24[[#Headers],[2023-24]:[2029-30]],0)))</f>
        <v>0</v>
      </c>
      <c r="O285" s="77">
        <f>IF($C285&lt;="2023-24",INDEX(Inputs1[[2013-14]:[2029-30]], MATCH(_xlfn.CONCAT('Cost drivers '!O$4,"_",'Cost drivers '!$B285), Inputs1!$X$2:$X$507, 0), MATCH('Cost drivers '!$C285, Inputs1[[#Headers],[2013-14]:[2029-30]], 0)), INDEX(Inputs24[[2023-24]:[2029-30]], MATCH(_xlfn.CONCAT('Cost drivers '!O$5, "_",'Cost drivers '!$B285), Inputs2!$N$2:$N$210, 0), MATCH('Cost drivers '!$C285, Inputs24[[#Headers],[2023-24]:[2029-30]],0)))</f>
        <v>854.36900000000003</v>
      </c>
      <c r="P285" s="77">
        <f>IF($C285&lt;="2023-24",INDEX(Inputs1[[2013-14]:[2029-30]], MATCH(_xlfn.CONCAT('Cost drivers '!P$4,"_",'Cost drivers '!$B285), Inputs1!$X$2:$X$507, 0), MATCH('Cost drivers '!$C285, Inputs1[[#Headers],[2013-14]:[2029-30]], 0)), INDEX(Inputs24[[2023-24]:[2029-30]], MATCH(_xlfn.CONCAT('Cost drivers '!P$5, "_",'Cost drivers '!$B285), Inputs2!$N$2:$N$210, 0), MATCH('Cost drivers '!$C285, Inputs24[[#Headers],[2023-24]:[2029-30]],0)))</f>
        <v>0</v>
      </c>
      <c r="Q285" s="77">
        <f>IF($C285&lt;="2023-24",INDEX(Inputs1[[2013-14]:[2029-30]], MATCH(_xlfn.CONCAT('Cost drivers '!Q$4,"_",'Cost drivers '!$B285), Inputs1!$X$2:$X$507, 0), MATCH('Cost drivers '!$C285, Inputs1[[#Headers],[2013-14]:[2029-30]], 0)), INDEX(Inputs24[[2023-24]:[2029-30]], MATCH(_xlfn.CONCAT('Cost drivers '!Q$5, "_",'Cost drivers '!$B285), Inputs2!$N$2:$N$210, 0), MATCH('Cost drivers '!$C285, Inputs24[[#Headers],[2023-24]:[2029-30]],0)))</f>
        <v>0</v>
      </c>
    </row>
    <row r="286" spans="1:17" s="48" customFormat="1" ht="13.15">
      <c r="A286" s="66" t="str">
        <f t="shared" si="35"/>
        <v>SEW19</v>
      </c>
      <c r="B286" s="66" t="str">
        <f>Costs!B285</f>
        <v>SEW</v>
      </c>
      <c r="C286" s="66" t="str">
        <f>Costs!C285</f>
        <v>2018-19</v>
      </c>
      <c r="D286" s="106">
        <f t="shared" si="36"/>
        <v>5.4872601922922186</v>
      </c>
      <c r="E286" s="107">
        <f t="shared" si="32"/>
        <v>19.022402845197785</v>
      </c>
      <c r="F286" s="107">
        <f t="shared" si="33"/>
        <v>8.7303470013610109</v>
      </c>
      <c r="G286" s="107">
        <f t="shared" si="37"/>
        <v>0</v>
      </c>
      <c r="H286" s="106">
        <f t="shared" si="34"/>
        <v>13.666455871478385</v>
      </c>
      <c r="I286" s="108">
        <f t="shared" si="38"/>
        <v>0</v>
      </c>
      <c r="J286" s="108">
        <f t="shared" si="39"/>
        <v>0</v>
      </c>
      <c r="K286" s="77">
        <f>IF($C286&lt;="2023-24",INDEX(Inputs1[[2013-14]:[2029-30]], MATCH(_xlfn.CONCAT('Cost drivers '!K$4,"_",'Cost drivers '!$B286), Inputs1!$X$2:$X$507, 0), MATCH('Cost drivers '!$C286, Inputs1[[#Headers],[2013-14]:[2029-30]], 0)), INDEX(Inputs24[[2023-24]:[2029-30]], MATCH(_xlfn.CONCAT('Cost drivers '!K$5, "_",'Cost drivers '!$B286), Inputs2!$N$2:$N$210, 0), MATCH('Cost drivers '!$C286, Inputs24[[#Headers],[2023-24]:[2029-30]],0)))</f>
        <v>241.59437712297759</v>
      </c>
      <c r="L286" s="77">
        <f>IF($C286&lt;="2023-24",INDEX(Inputs1[[2013-14]:[2029-30]], MATCH(_xlfn.CONCAT('Cost drivers '!L$4,"_",'Cost drivers '!$B286), Inputs1!$X$2:$X$507, 0), MATCH('Cost drivers '!$C286, Inputs1[[#Headers],[2013-14]:[2029-30]], 0)), INDEX(Inputs24[[2023-24]:[2029-30]], MATCH(_xlfn.CONCAT('Cost drivers '!L$5, "_",'Cost drivers '!$B286), Inputs2!$N$2:$N$210, 0), MATCH('Cost drivers '!$C286, Inputs24[[#Headers],[2023-24]:[2029-30]],0)))</f>
        <v>19.022402845197785</v>
      </c>
      <c r="M286" s="77">
        <f>IF($C286&lt;="2023-24",INDEX(Inputs1[[2013-14]:[2029-30]], MATCH(_xlfn.CONCAT('Cost drivers '!M$4,"_",'Cost drivers '!$B286), Inputs1!$X$2:$X$507, 0), MATCH('Cost drivers '!$C286, Inputs1[[#Headers],[2013-14]:[2029-30]], 0)), INDEX(Inputs24[[2023-24]:[2029-30]], MATCH(_xlfn.CONCAT('Cost drivers '!M$5, "_",'Cost drivers '!$B286), Inputs2!$N$2:$N$210, 0), MATCH('Cost drivers '!$C286, Inputs24[[#Headers],[2023-24]:[2029-30]],0)))</f>
        <v>8.7303470013610109</v>
      </c>
      <c r="N286" s="77">
        <f>IF($C286&lt;="2023-24",INDEX(Inputs1[[2013-14]:[2029-30]], MATCH(_xlfn.CONCAT('Cost drivers '!N$4,"_",'Cost drivers '!$B286), Inputs1!$X$2:$X$507, 0), MATCH('Cost drivers '!$C286, Inputs1[[#Headers],[2013-14]:[2029-30]], 0)), INDEX(Inputs24[[2023-24]:[2029-30]], MATCH(_xlfn.CONCAT('Cost drivers '!N$5, "_",'Cost drivers '!$B286), Inputs2!$N$2:$N$210, 0), MATCH('Cost drivers '!$C286, Inputs24[[#Headers],[2023-24]:[2029-30]],0)))</f>
        <v>0</v>
      </c>
      <c r="O286" s="77">
        <f>IF($C286&lt;="2023-24",INDEX(Inputs1[[2013-14]:[2029-30]], MATCH(_xlfn.CONCAT('Cost drivers '!O$4,"_",'Cost drivers '!$B286), Inputs1!$X$2:$X$507, 0), MATCH('Cost drivers '!$C286, Inputs1[[#Headers],[2013-14]:[2029-30]], 0)), INDEX(Inputs24[[2023-24]:[2029-30]], MATCH(_xlfn.CONCAT('Cost drivers '!O$5, "_",'Cost drivers '!$B286), Inputs2!$N$2:$N$210, 0), MATCH('Cost drivers '!$C286, Inputs24[[#Headers],[2023-24]:[2029-30]],0)))</f>
        <v>861.52200000000005</v>
      </c>
      <c r="P286" s="77">
        <f>IF($C286&lt;="2023-24",INDEX(Inputs1[[2013-14]:[2029-30]], MATCH(_xlfn.CONCAT('Cost drivers '!P$4,"_",'Cost drivers '!$B286), Inputs1!$X$2:$X$507, 0), MATCH('Cost drivers '!$C286, Inputs1[[#Headers],[2013-14]:[2029-30]], 0)), INDEX(Inputs24[[2023-24]:[2029-30]], MATCH(_xlfn.CONCAT('Cost drivers '!P$5, "_",'Cost drivers '!$B286), Inputs2!$N$2:$N$210, 0), MATCH('Cost drivers '!$C286, Inputs24[[#Headers],[2023-24]:[2029-30]],0)))</f>
        <v>0</v>
      </c>
      <c r="Q286" s="77">
        <f>IF($C286&lt;="2023-24",INDEX(Inputs1[[2013-14]:[2029-30]], MATCH(_xlfn.CONCAT('Cost drivers '!Q$4,"_",'Cost drivers '!$B286), Inputs1!$X$2:$X$507, 0), MATCH('Cost drivers '!$C286, Inputs1[[#Headers],[2013-14]:[2029-30]], 0)), INDEX(Inputs24[[2023-24]:[2029-30]], MATCH(_xlfn.CONCAT('Cost drivers '!Q$5, "_",'Cost drivers '!$B286), Inputs2!$N$2:$N$210, 0), MATCH('Cost drivers '!$C286, Inputs24[[#Headers],[2023-24]:[2029-30]],0)))</f>
        <v>0</v>
      </c>
    </row>
    <row r="287" spans="1:17" s="48" customFormat="1" ht="13.15">
      <c r="A287" s="66" t="str">
        <f t="shared" si="35"/>
        <v>SEW20</v>
      </c>
      <c r="B287" s="66" t="str">
        <f>Costs!B286</f>
        <v>SEW</v>
      </c>
      <c r="C287" s="66" t="str">
        <f>Costs!C286</f>
        <v>2019-20</v>
      </c>
      <c r="D287" s="106">
        <f t="shared" si="36"/>
        <v>5.4811900494527146</v>
      </c>
      <c r="E287" s="107">
        <f t="shared" si="32"/>
        <v>18.316081038996867</v>
      </c>
      <c r="F287" s="107">
        <f t="shared" si="33"/>
        <v>8.4619348517187589</v>
      </c>
      <c r="G287" s="107">
        <f t="shared" si="37"/>
        <v>0</v>
      </c>
      <c r="H287" s="106">
        <f t="shared" si="34"/>
        <v>13.67503511110532</v>
      </c>
      <c r="I287" s="108">
        <f t="shared" si="38"/>
        <v>1</v>
      </c>
      <c r="J287" s="108">
        <f t="shared" si="39"/>
        <v>0</v>
      </c>
      <c r="K287" s="77">
        <f>IF($C287&lt;="2023-24",INDEX(Inputs1[[2013-14]:[2029-30]], MATCH(_xlfn.CONCAT('Cost drivers '!K$4,"_",'Cost drivers '!$B287), Inputs1!$X$2:$X$507, 0), MATCH('Cost drivers '!$C287, Inputs1[[#Headers],[2013-14]:[2029-30]], 0)), INDEX(Inputs24[[2023-24]:[2029-30]], MATCH(_xlfn.CONCAT('Cost drivers '!K$5, "_",'Cost drivers '!$B287), Inputs2!$N$2:$N$210, 0), MATCH('Cost drivers '!$C287, Inputs24[[#Headers],[2023-24]:[2029-30]],0)))</f>
        <v>240.13230672206933</v>
      </c>
      <c r="L287" s="77">
        <f>IF($C287&lt;="2023-24",INDEX(Inputs1[[2013-14]:[2029-30]], MATCH(_xlfn.CONCAT('Cost drivers '!L$4,"_",'Cost drivers '!$B287), Inputs1!$X$2:$X$507, 0), MATCH('Cost drivers '!$C287, Inputs1[[#Headers],[2013-14]:[2029-30]], 0)), INDEX(Inputs24[[2023-24]:[2029-30]], MATCH(_xlfn.CONCAT('Cost drivers '!L$5, "_",'Cost drivers '!$B287), Inputs2!$N$2:$N$210, 0), MATCH('Cost drivers '!$C287, Inputs24[[#Headers],[2023-24]:[2029-30]],0)))</f>
        <v>18.316081038996867</v>
      </c>
      <c r="M287" s="77">
        <f>IF($C287&lt;="2023-24",INDEX(Inputs1[[2013-14]:[2029-30]], MATCH(_xlfn.CONCAT('Cost drivers '!M$4,"_",'Cost drivers '!$B287), Inputs1!$X$2:$X$507, 0), MATCH('Cost drivers '!$C287, Inputs1[[#Headers],[2013-14]:[2029-30]], 0)), INDEX(Inputs24[[2023-24]:[2029-30]], MATCH(_xlfn.CONCAT('Cost drivers '!M$5, "_",'Cost drivers '!$B287), Inputs2!$N$2:$N$210, 0), MATCH('Cost drivers '!$C287, Inputs24[[#Headers],[2023-24]:[2029-30]],0)))</f>
        <v>8.4619348517187589</v>
      </c>
      <c r="N287" s="77">
        <f>IF($C287&lt;="2023-24",INDEX(Inputs1[[2013-14]:[2029-30]], MATCH(_xlfn.CONCAT('Cost drivers '!N$4,"_",'Cost drivers '!$B287), Inputs1!$X$2:$X$507, 0), MATCH('Cost drivers '!$C287, Inputs1[[#Headers],[2013-14]:[2029-30]], 0)), INDEX(Inputs24[[2023-24]:[2029-30]], MATCH(_xlfn.CONCAT('Cost drivers '!N$5, "_",'Cost drivers '!$B287), Inputs2!$N$2:$N$210, 0), MATCH('Cost drivers '!$C287, Inputs24[[#Headers],[2023-24]:[2029-30]],0)))</f>
        <v>0</v>
      </c>
      <c r="O287" s="77">
        <f>IF($C287&lt;="2023-24",INDEX(Inputs1[[2013-14]:[2029-30]], MATCH(_xlfn.CONCAT('Cost drivers '!O$4,"_",'Cost drivers '!$B287), Inputs1!$X$2:$X$507, 0), MATCH('Cost drivers '!$C287, Inputs1[[#Headers],[2013-14]:[2029-30]], 0)), INDEX(Inputs24[[2023-24]:[2029-30]], MATCH(_xlfn.CONCAT('Cost drivers '!O$5, "_",'Cost drivers '!$B287), Inputs2!$N$2:$N$210, 0), MATCH('Cost drivers '!$C287, Inputs24[[#Headers],[2023-24]:[2029-30]],0)))</f>
        <v>868.94500000000005</v>
      </c>
      <c r="P287" s="77">
        <f>IF($C287&lt;="2023-24",INDEX(Inputs1[[2013-14]:[2029-30]], MATCH(_xlfn.CONCAT('Cost drivers '!P$4,"_",'Cost drivers '!$B287), Inputs1!$X$2:$X$507, 0), MATCH('Cost drivers '!$C287, Inputs1[[#Headers],[2013-14]:[2029-30]], 0)), INDEX(Inputs24[[2023-24]:[2029-30]], MATCH(_xlfn.CONCAT('Cost drivers '!P$5, "_",'Cost drivers '!$B287), Inputs2!$N$2:$N$210, 0), MATCH('Cost drivers '!$C287, Inputs24[[#Headers],[2023-24]:[2029-30]],0)))</f>
        <v>1</v>
      </c>
      <c r="Q287" s="77">
        <f>IF($C287&lt;="2023-24",INDEX(Inputs1[[2013-14]:[2029-30]], MATCH(_xlfn.CONCAT('Cost drivers '!Q$4,"_",'Cost drivers '!$B287), Inputs1!$X$2:$X$507, 0), MATCH('Cost drivers '!$C287, Inputs1[[#Headers],[2013-14]:[2029-30]], 0)), INDEX(Inputs24[[2023-24]:[2029-30]], MATCH(_xlfn.CONCAT('Cost drivers '!Q$5, "_",'Cost drivers '!$B287), Inputs2!$N$2:$N$210, 0), MATCH('Cost drivers '!$C287, Inputs24[[#Headers],[2023-24]:[2029-30]],0)))</f>
        <v>0</v>
      </c>
    </row>
    <row r="288" spans="1:17" s="48" customFormat="1" ht="13.15">
      <c r="A288" s="66" t="str">
        <f t="shared" si="35"/>
        <v>SEW21</v>
      </c>
      <c r="B288" s="66" t="str">
        <f>Costs!B287</f>
        <v>SEW</v>
      </c>
      <c r="C288" s="66" t="str">
        <f>Costs!C287</f>
        <v>2020-21</v>
      </c>
      <c r="D288" s="106">
        <f t="shared" si="36"/>
        <v>5.5642545135159516</v>
      </c>
      <c r="E288" s="107">
        <f t="shared" si="32"/>
        <v>18.205598023962441</v>
      </c>
      <c r="F288" s="107">
        <f t="shared" si="33"/>
        <v>8.4619348517187589</v>
      </c>
      <c r="G288" s="107">
        <f t="shared" si="37"/>
        <v>0</v>
      </c>
      <c r="H288" s="106">
        <f t="shared" si="34"/>
        <v>13.688993932799658</v>
      </c>
      <c r="I288" s="108">
        <f t="shared" si="38"/>
        <v>0</v>
      </c>
      <c r="J288" s="108">
        <f t="shared" si="39"/>
        <v>1</v>
      </c>
      <c r="K288" s="77">
        <f>IF($C288&lt;="2023-24",INDEX(Inputs1[[2013-14]:[2029-30]], MATCH(_xlfn.CONCAT('Cost drivers '!K$4,"_",'Cost drivers '!$B288), Inputs1!$X$2:$X$507, 0), MATCH('Cost drivers '!$C288, Inputs1[[#Headers],[2013-14]:[2029-30]], 0)), INDEX(Inputs24[[2023-24]:[2029-30]], MATCH(_xlfn.CONCAT('Cost drivers '!K$5, "_",'Cost drivers '!$B288), Inputs2!$N$2:$N$210, 0), MATCH('Cost drivers '!$C288, Inputs24[[#Headers],[2023-24]:[2029-30]],0)))</f>
        <v>260.93061094190955</v>
      </c>
      <c r="L288" s="77">
        <f>IF($C288&lt;="2023-24",INDEX(Inputs1[[2013-14]:[2029-30]], MATCH(_xlfn.CONCAT('Cost drivers '!L$4,"_",'Cost drivers '!$B288), Inputs1!$X$2:$X$507, 0), MATCH('Cost drivers '!$C288, Inputs1[[#Headers],[2013-14]:[2029-30]], 0)), INDEX(Inputs24[[2023-24]:[2029-30]], MATCH(_xlfn.CONCAT('Cost drivers '!L$5, "_",'Cost drivers '!$B288), Inputs2!$N$2:$N$210, 0), MATCH('Cost drivers '!$C288, Inputs24[[#Headers],[2023-24]:[2029-30]],0)))</f>
        <v>18.205598023962441</v>
      </c>
      <c r="M288" s="77">
        <f>IF($C288&lt;="2023-24",INDEX(Inputs1[[2013-14]:[2029-30]], MATCH(_xlfn.CONCAT('Cost drivers '!M$4,"_",'Cost drivers '!$B288), Inputs1!$X$2:$X$507, 0), MATCH('Cost drivers '!$C288, Inputs1[[#Headers],[2013-14]:[2029-30]], 0)), INDEX(Inputs24[[2023-24]:[2029-30]], MATCH(_xlfn.CONCAT('Cost drivers '!M$5, "_",'Cost drivers '!$B288), Inputs2!$N$2:$N$210, 0), MATCH('Cost drivers '!$C288, Inputs24[[#Headers],[2023-24]:[2029-30]],0)))</f>
        <v>8.4619348517187589</v>
      </c>
      <c r="N288" s="77">
        <f>IF($C288&lt;="2023-24",INDEX(Inputs1[[2013-14]:[2029-30]], MATCH(_xlfn.CONCAT('Cost drivers '!N$4,"_",'Cost drivers '!$B288), Inputs1!$X$2:$X$507, 0), MATCH('Cost drivers '!$C288, Inputs1[[#Headers],[2013-14]:[2029-30]], 0)), INDEX(Inputs24[[2023-24]:[2029-30]], MATCH(_xlfn.CONCAT('Cost drivers '!N$5, "_",'Cost drivers '!$B288), Inputs2!$N$2:$N$210, 0), MATCH('Cost drivers '!$C288, Inputs24[[#Headers],[2023-24]:[2029-30]],0)))</f>
        <v>0</v>
      </c>
      <c r="O288" s="77">
        <f>IF($C288&lt;="2023-24",INDEX(Inputs1[[2013-14]:[2029-30]], MATCH(_xlfn.CONCAT('Cost drivers '!O$4,"_",'Cost drivers '!$B288), Inputs1!$X$2:$X$507, 0), MATCH('Cost drivers '!$C288, Inputs1[[#Headers],[2013-14]:[2029-30]], 0)), INDEX(Inputs24[[2023-24]:[2029-30]], MATCH(_xlfn.CONCAT('Cost drivers '!O$5, "_",'Cost drivers '!$B288), Inputs2!$N$2:$N$210, 0), MATCH('Cost drivers '!$C288, Inputs24[[#Headers],[2023-24]:[2029-30]],0)))</f>
        <v>881.15949999999998</v>
      </c>
      <c r="P288" s="77">
        <f>IF($C288&lt;="2023-24",INDEX(Inputs1[[2013-14]:[2029-30]], MATCH(_xlfn.CONCAT('Cost drivers '!P$4,"_",'Cost drivers '!$B288), Inputs1!$X$2:$X$507, 0), MATCH('Cost drivers '!$C288, Inputs1[[#Headers],[2013-14]:[2029-30]], 0)), INDEX(Inputs24[[2023-24]:[2029-30]], MATCH(_xlfn.CONCAT('Cost drivers '!P$5, "_",'Cost drivers '!$B288), Inputs2!$N$2:$N$210, 0), MATCH('Cost drivers '!$C288, Inputs24[[#Headers],[2023-24]:[2029-30]],0)))</f>
        <v>0</v>
      </c>
      <c r="Q288" s="77">
        <f>IF($C288&lt;="2023-24",INDEX(Inputs1[[2013-14]:[2029-30]], MATCH(_xlfn.CONCAT('Cost drivers '!Q$4,"_",'Cost drivers '!$B288), Inputs1!$X$2:$X$507, 0), MATCH('Cost drivers '!$C288, Inputs1[[#Headers],[2013-14]:[2029-30]], 0)), INDEX(Inputs24[[2023-24]:[2029-30]], MATCH(_xlfn.CONCAT('Cost drivers '!Q$5, "_",'Cost drivers '!$B288), Inputs2!$N$2:$N$210, 0), MATCH('Cost drivers '!$C288, Inputs24[[#Headers],[2023-24]:[2029-30]],0)))</f>
        <v>1</v>
      </c>
    </row>
    <row r="289" spans="1:17" s="48" customFormat="1" ht="13.15">
      <c r="A289" s="66" t="str">
        <f t="shared" si="35"/>
        <v>SEW22</v>
      </c>
      <c r="B289" s="66" t="str">
        <f>Costs!B288</f>
        <v>SEW</v>
      </c>
      <c r="C289" s="66" t="str">
        <f>Costs!C288</f>
        <v>2021-22</v>
      </c>
      <c r="D289" s="106">
        <f t="shared" si="36"/>
        <v>5.4776537303570105</v>
      </c>
      <c r="E289" s="107">
        <f t="shared" si="32"/>
        <v>16.670226292372984</v>
      </c>
      <c r="F289" s="107">
        <f t="shared" si="33"/>
        <v>8.4619348517187589</v>
      </c>
      <c r="G289" s="107">
        <f t="shared" si="37"/>
        <v>0</v>
      </c>
      <c r="H289" s="106">
        <f t="shared" si="34"/>
        <v>13.701487071338727</v>
      </c>
      <c r="I289" s="108">
        <f t="shared" si="38"/>
        <v>0</v>
      </c>
      <c r="J289" s="108">
        <f t="shared" si="39"/>
        <v>0</v>
      </c>
      <c r="K289" s="77">
        <f>IF($C289&lt;="2023-24",INDEX(Inputs1[[2013-14]:[2029-30]], MATCH(_xlfn.CONCAT('Cost drivers '!K$4,"_",'Cost drivers '!$B289), Inputs1!$X$2:$X$507, 0), MATCH('Cost drivers '!$C289, Inputs1[[#Headers],[2013-14]:[2029-30]], 0)), INDEX(Inputs24[[2023-24]:[2029-30]], MATCH(_xlfn.CONCAT('Cost drivers '!K$5, "_",'Cost drivers '!$B289), Inputs2!$N$2:$N$210, 0), MATCH('Cost drivers '!$C289, Inputs24[[#Headers],[2023-24]:[2029-30]],0)))</f>
        <v>239.28462198556988</v>
      </c>
      <c r="L289" s="77">
        <f>IF($C289&lt;="2023-24",INDEX(Inputs1[[2013-14]:[2029-30]], MATCH(_xlfn.CONCAT('Cost drivers '!L$4,"_",'Cost drivers '!$B289), Inputs1!$X$2:$X$507, 0), MATCH('Cost drivers '!$C289, Inputs1[[#Headers],[2013-14]:[2029-30]], 0)), INDEX(Inputs24[[2023-24]:[2029-30]], MATCH(_xlfn.CONCAT('Cost drivers '!L$5, "_",'Cost drivers '!$B289), Inputs2!$N$2:$N$210, 0), MATCH('Cost drivers '!$C289, Inputs24[[#Headers],[2023-24]:[2029-30]],0)))</f>
        <v>16.670226292372984</v>
      </c>
      <c r="M289" s="77">
        <f>IF($C289&lt;="2023-24",INDEX(Inputs1[[2013-14]:[2029-30]], MATCH(_xlfn.CONCAT('Cost drivers '!M$4,"_",'Cost drivers '!$B289), Inputs1!$X$2:$X$507, 0), MATCH('Cost drivers '!$C289, Inputs1[[#Headers],[2013-14]:[2029-30]], 0)), INDEX(Inputs24[[2023-24]:[2029-30]], MATCH(_xlfn.CONCAT('Cost drivers '!M$5, "_",'Cost drivers '!$B289), Inputs2!$N$2:$N$210, 0), MATCH('Cost drivers '!$C289, Inputs24[[#Headers],[2023-24]:[2029-30]],0)))</f>
        <v>8.4619348517187589</v>
      </c>
      <c r="N289" s="77">
        <f>IF($C289&lt;="2023-24",INDEX(Inputs1[[2013-14]:[2029-30]], MATCH(_xlfn.CONCAT('Cost drivers '!N$4,"_",'Cost drivers '!$B289), Inputs1!$X$2:$X$507, 0), MATCH('Cost drivers '!$C289, Inputs1[[#Headers],[2013-14]:[2029-30]], 0)), INDEX(Inputs24[[2023-24]:[2029-30]], MATCH(_xlfn.CONCAT('Cost drivers '!N$5, "_",'Cost drivers '!$B289), Inputs2!$N$2:$N$210, 0), MATCH('Cost drivers '!$C289, Inputs24[[#Headers],[2023-24]:[2029-30]],0)))</f>
        <v>0</v>
      </c>
      <c r="O289" s="77">
        <f>IF($C289&lt;="2023-24",INDEX(Inputs1[[2013-14]:[2029-30]], MATCH(_xlfn.CONCAT('Cost drivers '!O$4,"_",'Cost drivers '!$B289), Inputs1!$X$2:$X$507, 0), MATCH('Cost drivers '!$C289, Inputs1[[#Headers],[2013-14]:[2029-30]], 0)), INDEX(Inputs24[[2023-24]:[2029-30]], MATCH(_xlfn.CONCAT('Cost drivers '!O$5, "_",'Cost drivers '!$B289), Inputs2!$N$2:$N$210, 0), MATCH('Cost drivers '!$C289, Inputs24[[#Headers],[2023-24]:[2029-30]],0)))</f>
        <v>892.23699999999997</v>
      </c>
      <c r="P289" s="77">
        <f>IF($C289&lt;="2023-24",INDEX(Inputs1[[2013-14]:[2029-30]], MATCH(_xlfn.CONCAT('Cost drivers '!P$4,"_",'Cost drivers '!$B289), Inputs1!$X$2:$X$507, 0), MATCH('Cost drivers '!$C289, Inputs1[[#Headers],[2013-14]:[2029-30]], 0)), INDEX(Inputs24[[2023-24]:[2029-30]], MATCH(_xlfn.CONCAT('Cost drivers '!P$5, "_",'Cost drivers '!$B289), Inputs2!$N$2:$N$210, 0), MATCH('Cost drivers '!$C289, Inputs24[[#Headers],[2023-24]:[2029-30]],0)))</f>
        <v>0</v>
      </c>
      <c r="Q289" s="77">
        <f>IF($C289&lt;="2023-24",INDEX(Inputs1[[2013-14]:[2029-30]], MATCH(_xlfn.CONCAT('Cost drivers '!Q$4,"_",'Cost drivers '!$B289), Inputs1!$X$2:$X$507, 0), MATCH('Cost drivers '!$C289, Inputs1[[#Headers],[2013-14]:[2029-30]], 0)), INDEX(Inputs24[[2023-24]:[2029-30]], MATCH(_xlfn.CONCAT('Cost drivers '!Q$5, "_",'Cost drivers '!$B289), Inputs2!$N$2:$N$210, 0), MATCH('Cost drivers '!$C289, Inputs24[[#Headers],[2023-24]:[2029-30]],0)))</f>
        <v>0</v>
      </c>
    </row>
    <row r="290" spans="1:17" s="48" customFormat="1" ht="13.15">
      <c r="A290" s="66" t="str">
        <f t="shared" si="35"/>
        <v>SEW23</v>
      </c>
      <c r="B290" s="66" t="str">
        <f>Costs!B289</f>
        <v>SEW</v>
      </c>
      <c r="C290" s="66" t="str">
        <f>Costs!C289</f>
        <v>2022-23</v>
      </c>
      <c r="D290" s="106">
        <f t="shared" si="36"/>
        <v>5.3875949854937168</v>
      </c>
      <c r="E290" s="107">
        <f t="shared" si="32"/>
        <v>17.87603828491218</v>
      </c>
      <c r="F290" s="107">
        <f t="shared" si="33"/>
        <v>8.4619348517187589</v>
      </c>
      <c r="G290" s="107">
        <f t="shared" si="37"/>
        <v>0</v>
      </c>
      <c r="H290" s="106">
        <f t="shared" si="34"/>
        <v>13.711808666029317</v>
      </c>
      <c r="I290" s="108">
        <f t="shared" si="38"/>
        <v>0</v>
      </c>
      <c r="J290" s="108">
        <f t="shared" si="39"/>
        <v>0</v>
      </c>
      <c r="K290" s="77">
        <f>IF($C290&lt;="2023-24",INDEX(Inputs1[[2013-14]:[2029-30]], MATCH(_xlfn.CONCAT('Cost drivers '!K$4,"_",'Cost drivers '!$B290), Inputs1!$X$2:$X$507, 0), MATCH('Cost drivers '!$C290, Inputs1[[#Headers],[2013-14]:[2029-30]], 0)), INDEX(Inputs24[[2023-24]:[2029-30]], MATCH(_xlfn.CONCAT('Cost drivers '!K$5, "_",'Cost drivers '!$B290), Inputs2!$N$2:$N$210, 0), MATCH('Cost drivers '!$C290, Inputs24[[#Headers],[2023-24]:[2029-30]],0)))</f>
        <v>218.67683167053804</v>
      </c>
      <c r="L290" s="77">
        <f>IF($C290&lt;="2023-24",INDEX(Inputs1[[2013-14]:[2029-30]], MATCH(_xlfn.CONCAT('Cost drivers '!L$4,"_",'Cost drivers '!$B290), Inputs1!$X$2:$X$507, 0), MATCH('Cost drivers '!$C290, Inputs1[[#Headers],[2013-14]:[2029-30]], 0)), INDEX(Inputs24[[2023-24]:[2029-30]], MATCH(_xlfn.CONCAT('Cost drivers '!L$5, "_",'Cost drivers '!$B290), Inputs2!$N$2:$N$210, 0), MATCH('Cost drivers '!$C290, Inputs24[[#Headers],[2023-24]:[2029-30]],0)))</f>
        <v>17.87603828491218</v>
      </c>
      <c r="M290" s="77">
        <f>IF($C290&lt;="2023-24",INDEX(Inputs1[[2013-14]:[2029-30]], MATCH(_xlfn.CONCAT('Cost drivers '!M$4,"_",'Cost drivers '!$B290), Inputs1!$X$2:$X$507, 0), MATCH('Cost drivers '!$C290, Inputs1[[#Headers],[2013-14]:[2029-30]], 0)), INDEX(Inputs24[[2023-24]:[2029-30]], MATCH(_xlfn.CONCAT('Cost drivers '!M$5, "_",'Cost drivers '!$B290), Inputs2!$N$2:$N$210, 0), MATCH('Cost drivers '!$C290, Inputs24[[#Headers],[2023-24]:[2029-30]],0)))</f>
        <v>8.4619348517187589</v>
      </c>
      <c r="N290" s="77">
        <f>IF($C290&lt;="2023-24",INDEX(Inputs1[[2013-14]:[2029-30]], MATCH(_xlfn.CONCAT('Cost drivers '!N$4,"_",'Cost drivers '!$B290), Inputs1!$X$2:$X$507, 0), MATCH('Cost drivers '!$C290, Inputs1[[#Headers],[2013-14]:[2029-30]], 0)), INDEX(Inputs24[[2023-24]:[2029-30]], MATCH(_xlfn.CONCAT('Cost drivers '!N$5, "_",'Cost drivers '!$B290), Inputs2!$N$2:$N$210, 0), MATCH('Cost drivers '!$C290, Inputs24[[#Headers],[2023-24]:[2029-30]],0)))</f>
        <v>0</v>
      </c>
      <c r="O290" s="77">
        <f>IF($C290&lt;="2023-24",INDEX(Inputs1[[2013-14]:[2029-30]], MATCH(_xlfn.CONCAT('Cost drivers '!O$4,"_",'Cost drivers '!$B290), Inputs1!$X$2:$X$507, 0), MATCH('Cost drivers '!$C290, Inputs1[[#Headers],[2013-14]:[2029-30]], 0)), INDEX(Inputs24[[2023-24]:[2029-30]], MATCH(_xlfn.CONCAT('Cost drivers '!O$5, "_",'Cost drivers '!$B290), Inputs2!$N$2:$N$210, 0), MATCH('Cost drivers '!$C290, Inputs24[[#Headers],[2023-24]:[2029-30]],0)))</f>
        <v>901.49400000000003</v>
      </c>
      <c r="P290" s="77">
        <f>IF($C290&lt;="2023-24",INDEX(Inputs1[[2013-14]:[2029-30]], MATCH(_xlfn.CONCAT('Cost drivers '!P$4,"_",'Cost drivers '!$B290), Inputs1!$X$2:$X$507, 0), MATCH('Cost drivers '!$C290, Inputs1[[#Headers],[2013-14]:[2029-30]], 0)), INDEX(Inputs24[[2023-24]:[2029-30]], MATCH(_xlfn.CONCAT('Cost drivers '!P$5, "_",'Cost drivers '!$B290), Inputs2!$N$2:$N$210, 0), MATCH('Cost drivers '!$C290, Inputs24[[#Headers],[2023-24]:[2029-30]],0)))</f>
        <v>0</v>
      </c>
      <c r="Q290" s="77">
        <f>IF($C290&lt;="2023-24",INDEX(Inputs1[[2013-14]:[2029-30]], MATCH(_xlfn.CONCAT('Cost drivers '!Q$4,"_",'Cost drivers '!$B290), Inputs1!$X$2:$X$507, 0), MATCH('Cost drivers '!$C290, Inputs1[[#Headers],[2013-14]:[2029-30]], 0)), INDEX(Inputs24[[2023-24]:[2029-30]], MATCH(_xlfn.CONCAT('Cost drivers '!Q$5, "_",'Cost drivers '!$B290), Inputs2!$N$2:$N$210, 0), MATCH('Cost drivers '!$C290, Inputs24[[#Headers],[2023-24]:[2029-30]],0)))</f>
        <v>0</v>
      </c>
    </row>
    <row r="291" spans="1:17" s="48" customFormat="1" ht="13.15">
      <c r="A291" s="66" t="str">
        <f t="shared" si="35"/>
        <v>SEW24</v>
      </c>
      <c r="B291" s="66" t="str">
        <f>Costs!B290</f>
        <v>SEW</v>
      </c>
      <c r="C291" s="66" t="str">
        <f>Costs!C290</f>
        <v>2023-24</v>
      </c>
      <c r="D291" s="106">
        <f t="shared" si="36"/>
        <v>5.4269877665676702</v>
      </c>
      <c r="E291" s="107">
        <f t="shared" si="32"/>
        <v>17.919847757709984</v>
      </c>
      <c r="F291" s="107">
        <f t="shared" si="33"/>
        <v>8.4619348517187589</v>
      </c>
      <c r="G291" s="107">
        <f t="shared" si="37"/>
        <v>0</v>
      </c>
      <c r="H291" s="106">
        <f t="shared" si="34"/>
        <v>13.721180098077621</v>
      </c>
      <c r="I291" s="108">
        <f t="shared" si="38"/>
        <v>0</v>
      </c>
      <c r="J291" s="108">
        <f t="shared" si="39"/>
        <v>0</v>
      </c>
      <c r="K291" s="77">
        <f>IF($C291&lt;="2023-24",INDEX(Inputs1[[2013-14]:[2029-30]], MATCH(_xlfn.CONCAT('Cost drivers '!K$4,"_",'Cost drivers '!$B291), Inputs1!$X$2:$X$507, 0), MATCH('Cost drivers '!$C291, Inputs1[[#Headers],[2013-14]:[2029-30]], 0)), INDEX(Inputs24[[2023-24]:[2029-30]], MATCH(_xlfn.CONCAT('Cost drivers '!K$5, "_",'Cost drivers '!$B291), Inputs2!$N$2:$N$210, 0), MATCH('Cost drivers '!$C291, Inputs24[[#Headers],[2023-24]:[2029-30]],0)))</f>
        <v>227.46304066269803</v>
      </c>
      <c r="L291" s="77">
        <f>IF($C291&lt;="2023-24",INDEX(Inputs1[[2013-14]:[2029-30]], MATCH(_xlfn.CONCAT('Cost drivers '!L$4,"_",'Cost drivers '!$B291), Inputs1!$X$2:$X$507, 0), MATCH('Cost drivers '!$C291, Inputs1[[#Headers],[2013-14]:[2029-30]], 0)), INDEX(Inputs24[[2023-24]:[2029-30]], MATCH(_xlfn.CONCAT('Cost drivers '!L$5, "_",'Cost drivers '!$B291), Inputs2!$N$2:$N$210, 0), MATCH('Cost drivers '!$C291, Inputs24[[#Headers],[2023-24]:[2029-30]],0)))</f>
        <v>17.919847757709984</v>
      </c>
      <c r="M291" s="77">
        <f>IF($C291&lt;="2023-24",INDEX(Inputs1[[2013-14]:[2029-30]], MATCH(_xlfn.CONCAT('Cost drivers '!M$4,"_",'Cost drivers '!$B291), Inputs1!$X$2:$X$507, 0), MATCH('Cost drivers '!$C291, Inputs1[[#Headers],[2013-14]:[2029-30]], 0)), INDEX(Inputs24[[2023-24]:[2029-30]], MATCH(_xlfn.CONCAT('Cost drivers '!M$5, "_",'Cost drivers '!$B291), Inputs2!$N$2:$N$210, 0), MATCH('Cost drivers '!$C291, Inputs24[[#Headers],[2023-24]:[2029-30]],0)))</f>
        <v>8.4619348517187589</v>
      </c>
      <c r="N291" s="77">
        <f>IF($C291&lt;="2023-24",INDEX(Inputs1[[2013-14]:[2029-30]], MATCH(_xlfn.CONCAT('Cost drivers '!N$4,"_",'Cost drivers '!$B291), Inputs1!$X$2:$X$507, 0), MATCH('Cost drivers '!$C291, Inputs1[[#Headers],[2013-14]:[2029-30]], 0)), INDEX(Inputs24[[2023-24]:[2029-30]], MATCH(_xlfn.CONCAT('Cost drivers '!N$5, "_",'Cost drivers '!$B291), Inputs2!$N$2:$N$210, 0), MATCH('Cost drivers '!$C291, Inputs24[[#Headers],[2023-24]:[2029-30]],0)))</f>
        <v>0</v>
      </c>
      <c r="O291" s="77">
        <f>IF($C291&lt;="2023-24",INDEX(Inputs1[[2013-14]:[2029-30]], MATCH(_xlfn.CONCAT('Cost drivers '!O$4,"_",'Cost drivers '!$B291), Inputs1!$X$2:$X$507, 0), MATCH('Cost drivers '!$C291, Inputs1[[#Headers],[2013-14]:[2029-30]], 0)), INDEX(Inputs24[[2023-24]:[2029-30]], MATCH(_xlfn.CONCAT('Cost drivers '!O$5, "_",'Cost drivers '!$B291), Inputs2!$N$2:$N$210, 0), MATCH('Cost drivers '!$C291, Inputs24[[#Headers],[2023-24]:[2029-30]],0)))</f>
        <v>909.98199999999997</v>
      </c>
      <c r="P291" s="77">
        <f>IF($C291&lt;="2023-24",INDEX(Inputs1[[2013-14]:[2029-30]], MATCH(_xlfn.CONCAT('Cost drivers '!P$4,"_",'Cost drivers '!$B291), Inputs1!$X$2:$X$507, 0), MATCH('Cost drivers '!$C291, Inputs1[[#Headers],[2013-14]:[2029-30]], 0)), INDEX(Inputs24[[2023-24]:[2029-30]], MATCH(_xlfn.CONCAT('Cost drivers '!P$5, "_",'Cost drivers '!$B291), Inputs2!$N$2:$N$210, 0), MATCH('Cost drivers '!$C291, Inputs24[[#Headers],[2023-24]:[2029-30]],0)))</f>
        <v>0</v>
      </c>
      <c r="Q291" s="77">
        <f>IF($C291&lt;="2023-24",INDEX(Inputs1[[2013-14]:[2029-30]], MATCH(_xlfn.CONCAT('Cost drivers '!Q$4,"_",'Cost drivers '!$B291), Inputs1!$X$2:$X$507, 0), MATCH('Cost drivers '!$C291, Inputs1[[#Headers],[2013-14]:[2029-30]], 0)), INDEX(Inputs24[[2023-24]:[2029-30]], MATCH(_xlfn.CONCAT('Cost drivers '!Q$5, "_",'Cost drivers '!$B291), Inputs2!$N$2:$N$210, 0), MATCH('Cost drivers '!$C291, Inputs24[[#Headers],[2023-24]:[2029-30]],0)))</f>
        <v>0</v>
      </c>
    </row>
    <row r="292" spans="1:17" s="48" customFormat="1" ht="13.15">
      <c r="A292" s="66" t="str">
        <f t="shared" si="35"/>
        <v>SEW25</v>
      </c>
      <c r="B292" s="66" t="str">
        <f>Costs!B291</f>
        <v>SEW</v>
      </c>
      <c r="C292" s="66" t="str">
        <f>Costs!C291</f>
        <v>2024-25</v>
      </c>
      <c r="D292" s="106">
        <f t="shared" si="36"/>
        <v>5.4472535466507717</v>
      </c>
      <c r="E292" s="107">
        <f t="shared" si="32"/>
        <v>17.919847757709984</v>
      </c>
      <c r="F292" s="107">
        <f t="shared" si="33"/>
        <v>8.4619348517187589</v>
      </c>
      <c r="G292" s="107">
        <f t="shared" si="37"/>
        <v>0</v>
      </c>
      <c r="H292" s="106">
        <f t="shared" si="34"/>
        <v>13.729857186130413</v>
      </c>
      <c r="I292" s="108">
        <f t="shared" si="38"/>
        <v>0</v>
      </c>
      <c r="J292" s="108">
        <f t="shared" si="39"/>
        <v>0</v>
      </c>
      <c r="K292" s="77">
        <f>IF($C292&lt;="2023-24",INDEX(Inputs1[[2013-14]:[2029-30]], MATCH(_xlfn.CONCAT('Cost drivers '!K$4,"_",'Cost drivers '!$B292), Inputs1!$X$2:$X$507, 0), MATCH('Cost drivers '!$C292, Inputs1[[#Headers],[2013-14]:[2029-30]], 0)), INDEX(Inputs24[[2023-24]:[2029-30]], MATCH(_xlfn.CONCAT('Cost drivers '!K$5, "_",'Cost drivers '!$B292), Inputs2!$N$2:$N$210, 0), MATCH('Cost drivers '!$C292, Inputs24[[#Headers],[2023-24]:[2029-30]],0)))</f>
        <v>232.11978350836091</v>
      </c>
      <c r="L292" s="77">
        <f>IF($C292&lt;="2023-24",INDEX(Inputs1[[2013-14]:[2029-30]], MATCH(_xlfn.CONCAT('Cost drivers '!L$4,"_",'Cost drivers '!$B292), Inputs1!$X$2:$X$507, 0), MATCH('Cost drivers '!$C292, Inputs1[[#Headers],[2013-14]:[2029-30]], 0)), INDEX(Inputs24[[2023-24]:[2029-30]], MATCH(_xlfn.CONCAT('Cost drivers '!L$5, "_",'Cost drivers '!$B292), Inputs2!$N$2:$N$210, 0), MATCH('Cost drivers '!$C292, Inputs24[[#Headers],[2023-24]:[2029-30]],0)))</f>
        <v>17.919847757709984</v>
      </c>
      <c r="M292" s="77">
        <f>IF($C292&lt;="2023-24",INDEX(Inputs1[[2013-14]:[2029-30]], MATCH(_xlfn.CONCAT('Cost drivers '!M$4,"_",'Cost drivers '!$B292), Inputs1!$X$2:$X$507, 0), MATCH('Cost drivers '!$C292, Inputs1[[#Headers],[2013-14]:[2029-30]], 0)), INDEX(Inputs24[[2023-24]:[2029-30]], MATCH(_xlfn.CONCAT('Cost drivers '!M$5, "_",'Cost drivers '!$B292), Inputs2!$N$2:$N$210, 0), MATCH('Cost drivers '!$C292, Inputs24[[#Headers],[2023-24]:[2029-30]],0)))</f>
        <v>8.4619348517187589</v>
      </c>
      <c r="N292" s="77">
        <f>IF($C292&lt;="2023-24",INDEX(Inputs1[[2013-14]:[2029-30]], MATCH(_xlfn.CONCAT('Cost drivers '!N$4,"_",'Cost drivers '!$B292), Inputs1!$X$2:$X$507, 0), MATCH('Cost drivers '!$C292, Inputs1[[#Headers],[2013-14]:[2029-30]], 0)), INDEX(Inputs24[[2023-24]:[2029-30]], MATCH(_xlfn.CONCAT('Cost drivers '!N$5, "_",'Cost drivers '!$B292), Inputs2!$N$2:$N$210, 0), MATCH('Cost drivers '!$C292, Inputs24[[#Headers],[2023-24]:[2029-30]],0)))</f>
        <v>0</v>
      </c>
      <c r="O292" s="77">
        <f>IF($C292&lt;="2023-24",INDEX(Inputs1[[2013-14]:[2029-30]], MATCH(_xlfn.CONCAT('Cost drivers '!O$4,"_",'Cost drivers '!$B292), Inputs1!$X$2:$X$507, 0), MATCH('Cost drivers '!$C292, Inputs1[[#Headers],[2013-14]:[2029-30]], 0)), INDEX(Inputs24[[2023-24]:[2029-30]], MATCH(_xlfn.CONCAT('Cost drivers '!O$5, "_",'Cost drivers '!$B292), Inputs2!$N$2:$N$210, 0), MATCH('Cost drivers '!$C292, Inputs24[[#Headers],[2023-24]:[2029-30]],0)))</f>
        <v>917.91235035712043</v>
      </c>
      <c r="P292" s="77">
        <f>IF($C292&lt;="2023-24",INDEX(Inputs1[[2013-14]:[2029-30]], MATCH(_xlfn.CONCAT('Cost drivers '!P$4,"_",'Cost drivers '!$B292), Inputs1!$X$2:$X$507, 0), MATCH('Cost drivers '!$C292, Inputs1[[#Headers],[2013-14]:[2029-30]], 0)), INDEX(Inputs24[[2023-24]:[2029-30]], MATCH(_xlfn.CONCAT('Cost drivers '!P$5, "_",'Cost drivers '!$B292), Inputs2!$N$2:$N$210, 0), MATCH('Cost drivers '!$C292, Inputs24[[#Headers],[2023-24]:[2029-30]],0)))</f>
        <v>0</v>
      </c>
      <c r="Q292" s="77">
        <f>IF($C292&lt;="2023-24",INDEX(Inputs1[[2013-14]:[2029-30]], MATCH(_xlfn.CONCAT('Cost drivers '!Q$4,"_",'Cost drivers '!$B292), Inputs1!$X$2:$X$507, 0), MATCH('Cost drivers '!$C292, Inputs1[[#Headers],[2013-14]:[2029-30]], 0)), INDEX(Inputs24[[2023-24]:[2029-30]], MATCH(_xlfn.CONCAT('Cost drivers '!Q$5, "_",'Cost drivers '!$B292), Inputs2!$N$2:$N$210, 0), MATCH('Cost drivers '!$C292, Inputs24[[#Headers],[2023-24]:[2029-30]],0)))</f>
        <v>0</v>
      </c>
    </row>
    <row r="293" spans="1:17" s="48" customFormat="1" ht="13.15">
      <c r="A293" s="66" t="str">
        <f t="shared" si="35"/>
        <v>SEW26</v>
      </c>
      <c r="B293" s="66" t="str">
        <f>Costs!B292</f>
        <v>SEW</v>
      </c>
      <c r="C293" s="66" t="str">
        <f>Costs!C292</f>
        <v>2025-26</v>
      </c>
      <c r="D293" s="106">
        <f t="shared" si="36"/>
        <v>5.5781447019236419</v>
      </c>
      <c r="E293" s="107">
        <f t="shared" si="32"/>
        <v>17.919847757709984</v>
      </c>
      <c r="F293" s="107">
        <f t="shared" si="33"/>
        <v>8.4619348517187589</v>
      </c>
      <c r="G293" s="107">
        <f t="shared" si="37"/>
        <v>0</v>
      </c>
      <c r="H293" s="106">
        <f t="shared" si="34"/>
        <v>13.739673433565493</v>
      </c>
      <c r="I293" s="108">
        <f t="shared" si="38"/>
        <v>0</v>
      </c>
      <c r="J293" s="108">
        <f t="shared" si="39"/>
        <v>0</v>
      </c>
      <c r="K293" s="77">
        <f>IF($C293&lt;="2023-24",INDEX(Inputs1[[2013-14]:[2029-30]], MATCH(_xlfn.CONCAT('Cost drivers '!K$4,"_",'Cost drivers '!$B293), Inputs1!$X$2:$X$507, 0), MATCH('Cost drivers '!$C293, Inputs1[[#Headers],[2013-14]:[2029-30]], 0)), INDEX(Inputs24[[2023-24]:[2029-30]], MATCH(_xlfn.CONCAT('Cost drivers '!K$5, "_",'Cost drivers '!$B293), Inputs2!$N$2:$N$210, 0), MATCH('Cost drivers '!$C293, Inputs24[[#Headers],[2023-24]:[2029-30]],0)))</f>
        <v>264.58027486950232</v>
      </c>
      <c r="L293" s="77">
        <f>IF($C293&lt;="2023-24",INDEX(Inputs1[[2013-14]:[2029-30]], MATCH(_xlfn.CONCAT('Cost drivers '!L$4,"_",'Cost drivers '!$B293), Inputs1!$X$2:$X$507, 0), MATCH('Cost drivers '!$C293, Inputs1[[#Headers],[2013-14]:[2029-30]], 0)), INDEX(Inputs24[[2023-24]:[2029-30]], MATCH(_xlfn.CONCAT('Cost drivers '!L$5, "_",'Cost drivers '!$B293), Inputs2!$N$2:$N$210, 0), MATCH('Cost drivers '!$C293, Inputs24[[#Headers],[2023-24]:[2029-30]],0)))</f>
        <v>17.919847757709984</v>
      </c>
      <c r="M293" s="77">
        <f>IF($C293&lt;="2023-24",INDEX(Inputs1[[2013-14]:[2029-30]], MATCH(_xlfn.CONCAT('Cost drivers '!M$4,"_",'Cost drivers '!$B293), Inputs1!$X$2:$X$507, 0), MATCH('Cost drivers '!$C293, Inputs1[[#Headers],[2013-14]:[2029-30]], 0)), INDEX(Inputs24[[2023-24]:[2029-30]], MATCH(_xlfn.CONCAT('Cost drivers '!M$5, "_",'Cost drivers '!$B293), Inputs2!$N$2:$N$210, 0), MATCH('Cost drivers '!$C293, Inputs24[[#Headers],[2023-24]:[2029-30]],0)))</f>
        <v>8.4619348517187589</v>
      </c>
      <c r="N293" s="77">
        <f>IF($C293&lt;="2023-24",INDEX(Inputs1[[2013-14]:[2029-30]], MATCH(_xlfn.CONCAT('Cost drivers '!N$4,"_",'Cost drivers '!$B293), Inputs1!$X$2:$X$507, 0), MATCH('Cost drivers '!$C293, Inputs1[[#Headers],[2013-14]:[2029-30]], 0)), INDEX(Inputs24[[2023-24]:[2029-30]], MATCH(_xlfn.CONCAT('Cost drivers '!N$5, "_",'Cost drivers '!$B293), Inputs2!$N$2:$N$210, 0), MATCH('Cost drivers '!$C293, Inputs24[[#Headers],[2023-24]:[2029-30]],0)))</f>
        <v>0</v>
      </c>
      <c r="O293" s="77">
        <f>IF($C293&lt;="2023-24",INDEX(Inputs1[[2013-14]:[2029-30]], MATCH(_xlfn.CONCAT('Cost drivers '!O$4,"_",'Cost drivers '!$B293), Inputs1!$X$2:$X$507, 0), MATCH('Cost drivers '!$C293, Inputs1[[#Headers],[2013-14]:[2029-30]], 0)), INDEX(Inputs24[[2023-24]:[2029-30]], MATCH(_xlfn.CONCAT('Cost drivers '!O$5, "_",'Cost drivers '!$B293), Inputs2!$N$2:$N$210, 0), MATCH('Cost drivers '!$C293, Inputs24[[#Headers],[2023-24]:[2029-30]],0)))</f>
        <v>926.9671746004168</v>
      </c>
      <c r="P293" s="77">
        <f>IF($C293&lt;="2023-24",INDEX(Inputs1[[2013-14]:[2029-30]], MATCH(_xlfn.CONCAT('Cost drivers '!P$4,"_",'Cost drivers '!$B293), Inputs1!$X$2:$X$507, 0), MATCH('Cost drivers '!$C293, Inputs1[[#Headers],[2013-14]:[2029-30]], 0)), INDEX(Inputs24[[2023-24]:[2029-30]], MATCH(_xlfn.CONCAT('Cost drivers '!P$5, "_",'Cost drivers '!$B293), Inputs2!$N$2:$N$210, 0), MATCH('Cost drivers '!$C293, Inputs24[[#Headers],[2023-24]:[2029-30]],0)))</f>
        <v>0</v>
      </c>
      <c r="Q293" s="77">
        <f>IF($C293&lt;="2023-24",INDEX(Inputs1[[2013-14]:[2029-30]], MATCH(_xlfn.CONCAT('Cost drivers '!Q$4,"_",'Cost drivers '!$B293), Inputs1!$X$2:$X$507, 0), MATCH('Cost drivers '!$C293, Inputs1[[#Headers],[2013-14]:[2029-30]], 0)), INDEX(Inputs24[[2023-24]:[2029-30]], MATCH(_xlfn.CONCAT('Cost drivers '!Q$5, "_",'Cost drivers '!$B293), Inputs2!$N$2:$N$210, 0), MATCH('Cost drivers '!$C293, Inputs24[[#Headers],[2023-24]:[2029-30]],0)))</f>
        <v>0</v>
      </c>
    </row>
    <row r="294" spans="1:17" s="48" customFormat="1" ht="13.15">
      <c r="A294" s="66" t="str">
        <f t="shared" si="35"/>
        <v>SEW27</v>
      </c>
      <c r="B294" s="66" t="str">
        <f>Costs!B293</f>
        <v>SEW</v>
      </c>
      <c r="C294" s="66" t="str">
        <f>Costs!C293</f>
        <v>2026-27</v>
      </c>
      <c r="D294" s="106">
        <f t="shared" si="36"/>
        <v>5.591931710358959</v>
      </c>
      <c r="E294" s="107">
        <f t="shared" si="32"/>
        <v>17.919847757709984</v>
      </c>
      <c r="F294" s="107">
        <f t="shared" si="33"/>
        <v>8.4619348517187589</v>
      </c>
      <c r="G294" s="107">
        <f t="shared" si="37"/>
        <v>0</v>
      </c>
      <c r="H294" s="106">
        <f t="shared" si="34"/>
        <v>13.751634432198497</v>
      </c>
      <c r="I294" s="108">
        <f t="shared" si="38"/>
        <v>0</v>
      </c>
      <c r="J294" s="108">
        <f t="shared" si="39"/>
        <v>0</v>
      </c>
      <c r="K294" s="77">
        <f>IF($C294&lt;="2023-24",INDEX(Inputs1[[2013-14]:[2029-30]], MATCH(_xlfn.CONCAT('Cost drivers '!K$4,"_",'Cost drivers '!$B294), Inputs1!$X$2:$X$507, 0), MATCH('Cost drivers '!$C294, Inputs1[[#Headers],[2013-14]:[2029-30]], 0)), INDEX(Inputs24[[2023-24]:[2029-30]], MATCH(_xlfn.CONCAT('Cost drivers '!K$5, "_",'Cost drivers '!$B294), Inputs2!$N$2:$N$210, 0), MATCH('Cost drivers '!$C294, Inputs24[[#Headers],[2023-24]:[2029-30]],0)))</f>
        <v>268.25330723390374</v>
      </c>
      <c r="L294" s="77">
        <f>IF($C294&lt;="2023-24",INDEX(Inputs1[[2013-14]:[2029-30]], MATCH(_xlfn.CONCAT('Cost drivers '!L$4,"_",'Cost drivers '!$B294), Inputs1!$X$2:$X$507, 0), MATCH('Cost drivers '!$C294, Inputs1[[#Headers],[2013-14]:[2029-30]], 0)), INDEX(Inputs24[[2023-24]:[2029-30]], MATCH(_xlfn.CONCAT('Cost drivers '!L$5, "_",'Cost drivers '!$B294), Inputs2!$N$2:$N$210, 0), MATCH('Cost drivers '!$C294, Inputs24[[#Headers],[2023-24]:[2029-30]],0)))</f>
        <v>17.919847757709984</v>
      </c>
      <c r="M294" s="77">
        <f>IF($C294&lt;="2023-24",INDEX(Inputs1[[2013-14]:[2029-30]], MATCH(_xlfn.CONCAT('Cost drivers '!M$4,"_",'Cost drivers '!$B294), Inputs1!$X$2:$X$507, 0), MATCH('Cost drivers '!$C294, Inputs1[[#Headers],[2013-14]:[2029-30]], 0)), INDEX(Inputs24[[2023-24]:[2029-30]], MATCH(_xlfn.CONCAT('Cost drivers '!M$5, "_",'Cost drivers '!$B294), Inputs2!$N$2:$N$210, 0), MATCH('Cost drivers '!$C294, Inputs24[[#Headers],[2023-24]:[2029-30]],0)))</f>
        <v>8.4619348517187589</v>
      </c>
      <c r="N294" s="77">
        <f>IF($C294&lt;="2023-24",INDEX(Inputs1[[2013-14]:[2029-30]], MATCH(_xlfn.CONCAT('Cost drivers '!N$4,"_",'Cost drivers '!$B294), Inputs1!$X$2:$X$507, 0), MATCH('Cost drivers '!$C294, Inputs1[[#Headers],[2013-14]:[2029-30]], 0)), INDEX(Inputs24[[2023-24]:[2029-30]], MATCH(_xlfn.CONCAT('Cost drivers '!N$5, "_",'Cost drivers '!$B294), Inputs2!$N$2:$N$210, 0), MATCH('Cost drivers '!$C294, Inputs24[[#Headers],[2023-24]:[2029-30]],0)))</f>
        <v>0</v>
      </c>
      <c r="O294" s="77">
        <f>IF($C294&lt;="2023-24",INDEX(Inputs1[[2013-14]:[2029-30]], MATCH(_xlfn.CONCAT('Cost drivers '!O$4,"_",'Cost drivers '!$B294), Inputs1!$X$2:$X$507, 0), MATCH('Cost drivers '!$C294, Inputs1[[#Headers],[2013-14]:[2029-30]], 0)), INDEX(Inputs24[[2023-24]:[2029-30]], MATCH(_xlfn.CONCAT('Cost drivers '!O$5, "_",'Cost drivers '!$B294), Inputs2!$N$2:$N$210, 0), MATCH('Cost drivers '!$C294, Inputs24[[#Headers],[2023-24]:[2029-30]],0)))</f>
        <v>938.12120137880288</v>
      </c>
      <c r="P294" s="77">
        <f>IF($C294&lt;="2023-24",INDEX(Inputs1[[2013-14]:[2029-30]], MATCH(_xlfn.CONCAT('Cost drivers '!P$4,"_",'Cost drivers '!$B294), Inputs1!$X$2:$X$507, 0), MATCH('Cost drivers '!$C294, Inputs1[[#Headers],[2013-14]:[2029-30]], 0)), INDEX(Inputs24[[2023-24]:[2029-30]], MATCH(_xlfn.CONCAT('Cost drivers '!P$5, "_",'Cost drivers '!$B294), Inputs2!$N$2:$N$210, 0), MATCH('Cost drivers '!$C294, Inputs24[[#Headers],[2023-24]:[2029-30]],0)))</f>
        <v>0</v>
      </c>
      <c r="Q294" s="77">
        <f>IF($C294&lt;="2023-24",INDEX(Inputs1[[2013-14]:[2029-30]], MATCH(_xlfn.CONCAT('Cost drivers '!Q$4,"_",'Cost drivers '!$B294), Inputs1!$X$2:$X$507, 0), MATCH('Cost drivers '!$C294, Inputs1[[#Headers],[2013-14]:[2029-30]], 0)), INDEX(Inputs24[[2023-24]:[2029-30]], MATCH(_xlfn.CONCAT('Cost drivers '!Q$5, "_",'Cost drivers '!$B294), Inputs2!$N$2:$N$210, 0), MATCH('Cost drivers '!$C294, Inputs24[[#Headers],[2023-24]:[2029-30]],0)))</f>
        <v>0</v>
      </c>
    </row>
    <row r="295" spans="1:17" s="48" customFormat="1" ht="13.15">
      <c r="A295" s="66" t="str">
        <f t="shared" si="35"/>
        <v>SEW28</v>
      </c>
      <c r="B295" s="66" t="str">
        <f>Costs!B294</f>
        <v>SEW</v>
      </c>
      <c r="C295" s="66" t="str">
        <f>Costs!C294</f>
        <v>2027-28</v>
      </c>
      <c r="D295" s="106">
        <f t="shared" si="36"/>
        <v>5.5701742485854036</v>
      </c>
      <c r="E295" s="107">
        <f t="shared" si="32"/>
        <v>17.919847757709984</v>
      </c>
      <c r="F295" s="107">
        <f t="shared" si="33"/>
        <v>8.4619348517187589</v>
      </c>
      <c r="G295" s="107">
        <f t="shared" si="37"/>
        <v>0</v>
      </c>
      <c r="H295" s="106">
        <f t="shared" si="34"/>
        <v>13.763662422726469</v>
      </c>
      <c r="I295" s="108">
        <f t="shared" si="38"/>
        <v>0</v>
      </c>
      <c r="J295" s="108">
        <f t="shared" si="39"/>
        <v>0</v>
      </c>
      <c r="K295" s="77">
        <f>IF($C295&lt;="2023-24",INDEX(Inputs1[[2013-14]:[2029-30]], MATCH(_xlfn.CONCAT('Cost drivers '!K$4,"_",'Cost drivers '!$B295), Inputs1!$X$2:$X$507, 0), MATCH('Cost drivers '!$C295, Inputs1[[#Headers],[2013-14]:[2029-30]], 0)), INDEX(Inputs24[[2023-24]:[2029-30]], MATCH(_xlfn.CONCAT('Cost drivers '!K$5, "_",'Cost drivers '!$B295), Inputs2!$N$2:$N$210, 0), MATCH('Cost drivers '!$C295, Inputs24[[#Headers],[2023-24]:[2029-30]],0)))</f>
        <v>262.47983199515153</v>
      </c>
      <c r="L295" s="77">
        <f>IF($C295&lt;="2023-24",INDEX(Inputs1[[2013-14]:[2029-30]], MATCH(_xlfn.CONCAT('Cost drivers '!L$4,"_",'Cost drivers '!$B295), Inputs1!$X$2:$X$507, 0), MATCH('Cost drivers '!$C295, Inputs1[[#Headers],[2013-14]:[2029-30]], 0)), INDEX(Inputs24[[2023-24]:[2029-30]], MATCH(_xlfn.CONCAT('Cost drivers '!L$5, "_",'Cost drivers '!$B295), Inputs2!$N$2:$N$210, 0), MATCH('Cost drivers '!$C295, Inputs24[[#Headers],[2023-24]:[2029-30]],0)))</f>
        <v>17.919847757709984</v>
      </c>
      <c r="M295" s="77">
        <f>IF($C295&lt;="2023-24",INDEX(Inputs1[[2013-14]:[2029-30]], MATCH(_xlfn.CONCAT('Cost drivers '!M$4,"_",'Cost drivers '!$B295), Inputs1!$X$2:$X$507, 0), MATCH('Cost drivers '!$C295, Inputs1[[#Headers],[2013-14]:[2029-30]], 0)), INDEX(Inputs24[[2023-24]:[2029-30]], MATCH(_xlfn.CONCAT('Cost drivers '!M$5, "_",'Cost drivers '!$B295), Inputs2!$N$2:$N$210, 0), MATCH('Cost drivers '!$C295, Inputs24[[#Headers],[2023-24]:[2029-30]],0)))</f>
        <v>8.4619348517187589</v>
      </c>
      <c r="N295" s="77">
        <f>IF($C295&lt;="2023-24",INDEX(Inputs1[[2013-14]:[2029-30]], MATCH(_xlfn.CONCAT('Cost drivers '!N$4,"_",'Cost drivers '!$B295), Inputs1!$X$2:$X$507, 0), MATCH('Cost drivers '!$C295, Inputs1[[#Headers],[2013-14]:[2029-30]], 0)), INDEX(Inputs24[[2023-24]:[2029-30]], MATCH(_xlfn.CONCAT('Cost drivers '!N$5, "_",'Cost drivers '!$B295), Inputs2!$N$2:$N$210, 0), MATCH('Cost drivers '!$C295, Inputs24[[#Headers],[2023-24]:[2029-30]],0)))</f>
        <v>0</v>
      </c>
      <c r="O295" s="77">
        <f>IF($C295&lt;="2023-24",INDEX(Inputs1[[2013-14]:[2029-30]], MATCH(_xlfn.CONCAT('Cost drivers '!O$4,"_",'Cost drivers '!$B295), Inputs1!$X$2:$X$507, 0), MATCH('Cost drivers '!$C295, Inputs1[[#Headers],[2013-14]:[2029-30]], 0)), INDEX(Inputs24[[2023-24]:[2029-30]], MATCH(_xlfn.CONCAT('Cost drivers '!O$5, "_",'Cost drivers '!$B295), Inputs2!$N$2:$N$210, 0), MATCH('Cost drivers '!$C295, Inputs24[[#Headers],[2023-24]:[2029-30]],0)))</f>
        <v>949.47304739319236</v>
      </c>
      <c r="P295" s="77">
        <f>IF($C295&lt;="2023-24",INDEX(Inputs1[[2013-14]:[2029-30]], MATCH(_xlfn.CONCAT('Cost drivers '!P$4,"_",'Cost drivers '!$B295), Inputs1!$X$2:$X$507, 0), MATCH('Cost drivers '!$C295, Inputs1[[#Headers],[2013-14]:[2029-30]], 0)), INDEX(Inputs24[[2023-24]:[2029-30]], MATCH(_xlfn.CONCAT('Cost drivers '!P$5, "_",'Cost drivers '!$B295), Inputs2!$N$2:$N$210, 0), MATCH('Cost drivers '!$C295, Inputs24[[#Headers],[2023-24]:[2029-30]],0)))</f>
        <v>0</v>
      </c>
      <c r="Q295" s="77">
        <f>IF($C295&lt;="2023-24",INDEX(Inputs1[[2013-14]:[2029-30]], MATCH(_xlfn.CONCAT('Cost drivers '!Q$4,"_",'Cost drivers '!$B295), Inputs1!$X$2:$X$507, 0), MATCH('Cost drivers '!$C295, Inputs1[[#Headers],[2013-14]:[2029-30]], 0)), INDEX(Inputs24[[2023-24]:[2029-30]], MATCH(_xlfn.CONCAT('Cost drivers '!Q$5, "_",'Cost drivers '!$B295), Inputs2!$N$2:$N$210, 0), MATCH('Cost drivers '!$C295, Inputs24[[#Headers],[2023-24]:[2029-30]],0)))</f>
        <v>0</v>
      </c>
    </row>
    <row r="296" spans="1:17" s="48" customFormat="1" ht="13.15">
      <c r="A296" s="66" t="str">
        <f t="shared" si="35"/>
        <v>SEW29</v>
      </c>
      <c r="B296" s="66" t="str">
        <f>Costs!B295</f>
        <v>SEW</v>
      </c>
      <c r="C296" s="66" t="str">
        <f>Costs!C295</f>
        <v>2028-29</v>
      </c>
      <c r="D296" s="106">
        <f t="shared" si="36"/>
        <v>5.5826931395973993</v>
      </c>
      <c r="E296" s="107">
        <f t="shared" si="32"/>
        <v>17.919847757709984</v>
      </c>
      <c r="F296" s="107">
        <f t="shared" si="33"/>
        <v>8.4619348517187589</v>
      </c>
      <c r="G296" s="107">
        <f t="shared" si="37"/>
        <v>0</v>
      </c>
      <c r="H296" s="106">
        <f t="shared" si="34"/>
        <v>13.775727916565391</v>
      </c>
      <c r="I296" s="108">
        <f t="shared" si="38"/>
        <v>0</v>
      </c>
      <c r="J296" s="108">
        <f t="shared" si="39"/>
        <v>0</v>
      </c>
      <c r="K296" s="77">
        <f>IF($C296&lt;="2023-24",INDEX(Inputs1[[2013-14]:[2029-30]], MATCH(_xlfn.CONCAT('Cost drivers '!K$4,"_",'Cost drivers '!$B296), Inputs1!$X$2:$X$507, 0), MATCH('Cost drivers '!$C296, Inputs1[[#Headers],[2013-14]:[2029-30]], 0)), INDEX(Inputs24[[2023-24]:[2029-30]], MATCH(_xlfn.CONCAT('Cost drivers '!K$5, "_",'Cost drivers '!$B296), Inputs2!$N$2:$N$210, 0), MATCH('Cost drivers '!$C296, Inputs24[[#Headers],[2023-24]:[2029-30]],0)))</f>
        <v>265.78644276974967</v>
      </c>
      <c r="L296" s="77">
        <f>IF($C296&lt;="2023-24",INDEX(Inputs1[[2013-14]:[2029-30]], MATCH(_xlfn.CONCAT('Cost drivers '!L$4,"_",'Cost drivers '!$B296), Inputs1!$X$2:$X$507, 0), MATCH('Cost drivers '!$C296, Inputs1[[#Headers],[2013-14]:[2029-30]], 0)), INDEX(Inputs24[[2023-24]:[2029-30]], MATCH(_xlfn.CONCAT('Cost drivers '!L$5, "_",'Cost drivers '!$B296), Inputs2!$N$2:$N$210, 0), MATCH('Cost drivers '!$C296, Inputs24[[#Headers],[2023-24]:[2029-30]],0)))</f>
        <v>17.919847757709984</v>
      </c>
      <c r="M296" s="77">
        <f>IF($C296&lt;="2023-24",INDEX(Inputs1[[2013-14]:[2029-30]], MATCH(_xlfn.CONCAT('Cost drivers '!M$4,"_",'Cost drivers '!$B296), Inputs1!$X$2:$X$507, 0), MATCH('Cost drivers '!$C296, Inputs1[[#Headers],[2013-14]:[2029-30]], 0)), INDEX(Inputs24[[2023-24]:[2029-30]], MATCH(_xlfn.CONCAT('Cost drivers '!M$5, "_",'Cost drivers '!$B296), Inputs2!$N$2:$N$210, 0), MATCH('Cost drivers '!$C296, Inputs24[[#Headers],[2023-24]:[2029-30]],0)))</f>
        <v>8.4619348517187589</v>
      </c>
      <c r="N296" s="77">
        <f>IF($C296&lt;="2023-24",INDEX(Inputs1[[2013-14]:[2029-30]], MATCH(_xlfn.CONCAT('Cost drivers '!N$4,"_",'Cost drivers '!$B296), Inputs1!$X$2:$X$507, 0), MATCH('Cost drivers '!$C296, Inputs1[[#Headers],[2013-14]:[2029-30]], 0)), INDEX(Inputs24[[2023-24]:[2029-30]], MATCH(_xlfn.CONCAT('Cost drivers '!N$5, "_",'Cost drivers '!$B296), Inputs2!$N$2:$N$210, 0), MATCH('Cost drivers '!$C296, Inputs24[[#Headers],[2023-24]:[2029-30]],0)))</f>
        <v>0</v>
      </c>
      <c r="O296" s="77">
        <f>IF($C296&lt;="2023-24",INDEX(Inputs1[[2013-14]:[2029-30]], MATCH(_xlfn.CONCAT('Cost drivers '!O$4,"_",'Cost drivers '!$B296), Inputs1!$X$2:$X$507, 0), MATCH('Cost drivers '!$C296, Inputs1[[#Headers],[2013-14]:[2029-30]], 0)), INDEX(Inputs24[[2023-24]:[2029-30]], MATCH(_xlfn.CONCAT('Cost drivers '!O$5, "_",'Cost drivers '!$B296), Inputs2!$N$2:$N$210, 0), MATCH('Cost drivers '!$C296, Inputs24[[#Headers],[2023-24]:[2029-30]],0)))</f>
        <v>960.99829769856365</v>
      </c>
      <c r="P296" s="77">
        <f>IF($C296&lt;="2023-24",INDEX(Inputs1[[2013-14]:[2029-30]], MATCH(_xlfn.CONCAT('Cost drivers '!P$4,"_",'Cost drivers '!$B296), Inputs1!$X$2:$X$507, 0), MATCH('Cost drivers '!$C296, Inputs1[[#Headers],[2013-14]:[2029-30]], 0)), INDEX(Inputs24[[2023-24]:[2029-30]], MATCH(_xlfn.CONCAT('Cost drivers '!P$5, "_",'Cost drivers '!$B296), Inputs2!$N$2:$N$210, 0), MATCH('Cost drivers '!$C296, Inputs24[[#Headers],[2023-24]:[2029-30]],0)))</f>
        <v>0</v>
      </c>
      <c r="Q296" s="77">
        <f>IF($C296&lt;="2023-24",INDEX(Inputs1[[2013-14]:[2029-30]], MATCH(_xlfn.CONCAT('Cost drivers '!Q$4,"_",'Cost drivers '!$B296), Inputs1!$X$2:$X$507, 0), MATCH('Cost drivers '!$C296, Inputs1[[#Headers],[2013-14]:[2029-30]], 0)), INDEX(Inputs24[[2023-24]:[2029-30]], MATCH(_xlfn.CONCAT('Cost drivers '!Q$5, "_",'Cost drivers '!$B296), Inputs2!$N$2:$N$210, 0), MATCH('Cost drivers '!$C296, Inputs24[[#Headers],[2023-24]:[2029-30]],0)))</f>
        <v>0</v>
      </c>
    </row>
    <row r="297" spans="1:17" s="48" customFormat="1" ht="13.15">
      <c r="A297" s="66" t="str">
        <f t="shared" si="35"/>
        <v>SEW30</v>
      </c>
      <c r="B297" s="66" t="str">
        <f>Costs!B296</f>
        <v>SEW</v>
      </c>
      <c r="C297" s="66" t="str">
        <f>Costs!C296</f>
        <v>2029-30</v>
      </c>
      <c r="D297" s="106">
        <f t="shared" si="36"/>
        <v>5.5994540082950408</v>
      </c>
      <c r="E297" s="107">
        <f t="shared" si="32"/>
        <v>17.919847757709984</v>
      </c>
      <c r="F297" s="107">
        <f t="shared" si="33"/>
        <v>8.4619348517187589</v>
      </c>
      <c r="G297" s="107">
        <f t="shared" si="37"/>
        <v>0</v>
      </c>
      <c r="H297" s="106">
        <f t="shared" si="34"/>
        <v>13.787829675371034</v>
      </c>
      <c r="I297" s="108">
        <f t="shared" si="38"/>
        <v>0</v>
      </c>
      <c r="J297" s="108">
        <f t="shared" si="39"/>
        <v>0</v>
      </c>
      <c r="K297" s="77">
        <f>IF($C297&lt;="2023-24",INDEX(Inputs1[[2013-14]:[2029-30]], MATCH(_xlfn.CONCAT('Cost drivers '!K$4,"_",'Cost drivers '!$B297), Inputs1!$X$2:$X$507, 0), MATCH('Cost drivers '!$C297, Inputs1[[#Headers],[2013-14]:[2029-30]], 0)), INDEX(Inputs24[[2023-24]:[2029-30]], MATCH(_xlfn.CONCAT('Cost drivers '!K$5, "_",'Cost drivers '!$B297), Inputs2!$N$2:$N$210, 0), MATCH('Cost drivers '!$C297, Inputs24[[#Headers],[2023-24]:[2029-30]],0)))</f>
        <v>270.27879715155575</v>
      </c>
      <c r="L297" s="77">
        <f>IF($C297&lt;="2023-24",INDEX(Inputs1[[2013-14]:[2029-30]], MATCH(_xlfn.CONCAT('Cost drivers '!L$4,"_",'Cost drivers '!$B297), Inputs1!$X$2:$X$507, 0), MATCH('Cost drivers '!$C297, Inputs1[[#Headers],[2013-14]:[2029-30]], 0)), INDEX(Inputs24[[2023-24]:[2029-30]], MATCH(_xlfn.CONCAT('Cost drivers '!L$5, "_",'Cost drivers '!$B297), Inputs2!$N$2:$N$210, 0), MATCH('Cost drivers '!$C297, Inputs24[[#Headers],[2023-24]:[2029-30]],0)))</f>
        <v>17.919847757709984</v>
      </c>
      <c r="M297" s="77">
        <f>IF($C297&lt;="2023-24",INDEX(Inputs1[[2013-14]:[2029-30]], MATCH(_xlfn.CONCAT('Cost drivers '!M$4,"_",'Cost drivers '!$B297), Inputs1!$X$2:$X$507, 0), MATCH('Cost drivers '!$C297, Inputs1[[#Headers],[2013-14]:[2029-30]], 0)), INDEX(Inputs24[[2023-24]:[2029-30]], MATCH(_xlfn.CONCAT('Cost drivers '!M$5, "_",'Cost drivers '!$B297), Inputs2!$N$2:$N$210, 0), MATCH('Cost drivers '!$C297, Inputs24[[#Headers],[2023-24]:[2029-30]],0)))</f>
        <v>8.4619348517187589</v>
      </c>
      <c r="N297" s="77">
        <f>IF($C297&lt;="2023-24",INDEX(Inputs1[[2013-14]:[2029-30]], MATCH(_xlfn.CONCAT('Cost drivers '!N$4,"_",'Cost drivers '!$B297), Inputs1!$X$2:$X$507, 0), MATCH('Cost drivers '!$C297, Inputs1[[#Headers],[2013-14]:[2029-30]], 0)), INDEX(Inputs24[[2023-24]:[2029-30]], MATCH(_xlfn.CONCAT('Cost drivers '!N$5, "_",'Cost drivers '!$B297), Inputs2!$N$2:$N$210, 0), MATCH('Cost drivers '!$C297, Inputs24[[#Headers],[2023-24]:[2029-30]],0)))</f>
        <v>0</v>
      </c>
      <c r="O297" s="77">
        <f>IF($C297&lt;="2023-24",INDEX(Inputs1[[2013-14]:[2029-30]], MATCH(_xlfn.CONCAT('Cost drivers '!O$4,"_",'Cost drivers '!$B297), Inputs1!$X$2:$X$507, 0), MATCH('Cost drivers '!$C297, Inputs1[[#Headers],[2013-14]:[2029-30]], 0)), INDEX(Inputs24[[2023-24]:[2029-30]], MATCH(_xlfn.CONCAT('Cost drivers '!O$5, "_",'Cost drivers '!$B297), Inputs2!$N$2:$N$210, 0), MATCH('Cost drivers '!$C297, Inputs24[[#Headers],[2023-24]:[2029-30]],0)))</f>
        <v>972.69872237252343</v>
      </c>
      <c r="P297" s="77">
        <f>IF($C297&lt;="2023-24",INDEX(Inputs1[[2013-14]:[2029-30]], MATCH(_xlfn.CONCAT('Cost drivers '!P$4,"_",'Cost drivers '!$B297), Inputs1!$X$2:$X$507, 0), MATCH('Cost drivers '!$C297, Inputs1[[#Headers],[2013-14]:[2029-30]], 0)), INDEX(Inputs24[[2023-24]:[2029-30]], MATCH(_xlfn.CONCAT('Cost drivers '!P$5, "_",'Cost drivers '!$B297), Inputs2!$N$2:$N$210, 0), MATCH('Cost drivers '!$C297, Inputs24[[#Headers],[2023-24]:[2029-30]],0)))</f>
        <v>0</v>
      </c>
      <c r="Q297" s="77">
        <f>IF($C297&lt;="2023-24",INDEX(Inputs1[[2013-14]:[2029-30]], MATCH(_xlfn.CONCAT('Cost drivers '!Q$4,"_",'Cost drivers '!$B297), Inputs1!$X$2:$X$507, 0), MATCH('Cost drivers '!$C297, Inputs1[[#Headers],[2013-14]:[2029-30]], 0)), INDEX(Inputs24[[2023-24]:[2029-30]], MATCH(_xlfn.CONCAT('Cost drivers '!Q$5, "_",'Cost drivers '!$B297), Inputs2!$N$2:$N$210, 0), MATCH('Cost drivers '!$C297, Inputs24[[#Headers],[2023-24]:[2029-30]],0)))</f>
        <v>0</v>
      </c>
    </row>
    <row r="298" spans="1:17" s="48" customFormat="1" ht="13.15">
      <c r="A298" s="66" t="str">
        <f t="shared" si="35"/>
        <v>SSC14</v>
      </c>
      <c r="B298" s="66" t="str">
        <f>Costs!B297</f>
        <v>SSC</v>
      </c>
      <c r="C298" s="66" t="str">
        <f>Costs!C297</f>
        <v>2013-14</v>
      </c>
      <c r="D298" s="106">
        <f t="shared" si="36"/>
        <v>5.1844429097866653</v>
      </c>
      <c r="E298" s="107">
        <f t="shared" si="32"/>
        <v>27.377714381884019</v>
      </c>
      <c r="F298" s="107">
        <f t="shared" si="33"/>
        <v>16.09338019615495</v>
      </c>
      <c r="G298" s="107">
        <f t="shared" si="37"/>
        <v>0</v>
      </c>
      <c r="H298" s="106">
        <f t="shared" si="34"/>
        <v>13.382134282019221</v>
      </c>
      <c r="I298" s="108">
        <f t="shared" si="38"/>
        <v>0</v>
      </c>
      <c r="J298" s="108">
        <f t="shared" si="39"/>
        <v>0</v>
      </c>
      <c r="K298" s="77">
        <f>IF($C298&lt;="2023-24",INDEX(Inputs1[[2013-14]:[2029-30]], MATCH(_xlfn.CONCAT('Cost drivers '!K$4,"_",'Cost drivers '!$B298), Inputs1!$X$2:$X$507, 0), MATCH('Cost drivers '!$C298, Inputs1[[#Headers],[2013-14]:[2029-30]], 0)), INDEX(Inputs24[[2023-24]:[2029-30]], MATCH(_xlfn.CONCAT('Cost drivers '!K$5, "_",'Cost drivers '!$B298), Inputs2!$N$2:$N$210, 0), MATCH('Cost drivers '!$C298, Inputs24[[#Headers],[2023-24]:[2029-30]],0)))</f>
        <v>178.4739959735324</v>
      </c>
      <c r="L298" s="77">
        <f>IF($C298&lt;="2023-24",INDEX(Inputs1[[2013-14]:[2029-30]], MATCH(_xlfn.CONCAT('Cost drivers '!L$4,"_",'Cost drivers '!$B298), Inputs1!$X$2:$X$507, 0), MATCH('Cost drivers '!$C298, Inputs1[[#Headers],[2013-14]:[2029-30]], 0)), INDEX(Inputs24[[2023-24]:[2029-30]], MATCH(_xlfn.CONCAT('Cost drivers '!L$5, "_",'Cost drivers '!$B298), Inputs2!$N$2:$N$210, 0), MATCH('Cost drivers '!$C298, Inputs24[[#Headers],[2023-24]:[2029-30]],0)))</f>
        <v>27.377714381884019</v>
      </c>
      <c r="M298" s="77">
        <f>IF($C298&lt;="2023-24",INDEX(Inputs1[[2013-14]:[2029-30]], MATCH(_xlfn.CONCAT('Cost drivers '!M$4,"_",'Cost drivers '!$B298), Inputs1!$X$2:$X$507, 0), MATCH('Cost drivers '!$C298, Inputs1[[#Headers],[2013-14]:[2029-30]], 0)), INDEX(Inputs24[[2023-24]:[2029-30]], MATCH(_xlfn.CONCAT('Cost drivers '!M$5, "_",'Cost drivers '!$B298), Inputs2!$N$2:$N$210, 0), MATCH('Cost drivers '!$C298, Inputs24[[#Headers],[2023-24]:[2029-30]],0)))</f>
        <v>16.09338019615495</v>
      </c>
      <c r="N298" s="77">
        <f>IF($C298&lt;="2023-24",INDEX(Inputs1[[2013-14]:[2029-30]], MATCH(_xlfn.CONCAT('Cost drivers '!N$4,"_",'Cost drivers '!$B298), Inputs1!$X$2:$X$507, 0), MATCH('Cost drivers '!$C298, Inputs1[[#Headers],[2013-14]:[2029-30]], 0)), INDEX(Inputs24[[2023-24]:[2029-30]], MATCH(_xlfn.CONCAT('Cost drivers '!N$5, "_",'Cost drivers '!$B298), Inputs2!$N$2:$N$210, 0), MATCH('Cost drivers '!$C298, Inputs24[[#Headers],[2023-24]:[2029-30]],0)))</f>
        <v>0</v>
      </c>
      <c r="O298" s="77">
        <f>IF($C298&lt;="2023-24",INDEX(Inputs1[[2013-14]:[2029-30]], MATCH(_xlfn.CONCAT('Cost drivers '!O$4,"_",'Cost drivers '!$B298), Inputs1!$X$2:$X$507, 0), MATCH('Cost drivers '!$C298, Inputs1[[#Headers],[2013-14]:[2029-30]], 0)), INDEX(Inputs24[[2023-24]:[2029-30]], MATCH(_xlfn.CONCAT('Cost drivers '!O$5, "_",'Cost drivers '!$B298), Inputs2!$N$2:$N$210, 0), MATCH('Cost drivers '!$C298, Inputs24[[#Headers],[2023-24]:[2029-30]],0)))</f>
        <v>648.31650000000002</v>
      </c>
      <c r="P298" s="77">
        <f>IF($C298&lt;="2023-24",INDEX(Inputs1[[2013-14]:[2029-30]], MATCH(_xlfn.CONCAT('Cost drivers '!P$4,"_",'Cost drivers '!$B298), Inputs1!$X$2:$X$507, 0), MATCH('Cost drivers '!$C298, Inputs1[[#Headers],[2013-14]:[2029-30]], 0)), INDEX(Inputs24[[2023-24]:[2029-30]], MATCH(_xlfn.CONCAT('Cost drivers '!P$5, "_",'Cost drivers '!$B298), Inputs2!$N$2:$N$210, 0), MATCH('Cost drivers '!$C298, Inputs24[[#Headers],[2023-24]:[2029-30]],0)))</f>
        <v>0</v>
      </c>
      <c r="Q298" s="77">
        <f>IF($C298&lt;="2023-24",INDEX(Inputs1[[2013-14]:[2029-30]], MATCH(_xlfn.CONCAT('Cost drivers '!Q$4,"_",'Cost drivers '!$B298), Inputs1!$X$2:$X$507, 0), MATCH('Cost drivers '!$C298, Inputs1[[#Headers],[2013-14]:[2029-30]], 0)), INDEX(Inputs24[[2023-24]:[2029-30]], MATCH(_xlfn.CONCAT('Cost drivers '!Q$5, "_",'Cost drivers '!$B298), Inputs2!$N$2:$N$210, 0), MATCH('Cost drivers '!$C298, Inputs24[[#Headers],[2023-24]:[2029-30]],0)))</f>
        <v>0</v>
      </c>
    </row>
    <row r="299" spans="1:17" s="48" customFormat="1" ht="13.15">
      <c r="A299" s="66" t="str">
        <f t="shared" si="35"/>
        <v>SSC15</v>
      </c>
      <c r="B299" s="66" t="str">
        <f>Costs!B298</f>
        <v>SSC</v>
      </c>
      <c r="C299" s="66" t="str">
        <f>Costs!C298</f>
        <v>2014-15</v>
      </c>
      <c r="D299" s="106">
        <f t="shared" si="36"/>
        <v>5.2083289242619744</v>
      </c>
      <c r="E299" s="107">
        <f t="shared" si="32"/>
        <v>27.724662299224125</v>
      </c>
      <c r="F299" s="107">
        <f t="shared" si="33"/>
        <v>16.095245676465343</v>
      </c>
      <c r="G299" s="107">
        <f t="shared" si="37"/>
        <v>0</v>
      </c>
      <c r="H299" s="106">
        <f t="shared" si="34"/>
        <v>13.389719010394288</v>
      </c>
      <c r="I299" s="108">
        <f t="shared" si="38"/>
        <v>0</v>
      </c>
      <c r="J299" s="108">
        <f t="shared" si="39"/>
        <v>0</v>
      </c>
      <c r="K299" s="77">
        <f>IF($C299&lt;="2023-24",INDEX(Inputs1[[2013-14]:[2029-30]], MATCH(_xlfn.CONCAT('Cost drivers '!K$4,"_",'Cost drivers '!$B299), Inputs1!$X$2:$X$507, 0), MATCH('Cost drivers '!$C299, Inputs1[[#Headers],[2013-14]:[2029-30]], 0)), INDEX(Inputs24[[2023-24]:[2029-30]], MATCH(_xlfn.CONCAT('Cost drivers '!K$5, "_",'Cost drivers '!$B299), Inputs2!$N$2:$N$210, 0), MATCH('Cost drivers '!$C299, Inputs24[[#Headers],[2023-24]:[2029-30]],0)))</f>
        <v>182.7883496574936</v>
      </c>
      <c r="L299" s="77">
        <f>IF($C299&lt;="2023-24",INDEX(Inputs1[[2013-14]:[2029-30]], MATCH(_xlfn.CONCAT('Cost drivers '!L$4,"_",'Cost drivers '!$B299), Inputs1!$X$2:$X$507, 0), MATCH('Cost drivers '!$C299, Inputs1[[#Headers],[2013-14]:[2029-30]], 0)), INDEX(Inputs24[[2023-24]:[2029-30]], MATCH(_xlfn.CONCAT('Cost drivers '!L$5, "_",'Cost drivers '!$B299), Inputs2!$N$2:$N$210, 0), MATCH('Cost drivers '!$C299, Inputs24[[#Headers],[2023-24]:[2029-30]],0)))</f>
        <v>27.724662299224125</v>
      </c>
      <c r="M299" s="77">
        <f>IF($C299&lt;="2023-24",INDEX(Inputs1[[2013-14]:[2029-30]], MATCH(_xlfn.CONCAT('Cost drivers '!M$4,"_",'Cost drivers '!$B299), Inputs1!$X$2:$X$507, 0), MATCH('Cost drivers '!$C299, Inputs1[[#Headers],[2013-14]:[2029-30]], 0)), INDEX(Inputs24[[2023-24]:[2029-30]], MATCH(_xlfn.CONCAT('Cost drivers '!M$5, "_",'Cost drivers '!$B299), Inputs2!$N$2:$N$210, 0), MATCH('Cost drivers '!$C299, Inputs24[[#Headers],[2023-24]:[2029-30]],0)))</f>
        <v>16.095245676465343</v>
      </c>
      <c r="N299" s="77">
        <f>IF($C299&lt;="2023-24",INDEX(Inputs1[[2013-14]:[2029-30]], MATCH(_xlfn.CONCAT('Cost drivers '!N$4,"_",'Cost drivers '!$B299), Inputs1!$X$2:$X$507, 0), MATCH('Cost drivers '!$C299, Inputs1[[#Headers],[2013-14]:[2029-30]], 0)), INDEX(Inputs24[[2023-24]:[2029-30]], MATCH(_xlfn.CONCAT('Cost drivers '!N$5, "_",'Cost drivers '!$B299), Inputs2!$N$2:$N$210, 0), MATCH('Cost drivers '!$C299, Inputs24[[#Headers],[2023-24]:[2029-30]],0)))</f>
        <v>0</v>
      </c>
      <c r="O299" s="77">
        <f>IF($C299&lt;="2023-24",INDEX(Inputs1[[2013-14]:[2029-30]], MATCH(_xlfn.CONCAT('Cost drivers '!O$4,"_",'Cost drivers '!$B299), Inputs1!$X$2:$X$507, 0), MATCH('Cost drivers '!$C299, Inputs1[[#Headers],[2013-14]:[2029-30]], 0)), INDEX(Inputs24[[2023-24]:[2029-30]], MATCH(_xlfn.CONCAT('Cost drivers '!O$5, "_",'Cost drivers '!$B299), Inputs2!$N$2:$N$210, 0), MATCH('Cost drivers '!$C299, Inputs24[[#Headers],[2023-24]:[2029-30]],0)))</f>
        <v>653.25250000000005</v>
      </c>
      <c r="P299" s="77">
        <f>IF($C299&lt;="2023-24",INDEX(Inputs1[[2013-14]:[2029-30]], MATCH(_xlfn.CONCAT('Cost drivers '!P$4,"_",'Cost drivers '!$B299), Inputs1!$X$2:$X$507, 0), MATCH('Cost drivers '!$C299, Inputs1[[#Headers],[2013-14]:[2029-30]], 0)), INDEX(Inputs24[[2023-24]:[2029-30]], MATCH(_xlfn.CONCAT('Cost drivers '!P$5, "_",'Cost drivers '!$B299), Inputs2!$N$2:$N$210, 0), MATCH('Cost drivers '!$C299, Inputs24[[#Headers],[2023-24]:[2029-30]],0)))</f>
        <v>0</v>
      </c>
      <c r="Q299" s="77">
        <f>IF($C299&lt;="2023-24",INDEX(Inputs1[[2013-14]:[2029-30]], MATCH(_xlfn.CONCAT('Cost drivers '!Q$4,"_",'Cost drivers '!$B299), Inputs1!$X$2:$X$507, 0), MATCH('Cost drivers '!$C299, Inputs1[[#Headers],[2013-14]:[2029-30]], 0)), INDEX(Inputs24[[2023-24]:[2029-30]], MATCH(_xlfn.CONCAT('Cost drivers '!Q$5, "_",'Cost drivers '!$B299), Inputs2!$N$2:$N$210, 0), MATCH('Cost drivers '!$C299, Inputs24[[#Headers],[2023-24]:[2029-30]],0)))</f>
        <v>0</v>
      </c>
    </row>
    <row r="300" spans="1:17" s="48" customFormat="1" ht="13.15">
      <c r="A300" s="66" t="str">
        <f t="shared" si="35"/>
        <v>SSC16</v>
      </c>
      <c r="B300" s="66" t="str">
        <f>Costs!B299</f>
        <v>SSC</v>
      </c>
      <c r="C300" s="66" t="str">
        <f>Costs!C299</f>
        <v>2015-16</v>
      </c>
      <c r="D300" s="106">
        <f t="shared" si="36"/>
        <v>5.1153614907432594</v>
      </c>
      <c r="E300" s="107">
        <f t="shared" si="32"/>
        <v>27.497302192270034</v>
      </c>
      <c r="F300" s="107">
        <f t="shared" si="33"/>
        <v>16.113949355159296</v>
      </c>
      <c r="G300" s="107">
        <f t="shared" si="37"/>
        <v>0</v>
      </c>
      <c r="H300" s="106">
        <f t="shared" si="34"/>
        <v>13.399023429949315</v>
      </c>
      <c r="I300" s="108">
        <f t="shared" si="38"/>
        <v>0</v>
      </c>
      <c r="J300" s="108">
        <f t="shared" si="39"/>
        <v>0</v>
      </c>
      <c r="K300" s="77">
        <f>IF($C300&lt;="2023-24",INDEX(Inputs1[[2013-14]:[2029-30]], MATCH(_xlfn.CONCAT('Cost drivers '!K$4,"_",'Cost drivers '!$B300), Inputs1!$X$2:$X$507, 0), MATCH('Cost drivers '!$C300, Inputs1[[#Headers],[2013-14]:[2029-30]], 0)), INDEX(Inputs24[[2023-24]:[2029-30]], MATCH(_xlfn.CONCAT('Cost drivers '!K$5, "_",'Cost drivers '!$B300), Inputs2!$N$2:$N$210, 0), MATCH('Cost drivers '!$C300, Inputs24[[#Headers],[2023-24]:[2029-30]],0)))</f>
        <v>166.56098035449176</v>
      </c>
      <c r="L300" s="77">
        <f>IF($C300&lt;="2023-24",INDEX(Inputs1[[2013-14]:[2029-30]], MATCH(_xlfn.CONCAT('Cost drivers '!L$4,"_",'Cost drivers '!$B300), Inputs1!$X$2:$X$507, 0), MATCH('Cost drivers '!$C300, Inputs1[[#Headers],[2013-14]:[2029-30]], 0)), INDEX(Inputs24[[2023-24]:[2029-30]], MATCH(_xlfn.CONCAT('Cost drivers '!L$5, "_",'Cost drivers '!$B300), Inputs2!$N$2:$N$210, 0), MATCH('Cost drivers '!$C300, Inputs24[[#Headers],[2023-24]:[2029-30]],0)))</f>
        <v>27.497302192270034</v>
      </c>
      <c r="M300" s="77">
        <f>IF($C300&lt;="2023-24",INDEX(Inputs1[[2013-14]:[2029-30]], MATCH(_xlfn.CONCAT('Cost drivers '!M$4,"_",'Cost drivers '!$B300), Inputs1!$X$2:$X$507, 0), MATCH('Cost drivers '!$C300, Inputs1[[#Headers],[2013-14]:[2029-30]], 0)), INDEX(Inputs24[[2023-24]:[2029-30]], MATCH(_xlfn.CONCAT('Cost drivers '!M$5, "_",'Cost drivers '!$B300), Inputs2!$N$2:$N$210, 0), MATCH('Cost drivers '!$C300, Inputs24[[#Headers],[2023-24]:[2029-30]],0)))</f>
        <v>16.113949355159296</v>
      </c>
      <c r="N300" s="77">
        <f>IF($C300&lt;="2023-24",INDEX(Inputs1[[2013-14]:[2029-30]], MATCH(_xlfn.CONCAT('Cost drivers '!N$4,"_",'Cost drivers '!$B300), Inputs1!$X$2:$X$507, 0), MATCH('Cost drivers '!$C300, Inputs1[[#Headers],[2013-14]:[2029-30]], 0)), INDEX(Inputs24[[2023-24]:[2029-30]], MATCH(_xlfn.CONCAT('Cost drivers '!N$5, "_",'Cost drivers '!$B300), Inputs2!$N$2:$N$210, 0), MATCH('Cost drivers '!$C300, Inputs24[[#Headers],[2023-24]:[2029-30]],0)))</f>
        <v>0</v>
      </c>
      <c r="O300" s="77">
        <f>IF($C300&lt;="2023-24",INDEX(Inputs1[[2013-14]:[2029-30]], MATCH(_xlfn.CONCAT('Cost drivers '!O$4,"_",'Cost drivers '!$B300), Inputs1!$X$2:$X$507, 0), MATCH('Cost drivers '!$C300, Inputs1[[#Headers],[2013-14]:[2029-30]], 0)), INDEX(Inputs24[[2023-24]:[2029-30]], MATCH(_xlfn.CONCAT('Cost drivers '!O$5, "_",'Cost drivers '!$B300), Inputs2!$N$2:$N$210, 0), MATCH('Cost drivers '!$C300, Inputs24[[#Headers],[2023-24]:[2029-30]],0)))</f>
        <v>659.35900000000004</v>
      </c>
      <c r="P300" s="77">
        <f>IF($C300&lt;="2023-24",INDEX(Inputs1[[2013-14]:[2029-30]], MATCH(_xlfn.CONCAT('Cost drivers '!P$4,"_",'Cost drivers '!$B300), Inputs1!$X$2:$X$507, 0), MATCH('Cost drivers '!$C300, Inputs1[[#Headers],[2013-14]:[2029-30]], 0)), INDEX(Inputs24[[2023-24]:[2029-30]], MATCH(_xlfn.CONCAT('Cost drivers '!P$5, "_",'Cost drivers '!$B300), Inputs2!$N$2:$N$210, 0), MATCH('Cost drivers '!$C300, Inputs24[[#Headers],[2023-24]:[2029-30]],0)))</f>
        <v>0</v>
      </c>
      <c r="Q300" s="77">
        <f>IF($C300&lt;="2023-24",INDEX(Inputs1[[2013-14]:[2029-30]], MATCH(_xlfn.CONCAT('Cost drivers '!Q$4,"_",'Cost drivers '!$B300), Inputs1!$X$2:$X$507, 0), MATCH('Cost drivers '!$C300, Inputs1[[#Headers],[2013-14]:[2029-30]], 0)), INDEX(Inputs24[[2023-24]:[2029-30]], MATCH(_xlfn.CONCAT('Cost drivers '!Q$5, "_",'Cost drivers '!$B300), Inputs2!$N$2:$N$210, 0), MATCH('Cost drivers '!$C300, Inputs24[[#Headers],[2023-24]:[2029-30]],0)))</f>
        <v>0</v>
      </c>
    </row>
    <row r="301" spans="1:17" s="48" customFormat="1" ht="13.15">
      <c r="A301" s="66" t="str">
        <f t="shared" si="35"/>
        <v>SSC17</v>
      </c>
      <c r="B301" s="66" t="str">
        <f>Costs!B300</f>
        <v>SSC</v>
      </c>
      <c r="C301" s="66" t="str">
        <f>Costs!C300</f>
        <v>2016-17</v>
      </c>
      <c r="D301" s="106">
        <f t="shared" si="36"/>
        <v>5.1009551974885339</v>
      </c>
      <c r="E301" s="107">
        <f t="shared" si="32"/>
        <v>26.836752904929838</v>
      </c>
      <c r="F301" s="107">
        <f t="shared" si="33"/>
        <v>15.706214323255262</v>
      </c>
      <c r="G301" s="107">
        <f t="shared" si="37"/>
        <v>0</v>
      </c>
      <c r="H301" s="106">
        <f t="shared" si="34"/>
        <v>13.400154192258082</v>
      </c>
      <c r="I301" s="108">
        <f t="shared" si="38"/>
        <v>0</v>
      </c>
      <c r="J301" s="108">
        <f t="shared" si="39"/>
        <v>0</v>
      </c>
      <c r="K301" s="77">
        <f>IF($C301&lt;="2023-24",INDEX(Inputs1[[2013-14]:[2029-30]], MATCH(_xlfn.CONCAT('Cost drivers '!K$4,"_",'Cost drivers '!$B301), Inputs1!$X$2:$X$507, 0), MATCH('Cost drivers '!$C301, Inputs1[[#Headers],[2013-14]:[2029-30]], 0)), INDEX(Inputs24[[2023-24]:[2029-30]], MATCH(_xlfn.CONCAT('Cost drivers '!K$5, "_",'Cost drivers '!$B301), Inputs2!$N$2:$N$210, 0), MATCH('Cost drivers '!$C301, Inputs24[[#Headers],[2023-24]:[2029-30]],0)))</f>
        <v>164.17865546462761</v>
      </c>
      <c r="L301" s="77">
        <f>IF($C301&lt;="2023-24",INDEX(Inputs1[[2013-14]:[2029-30]], MATCH(_xlfn.CONCAT('Cost drivers '!L$4,"_",'Cost drivers '!$B301), Inputs1!$X$2:$X$507, 0), MATCH('Cost drivers '!$C301, Inputs1[[#Headers],[2013-14]:[2029-30]], 0)), INDEX(Inputs24[[2023-24]:[2029-30]], MATCH(_xlfn.CONCAT('Cost drivers '!L$5, "_",'Cost drivers '!$B301), Inputs2!$N$2:$N$210, 0), MATCH('Cost drivers '!$C301, Inputs24[[#Headers],[2023-24]:[2029-30]],0)))</f>
        <v>26.836752904929838</v>
      </c>
      <c r="M301" s="77">
        <f>IF($C301&lt;="2023-24",INDEX(Inputs1[[2013-14]:[2029-30]], MATCH(_xlfn.CONCAT('Cost drivers '!M$4,"_",'Cost drivers '!$B301), Inputs1!$X$2:$X$507, 0), MATCH('Cost drivers '!$C301, Inputs1[[#Headers],[2013-14]:[2029-30]], 0)), INDEX(Inputs24[[2023-24]:[2029-30]], MATCH(_xlfn.CONCAT('Cost drivers '!M$5, "_",'Cost drivers '!$B301), Inputs2!$N$2:$N$210, 0), MATCH('Cost drivers '!$C301, Inputs24[[#Headers],[2023-24]:[2029-30]],0)))</f>
        <v>15.706214323255262</v>
      </c>
      <c r="N301" s="77">
        <f>IF($C301&lt;="2023-24",INDEX(Inputs1[[2013-14]:[2029-30]], MATCH(_xlfn.CONCAT('Cost drivers '!N$4,"_",'Cost drivers '!$B301), Inputs1!$X$2:$X$507, 0), MATCH('Cost drivers '!$C301, Inputs1[[#Headers],[2013-14]:[2029-30]], 0)), INDEX(Inputs24[[2023-24]:[2029-30]], MATCH(_xlfn.CONCAT('Cost drivers '!N$5, "_",'Cost drivers '!$B301), Inputs2!$N$2:$N$210, 0), MATCH('Cost drivers '!$C301, Inputs24[[#Headers],[2023-24]:[2029-30]],0)))</f>
        <v>0</v>
      </c>
      <c r="O301" s="77">
        <f>IF($C301&lt;="2023-24",INDEX(Inputs1[[2013-14]:[2029-30]], MATCH(_xlfn.CONCAT('Cost drivers '!O$4,"_",'Cost drivers '!$B301), Inputs1!$X$2:$X$507, 0), MATCH('Cost drivers '!$C301, Inputs1[[#Headers],[2013-14]:[2029-30]], 0)), INDEX(Inputs24[[2023-24]:[2029-30]], MATCH(_xlfn.CONCAT('Cost drivers '!O$5, "_",'Cost drivers '!$B301), Inputs2!$N$2:$N$210, 0), MATCH('Cost drivers '!$C301, Inputs24[[#Headers],[2023-24]:[2029-30]],0)))</f>
        <v>660.10500000000002</v>
      </c>
      <c r="P301" s="77">
        <f>IF($C301&lt;="2023-24",INDEX(Inputs1[[2013-14]:[2029-30]], MATCH(_xlfn.CONCAT('Cost drivers '!P$4,"_",'Cost drivers '!$B301), Inputs1!$X$2:$X$507, 0), MATCH('Cost drivers '!$C301, Inputs1[[#Headers],[2013-14]:[2029-30]], 0)), INDEX(Inputs24[[2023-24]:[2029-30]], MATCH(_xlfn.CONCAT('Cost drivers '!P$5, "_",'Cost drivers '!$B301), Inputs2!$N$2:$N$210, 0), MATCH('Cost drivers '!$C301, Inputs24[[#Headers],[2023-24]:[2029-30]],0)))</f>
        <v>0</v>
      </c>
      <c r="Q301" s="77">
        <f>IF($C301&lt;="2023-24",INDEX(Inputs1[[2013-14]:[2029-30]], MATCH(_xlfn.CONCAT('Cost drivers '!Q$4,"_",'Cost drivers '!$B301), Inputs1!$X$2:$X$507, 0), MATCH('Cost drivers '!$C301, Inputs1[[#Headers],[2013-14]:[2029-30]], 0)), INDEX(Inputs24[[2023-24]:[2029-30]], MATCH(_xlfn.CONCAT('Cost drivers '!Q$5, "_",'Cost drivers '!$B301), Inputs2!$N$2:$N$210, 0), MATCH('Cost drivers '!$C301, Inputs24[[#Headers],[2023-24]:[2029-30]],0)))</f>
        <v>0</v>
      </c>
    </row>
    <row r="302" spans="1:17" s="48" customFormat="1" ht="13.15">
      <c r="A302" s="66" t="str">
        <f t="shared" si="35"/>
        <v>SSC18</v>
      </c>
      <c r="B302" s="66" t="str">
        <f>Costs!B301</f>
        <v>SSC</v>
      </c>
      <c r="C302" s="66" t="str">
        <f>Costs!C301</f>
        <v>2017-18</v>
      </c>
      <c r="D302" s="106">
        <f t="shared" si="36"/>
        <v>5.1022401467348164</v>
      </c>
      <c r="E302" s="107">
        <f t="shared" si="32"/>
        <v>26.592453669295491</v>
      </c>
      <c r="F302" s="107">
        <f t="shared" si="33"/>
        <v>15.287942202590637</v>
      </c>
      <c r="G302" s="107">
        <f t="shared" si="37"/>
        <v>0</v>
      </c>
      <c r="H302" s="106">
        <f t="shared" si="34"/>
        <v>13.41601864734147</v>
      </c>
      <c r="I302" s="108">
        <f t="shared" si="38"/>
        <v>0</v>
      </c>
      <c r="J302" s="108">
        <f t="shared" si="39"/>
        <v>0</v>
      </c>
      <c r="K302" s="77">
        <f>IF($C302&lt;="2023-24",INDEX(Inputs1[[2013-14]:[2029-30]], MATCH(_xlfn.CONCAT('Cost drivers '!K$4,"_",'Cost drivers '!$B302), Inputs1!$X$2:$X$507, 0), MATCH('Cost drivers '!$C302, Inputs1[[#Headers],[2013-14]:[2029-30]], 0)), INDEX(Inputs24[[2023-24]:[2029-30]], MATCH(_xlfn.CONCAT('Cost drivers '!K$5, "_",'Cost drivers '!$B302), Inputs2!$N$2:$N$210, 0), MATCH('Cost drivers '!$C302, Inputs24[[#Headers],[2023-24]:[2029-30]],0)))</f>
        <v>164.38975229953698</v>
      </c>
      <c r="L302" s="77">
        <f>IF($C302&lt;="2023-24",INDEX(Inputs1[[2013-14]:[2029-30]], MATCH(_xlfn.CONCAT('Cost drivers '!L$4,"_",'Cost drivers '!$B302), Inputs1!$X$2:$X$507, 0), MATCH('Cost drivers '!$C302, Inputs1[[#Headers],[2013-14]:[2029-30]], 0)), INDEX(Inputs24[[2023-24]:[2029-30]], MATCH(_xlfn.CONCAT('Cost drivers '!L$5, "_",'Cost drivers '!$B302), Inputs2!$N$2:$N$210, 0), MATCH('Cost drivers '!$C302, Inputs24[[#Headers],[2023-24]:[2029-30]],0)))</f>
        <v>26.592453669295491</v>
      </c>
      <c r="M302" s="77">
        <f>IF($C302&lt;="2023-24",INDEX(Inputs1[[2013-14]:[2029-30]], MATCH(_xlfn.CONCAT('Cost drivers '!M$4,"_",'Cost drivers '!$B302), Inputs1!$X$2:$X$507, 0), MATCH('Cost drivers '!$C302, Inputs1[[#Headers],[2013-14]:[2029-30]], 0)), INDEX(Inputs24[[2023-24]:[2029-30]], MATCH(_xlfn.CONCAT('Cost drivers '!M$5, "_",'Cost drivers '!$B302), Inputs2!$N$2:$N$210, 0), MATCH('Cost drivers '!$C302, Inputs24[[#Headers],[2023-24]:[2029-30]],0)))</f>
        <v>15.287942202590637</v>
      </c>
      <c r="N302" s="77">
        <f>IF($C302&lt;="2023-24",INDEX(Inputs1[[2013-14]:[2029-30]], MATCH(_xlfn.CONCAT('Cost drivers '!N$4,"_",'Cost drivers '!$B302), Inputs1!$X$2:$X$507, 0), MATCH('Cost drivers '!$C302, Inputs1[[#Headers],[2013-14]:[2029-30]], 0)), INDEX(Inputs24[[2023-24]:[2029-30]], MATCH(_xlfn.CONCAT('Cost drivers '!N$5, "_",'Cost drivers '!$B302), Inputs2!$N$2:$N$210, 0), MATCH('Cost drivers '!$C302, Inputs24[[#Headers],[2023-24]:[2029-30]],0)))</f>
        <v>0</v>
      </c>
      <c r="O302" s="77">
        <f>IF($C302&lt;="2023-24",INDEX(Inputs1[[2013-14]:[2029-30]], MATCH(_xlfn.CONCAT('Cost drivers '!O$4,"_",'Cost drivers '!$B302), Inputs1!$X$2:$X$507, 0), MATCH('Cost drivers '!$C302, Inputs1[[#Headers],[2013-14]:[2029-30]], 0)), INDEX(Inputs24[[2023-24]:[2029-30]], MATCH(_xlfn.CONCAT('Cost drivers '!O$5, "_",'Cost drivers '!$B302), Inputs2!$N$2:$N$210, 0), MATCH('Cost drivers '!$C302, Inputs24[[#Headers],[2023-24]:[2029-30]],0)))</f>
        <v>670.66071506818105</v>
      </c>
      <c r="P302" s="77">
        <f>IF($C302&lt;="2023-24",INDEX(Inputs1[[2013-14]:[2029-30]], MATCH(_xlfn.CONCAT('Cost drivers '!P$4,"_",'Cost drivers '!$B302), Inputs1!$X$2:$X$507, 0), MATCH('Cost drivers '!$C302, Inputs1[[#Headers],[2013-14]:[2029-30]], 0)), INDEX(Inputs24[[2023-24]:[2029-30]], MATCH(_xlfn.CONCAT('Cost drivers '!P$5, "_",'Cost drivers '!$B302), Inputs2!$N$2:$N$210, 0), MATCH('Cost drivers '!$C302, Inputs24[[#Headers],[2023-24]:[2029-30]],0)))</f>
        <v>0</v>
      </c>
      <c r="Q302" s="77">
        <f>IF($C302&lt;="2023-24",INDEX(Inputs1[[2013-14]:[2029-30]], MATCH(_xlfn.CONCAT('Cost drivers '!Q$4,"_",'Cost drivers '!$B302), Inputs1!$X$2:$X$507, 0), MATCH('Cost drivers '!$C302, Inputs1[[#Headers],[2013-14]:[2029-30]], 0)), INDEX(Inputs24[[2023-24]:[2029-30]], MATCH(_xlfn.CONCAT('Cost drivers '!Q$5, "_",'Cost drivers '!$B302), Inputs2!$N$2:$N$210, 0), MATCH('Cost drivers '!$C302, Inputs24[[#Headers],[2023-24]:[2029-30]],0)))</f>
        <v>0</v>
      </c>
    </row>
    <row r="303" spans="1:17" s="48" customFormat="1" ht="13.15">
      <c r="A303" s="66" t="str">
        <f t="shared" si="35"/>
        <v>SSC19</v>
      </c>
      <c r="B303" s="66" t="str">
        <f>Costs!B302</f>
        <v>SSC</v>
      </c>
      <c r="C303" s="66" t="str">
        <f>Costs!C302</f>
        <v>2018-19</v>
      </c>
      <c r="D303" s="106">
        <f t="shared" si="36"/>
        <v>5.1150972512365041</v>
      </c>
      <c r="E303" s="107">
        <f t="shared" si="32"/>
        <v>25.676209927931296</v>
      </c>
      <c r="F303" s="107">
        <f t="shared" si="33"/>
        <v>14.870765556242786</v>
      </c>
      <c r="G303" s="107">
        <f t="shared" si="37"/>
        <v>0</v>
      </c>
      <c r="H303" s="106">
        <f t="shared" si="34"/>
        <v>13.42775913211919</v>
      </c>
      <c r="I303" s="108">
        <f t="shared" si="38"/>
        <v>0</v>
      </c>
      <c r="J303" s="108">
        <f t="shared" si="39"/>
        <v>0</v>
      </c>
      <c r="K303" s="77">
        <f>IF($C303&lt;="2023-24",INDEX(Inputs1[[2013-14]:[2029-30]], MATCH(_xlfn.CONCAT('Cost drivers '!K$4,"_",'Cost drivers '!$B303), Inputs1!$X$2:$X$507, 0), MATCH('Cost drivers '!$C303, Inputs1[[#Headers],[2013-14]:[2029-30]], 0)), INDEX(Inputs24[[2023-24]:[2029-30]], MATCH(_xlfn.CONCAT('Cost drivers '!K$5, "_",'Cost drivers '!$B303), Inputs2!$N$2:$N$210, 0), MATCH('Cost drivers '!$C303, Inputs24[[#Headers],[2023-24]:[2029-30]],0)))</f>
        <v>166.51697417753945</v>
      </c>
      <c r="L303" s="77">
        <f>IF($C303&lt;="2023-24",INDEX(Inputs1[[2013-14]:[2029-30]], MATCH(_xlfn.CONCAT('Cost drivers '!L$4,"_",'Cost drivers '!$B303), Inputs1!$X$2:$X$507, 0), MATCH('Cost drivers '!$C303, Inputs1[[#Headers],[2013-14]:[2029-30]], 0)), INDEX(Inputs24[[2023-24]:[2029-30]], MATCH(_xlfn.CONCAT('Cost drivers '!L$5, "_",'Cost drivers '!$B303), Inputs2!$N$2:$N$210, 0), MATCH('Cost drivers '!$C303, Inputs24[[#Headers],[2023-24]:[2029-30]],0)))</f>
        <v>25.676209927931296</v>
      </c>
      <c r="M303" s="77">
        <f>IF($C303&lt;="2023-24",INDEX(Inputs1[[2013-14]:[2029-30]], MATCH(_xlfn.CONCAT('Cost drivers '!M$4,"_",'Cost drivers '!$B303), Inputs1!$X$2:$X$507, 0), MATCH('Cost drivers '!$C303, Inputs1[[#Headers],[2013-14]:[2029-30]], 0)), INDEX(Inputs24[[2023-24]:[2029-30]], MATCH(_xlfn.CONCAT('Cost drivers '!M$5, "_",'Cost drivers '!$B303), Inputs2!$N$2:$N$210, 0), MATCH('Cost drivers '!$C303, Inputs24[[#Headers],[2023-24]:[2029-30]],0)))</f>
        <v>14.870765556242786</v>
      </c>
      <c r="N303" s="77">
        <f>IF($C303&lt;="2023-24",INDEX(Inputs1[[2013-14]:[2029-30]], MATCH(_xlfn.CONCAT('Cost drivers '!N$4,"_",'Cost drivers '!$B303), Inputs1!$X$2:$X$507, 0), MATCH('Cost drivers '!$C303, Inputs1[[#Headers],[2013-14]:[2029-30]], 0)), INDEX(Inputs24[[2023-24]:[2029-30]], MATCH(_xlfn.CONCAT('Cost drivers '!N$5, "_",'Cost drivers '!$B303), Inputs2!$N$2:$N$210, 0), MATCH('Cost drivers '!$C303, Inputs24[[#Headers],[2023-24]:[2029-30]],0)))</f>
        <v>0</v>
      </c>
      <c r="O303" s="77">
        <f>IF($C303&lt;="2023-24",INDEX(Inputs1[[2013-14]:[2029-30]], MATCH(_xlfn.CONCAT('Cost drivers '!O$4,"_",'Cost drivers '!$B303), Inputs1!$X$2:$X$507, 0), MATCH('Cost drivers '!$C303, Inputs1[[#Headers],[2013-14]:[2029-30]], 0)), INDEX(Inputs24[[2023-24]:[2029-30]], MATCH(_xlfn.CONCAT('Cost drivers '!O$5, "_",'Cost drivers '!$B303), Inputs2!$N$2:$N$210, 0), MATCH('Cost drivers '!$C303, Inputs24[[#Headers],[2023-24]:[2029-30]],0)))</f>
        <v>678.58100000000002</v>
      </c>
      <c r="P303" s="77">
        <f>IF($C303&lt;="2023-24",INDEX(Inputs1[[2013-14]:[2029-30]], MATCH(_xlfn.CONCAT('Cost drivers '!P$4,"_",'Cost drivers '!$B303), Inputs1!$X$2:$X$507, 0), MATCH('Cost drivers '!$C303, Inputs1[[#Headers],[2013-14]:[2029-30]], 0)), INDEX(Inputs24[[2023-24]:[2029-30]], MATCH(_xlfn.CONCAT('Cost drivers '!P$5, "_",'Cost drivers '!$B303), Inputs2!$N$2:$N$210, 0), MATCH('Cost drivers '!$C303, Inputs24[[#Headers],[2023-24]:[2029-30]],0)))</f>
        <v>0</v>
      </c>
      <c r="Q303" s="77">
        <f>IF($C303&lt;="2023-24",INDEX(Inputs1[[2013-14]:[2029-30]], MATCH(_xlfn.CONCAT('Cost drivers '!Q$4,"_",'Cost drivers '!$B303), Inputs1!$X$2:$X$507, 0), MATCH('Cost drivers '!$C303, Inputs1[[#Headers],[2013-14]:[2029-30]], 0)), INDEX(Inputs24[[2023-24]:[2029-30]], MATCH(_xlfn.CONCAT('Cost drivers '!Q$5, "_",'Cost drivers '!$B303), Inputs2!$N$2:$N$210, 0), MATCH('Cost drivers '!$C303, Inputs24[[#Headers],[2023-24]:[2029-30]],0)))</f>
        <v>0</v>
      </c>
    </row>
    <row r="304" spans="1:17" s="48" customFormat="1" ht="13.15">
      <c r="A304" s="66" t="str">
        <f t="shared" si="35"/>
        <v>SSC20</v>
      </c>
      <c r="B304" s="66" t="str">
        <f>Costs!B303</f>
        <v>SSC</v>
      </c>
      <c r="C304" s="66" t="str">
        <f>Costs!C303</f>
        <v>2019-20</v>
      </c>
      <c r="D304" s="106">
        <f t="shared" si="36"/>
        <v>5.1032919359221216</v>
      </c>
      <c r="E304" s="107">
        <f t="shared" si="32"/>
        <v>25.025438298416617</v>
      </c>
      <c r="F304" s="107">
        <f t="shared" si="33"/>
        <v>14.44830264768931</v>
      </c>
      <c r="G304" s="107">
        <f t="shared" si="37"/>
        <v>0</v>
      </c>
      <c r="H304" s="106">
        <f t="shared" si="34"/>
        <v>13.422941931591129</v>
      </c>
      <c r="I304" s="108">
        <f t="shared" si="38"/>
        <v>1</v>
      </c>
      <c r="J304" s="108">
        <f t="shared" si="39"/>
        <v>0</v>
      </c>
      <c r="K304" s="77">
        <f>IF($C304&lt;="2023-24",INDEX(Inputs1[[2013-14]:[2029-30]], MATCH(_xlfn.CONCAT('Cost drivers '!K$4,"_",'Cost drivers '!$B304), Inputs1!$X$2:$X$507, 0), MATCH('Cost drivers '!$C304, Inputs1[[#Headers],[2013-14]:[2029-30]], 0)), INDEX(Inputs24[[2023-24]:[2029-30]], MATCH(_xlfn.CONCAT('Cost drivers '!K$5, "_",'Cost drivers '!$B304), Inputs2!$N$2:$N$210, 0), MATCH('Cost drivers '!$C304, Inputs24[[#Headers],[2023-24]:[2029-30]],0)))</f>
        <v>164.56274662434154</v>
      </c>
      <c r="L304" s="77">
        <f>IF($C304&lt;="2023-24",INDEX(Inputs1[[2013-14]:[2029-30]], MATCH(_xlfn.CONCAT('Cost drivers '!L$4,"_",'Cost drivers '!$B304), Inputs1!$X$2:$X$507, 0), MATCH('Cost drivers '!$C304, Inputs1[[#Headers],[2013-14]:[2029-30]], 0)), INDEX(Inputs24[[2023-24]:[2029-30]], MATCH(_xlfn.CONCAT('Cost drivers '!L$5, "_",'Cost drivers '!$B304), Inputs2!$N$2:$N$210, 0), MATCH('Cost drivers '!$C304, Inputs24[[#Headers],[2023-24]:[2029-30]],0)))</f>
        <v>25.025438298416617</v>
      </c>
      <c r="M304" s="77">
        <f>IF($C304&lt;="2023-24",INDEX(Inputs1[[2013-14]:[2029-30]], MATCH(_xlfn.CONCAT('Cost drivers '!M$4,"_",'Cost drivers '!$B304), Inputs1!$X$2:$X$507, 0), MATCH('Cost drivers '!$C304, Inputs1[[#Headers],[2013-14]:[2029-30]], 0)), INDEX(Inputs24[[2023-24]:[2029-30]], MATCH(_xlfn.CONCAT('Cost drivers '!M$5, "_",'Cost drivers '!$B304), Inputs2!$N$2:$N$210, 0), MATCH('Cost drivers '!$C304, Inputs24[[#Headers],[2023-24]:[2029-30]],0)))</f>
        <v>14.44830264768931</v>
      </c>
      <c r="N304" s="77">
        <f>IF($C304&lt;="2023-24",INDEX(Inputs1[[2013-14]:[2029-30]], MATCH(_xlfn.CONCAT('Cost drivers '!N$4,"_",'Cost drivers '!$B304), Inputs1!$X$2:$X$507, 0), MATCH('Cost drivers '!$C304, Inputs1[[#Headers],[2013-14]:[2029-30]], 0)), INDEX(Inputs24[[2023-24]:[2029-30]], MATCH(_xlfn.CONCAT('Cost drivers '!N$5, "_",'Cost drivers '!$B304), Inputs2!$N$2:$N$210, 0), MATCH('Cost drivers '!$C304, Inputs24[[#Headers],[2023-24]:[2029-30]],0)))</f>
        <v>0</v>
      </c>
      <c r="O304" s="77">
        <f>IF($C304&lt;="2023-24",INDEX(Inputs1[[2013-14]:[2029-30]], MATCH(_xlfn.CONCAT('Cost drivers '!O$4,"_",'Cost drivers '!$B304), Inputs1!$X$2:$X$507, 0), MATCH('Cost drivers '!$C304, Inputs1[[#Headers],[2013-14]:[2029-30]], 0)), INDEX(Inputs24[[2023-24]:[2029-30]], MATCH(_xlfn.CONCAT('Cost drivers '!O$5, "_",'Cost drivers '!$B304), Inputs2!$N$2:$N$210, 0), MATCH('Cost drivers '!$C304, Inputs24[[#Headers],[2023-24]:[2029-30]],0)))</f>
        <v>675.31999999999994</v>
      </c>
      <c r="P304" s="77">
        <f>IF($C304&lt;="2023-24",INDEX(Inputs1[[2013-14]:[2029-30]], MATCH(_xlfn.CONCAT('Cost drivers '!P$4,"_",'Cost drivers '!$B304), Inputs1!$X$2:$X$507, 0), MATCH('Cost drivers '!$C304, Inputs1[[#Headers],[2013-14]:[2029-30]], 0)), INDEX(Inputs24[[2023-24]:[2029-30]], MATCH(_xlfn.CONCAT('Cost drivers '!P$5, "_",'Cost drivers '!$B304), Inputs2!$N$2:$N$210, 0), MATCH('Cost drivers '!$C304, Inputs24[[#Headers],[2023-24]:[2029-30]],0)))</f>
        <v>1</v>
      </c>
      <c r="Q304" s="77">
        <f>IF($C304&lt;="2023-24",INDEX(Inputs1[[2013-14]:[2029-30]], MATCH(_xlfn.CONCAT('Cost drivers '!Q$4,"_",'Cost drivers '!$B304), Inputs1!$X$2:$X$507, 0), MATCH('Cost drivers '!$C304, Inputs1[[#Headers],[2013-14]:[2029-30]], 0)), INDEX(Inputs24[[2023-24]:[2029-30]], MATCH(_xlfn.CONCAT('Cost drivers '!Q$5, "_",'Cost drivers '!$B304), Inputs2!$N$2:$N$210, 0), MATCH('Cost drivers '!$C304, Inputs24[[#Headers],[2023-24]:[2029-30]],0)))</f>
        <v>0</v>
      </c>
    </row>
    <row r="305" spans="1:17" s="48" customFormat="1" ht="13.15">
      <c r="A305" s="66" t="str">
        <f t="shared" si="35"/>
        <v>SSC21</v>
      </c>
      <c r="B305" s="66" t="str">
        <f>Costs!B304</f>
        <v>SSC</v>
      </c>
      <c r="C305" s="66" t="str">
        <f>Costs!C304</f>
        <v>2020-21</v>
      </c>
      <c r="D305" s="106">
        <f t="shared" si="36"/>
        <v>5.1394076263261246</v>
      </c>
      <c r="E305" s="107">
        <f t="shared" si="32"/>
        <v>24.720354913073265</v>
      </c>
      <c r="F305" s="107">
        <f t="shared" si="33"/>
        <v>14.44830264768931</v>
      </c>
      <c r="G305" s="107">
        <f t="shared" si="37"/>
        <v>0</v>
      </c>
      <c r="H305" s="106">
        <f t="shared" si="34"/>
        <v>13.421620203194632</v>
      </c>
      <c r="I305" s="108">
        <f t="shared" si="38"/>
        <v>0</v>
      </c>
      <c r="J305" s="108">
        <f t="shared" si="39"/>
        <v>1</v>
      </c>
      <c r="K305" s="77">
        <f>IF($C305&lt;="2023-24",INDEX(Inputs1[[2013-14]:[2029-30]], MATCH(_xlfn.CONCAT('Cost drivers '!K$4,"_",'Cost drivers '!$B305), Inputs1!$X$2:$X$507, 0), MATCH('Cost drivers '!$C305, Inputs1[[#Headers],[2013-14]:[2029-30]], 0)), INDEX(Inputs24[[2023-24]:[2029-30]], MATCH(_xlfn.CONCAT('Cost drivers '!K$5, "_",'Cost drivers '!$B305), Inputs2!$N$2:$N$210, 0), MATCH('Cost drivers '!$C305, Inputs24[[#Headers],[2023-24]:[2029-30]],0)))</f>
        <v>170.61467074118272</v>
      </c>
      <c r="L305" s="77">
        <f>IF($C305&lt;="2023-24",INDEX(Inputs1[[2013-14]:[2029-30]], MATCH(_xlfn.CONCAT('Cost drivers '!L$4,"_",'Cost drivers '!$B305), Inputs1!$X$2:$X$507, 0), MATCH('Cost drivers '!$C305, Inputs1[[#Headers],[2013-14]:[2029-30]], 0)), INDEX(Inputs24[[2023-24]:[2029-30]], MATCH(_xlfn.CONCAT('Cost drivers '!L$5, "_",'Cost drivers '!$B305), Inputs2!$N$2:$N$210, 0), MATCH('Cost drivers '!$C305, Inputs24[[#Headers],[2023-24]:[2029-30]],0)))</f>
        <v>24.720354913073265</v>
      </c>
      <c r="M305" s="77">
        <f>IF($C305&lt;="2023-24",INDEX(Inputs1[[2013-14]:[2029-30]], MATCH(_xlfn.CONCAT('Cost drivers '!M$4,"_",'Cost drivers '!$B305), Inputs1!$X$2:$X$507, 0), MATCH('Cost drivers '!$C305, Inputs1[[#Headers],[2013-14]:[2029-30]], 0)), INDEX(Inputs24[[2023-24]:[2029-30]], MATCH(_xlfn.CONCAT('Cost drivers '!M$5, "_",'Cost drivers '!$B305), Inputs2!$N$2:$N$210, 0), MATCH('Cost drivers '!$C305, Inputs24[[#Headers],[2023-24]:[2029-30]],0)))</f>
        <v>14.44830264768931</v>
      </c>
      <c r="N305" s="77">
        <f>IF($C305&lt;="2023-24",INDEX(Inputs1[[2013-14]:[2029-30]], MATCH(_xlfn.CONCAT('Cost drivers '!N$4,"_",'Cost drivers '!$B305), Inputs1!$X$2:$X$507, 0), MATCH('Cost drivers '!$C305, Inputs1[[#Headers],[2013-14]:[2029-30]], 0)), INDEX(Inputs24[[2023-24]:[2029-30]], MATCH(_xlfn.CONCAT('Cost drivers '!N$5, "_",'Cost drivers '!$B305), Inputs2!$N$2:$N$210, 0), MATCH('Cost drivers '!$C305, Inputs24[[#Headers],[2023-24]:[2029-30]],0)))</f>
        <v>0</v>
      </c>
      <c r="O305" s="77">
        <f>IF($C305&lt;="2023-24",INDEX(Inputs1[[2013-14]:[2029-30]], MATCH(_xlfn.CONCAT('Cost drivers '!O$4,"_",'Cost drivers '!$B305), Inputs1!$X$2:$X$507, 0), MATCH('Cost drivers '!$C305, Inputs1[[#Headers],[2013-14]:[2029-30]], 0)), INDEX(Inputs24[[2023-24]:[2029-30]], MATCH(_xlfn.CONCAT('Cost drivers '!O$5, "_",'Cost drivers '!$B305), Inputs2!$N$2:$N$210, 0), MATCH('Cost drivers '!$C305, Inputs24[[#Headers],[2023-24]:[2029-30]],0)))</f>
        <v>674.428</v>
      </c>
      <c r="P305" s="77">
        <f>IF($C305&lt;="2023-24",INDEX(Inputs1[[2013-14]:[2029-30]], MATCH(_xlfn.CONCAT('Cost drivers '!P$4,"_",'Cost drivers '!$B305), Inputs1!$X$2:$X$507, 0), MATCH('Cost drivers '!$C305, Inputs1[[#Headers],[2013-14]:[2029-30]], 0)), INDEX(Inputs24[[2023-24]:[2029-30]], MATCH(_xlfn.CONCAT('Cost drivers '!P$5, "_",'Cost drivers '!$B305), Inputs2!$N$2:$N$210, 0), MATCH('Cost drivers '!$C305, Inputs24[[#Headers],[2023-24]:[2029-30]],0)))</f>
        <v>0</v>
      </c>
      <c r="Q305" s="77">
        <f>IF($C305&lt;="2023-24",INDEX(Inputs1[[2013-14]:[2029-30]], MATCH(_xlfn.CONCAT('Cost drivers '!Q$4,"_",'Cost drivers '!$B305), Inputs1!$X$2:$X$507, 0), MATCH('Cost drivers '!$C305, Inputs1[[#Headers],[2013-14]:[2029-30]], 0)), INDEX(Inputs24[[2023-24]:[2029-30]], MATCH(_xlfn.CONCAT('Cost drivers '!Q$5, "_",'Cost drivers '!$B305), Inputs2!$N$2:$N$210, 0), MATCH('Cost drivers '!$C305, Inputs24[[#Headers],[2023-24]:[2029-30]],0)))</f>
        <v>1</v>
      </c>
    </row>
    <row r="306" spans="1:17" s="48" customFormat="1" ht="13.15">
      <c r="A306" s="66" t="str">
        <f t="shared" si="35"/>
        <v>SSC22</v>
      </c>
      <c r="B306" s="66" t="str">
        <f>Costs!B305</f>
        <v>SSC</v>
      </c>
      <c r="C306" s="66" t="str">
        <f>Costs!C305</f>
        <v>2021-22</v>
      </c>
      <c r="D306" s="106">
        <f t="shared" si="36"/>
        <v>5.1274326564237889</v>
      </c>
      <c r="E306" s="107">
        <f t="shared" si="32"/>
        <v>22.670257428139472</v>
      </c>
      <c r="F306" s="107">
        <f t="shared" si="33"/>
        <v>14.44830264768931</v>
      </c>
      <c r="G306" s="107">
        <f t="shared" si="37"/>
        <v>0</v>
      </c>
      <c r="H306" s="106">
        <f t="shared" si="34"/>
        <v>13.419404640673894</v>
      </c>
      <c r="I306" s="108">
        <f t="shared" si="38"/>
        <v>0</v>
      </c>
      <c r="J306" s="108">
        <f t="shared" si="39"/>
        <v>0</v>
      </c>
      <c r="K306" s="77">
        <f>IF($C306&lt;="2023-24",INDEX(Inputs1[[2013-14]:[2029-30]], MATCH(_xlfn.CONCAT('Cost drivers '!K$4,"_",'Cost drivers '!$B306), Inputs1!$X$2:$X$507, 0), MATCH('Cost drivers '!$C306, Inputs1[[#Headers],[2013-14]:[2029-30]], 0)), INDEX(Inputs24[[2023-24]:[2029-30]], MATCH(_xlfn.CONCAT('Cost drivers '!K$5, "_",'Cost drivers '!$B306), Inputs2!$N$2:$N$210, 0), MATCH('Cost drivers '!$C306, Inputs24[[#Headers],[2023-24]:[2029-30]],0)))</f>
        <v>168.58374957352225</v>
      </c>
      <c r="L306" s="77">
        <f>IF($C306&lt;="2023-24",INDEX(Inputs1[[2013-14]:[2029-30]], MATCH(_xlfn.CONCAT('Cost drivers '!L$4,"_",'Cost drivers '!$B306), Inputs1!$X$2:$X$507, 0), MATCH('Cost drivers '!$C306, Inputs1[[#Headers],[2013-14]:[2029-30]], 0)), INDEX(Inputs24[[2023-24]:[2029-30]], MATCH(_xlfn.CONCAT('Cost drivers '!L$5, "_",'Cost drivers '!$B306), Inputs2!$N$2:$N$210, 0), MATCH('Cost drivers '!$C306, Inputs24[[#Headers],[2023-24]:[2029-30]],0)))</f>
        <v>22.670257428139472</v>
      </c>
      <c r="M306" s="77">
        <f>IF($C306&lt;="2023-24",INDEX(Inputs1[[2013-14]:[2029-30]], MATCH(_xlfn.CONCAT('Cost drivers '!M$4,"_",'Cost drivers '!$B306), Inputs1!$X$2:$X$507, 0), MATCH('Cost drivers '!$C306, Inputs1[[#Headers],[2013-14]:[2029-30]], 0)), INDEX(Inputs24[[2023-24]:[2029-30]], MATCH(_xlfn.CONCAT('Cost drivers '!M$5, "_",'Cost drivers '!$B306), Inputs2!$N$2:$N$210, 0), MATCH('Cost drivers '!$C306, Inputs24[[#Headers],[2023-24]:[2029-30]],0)))</f>
        <v>14.44830264768931</v>
      </c>
      <c r="N306" s="77">
        <f>IF($C306&lt;="2023-24",INDEX(Inputs1[[2013-14]:[2029-30]], MATCH(_xlfn.CONCAT('Cost drivers '!N$4,"_",'Cost drivers '!$B306), Inputs1!$X$2:$X$507, 0), MATCH('Cost drivers '!$C306, Inputs1[[#Headers],[2013-14]:[2029-30]], 0)), INDEX(Inputs24[[2023-24]:[2029-30]], MATCH(_xlfn.CONCAT('Cost drivers '!N$5, "_",'Cost drivers '!$B306), Inputs2!$N$2:$N$210, 0), MATCH('Cost drivers '!$C306, Inputs24[[#Headers],[2023-24]:[2029-30]],0)))</f>
        <v>0</v>
      </c>
      <c r="O306" s="77">
        <f>IF($C306&lt;="2023-24",INDEX(Inputs1[[2013-14]:[2029-30]], MATCH(_xlfn.CONCAT('Cost drivers '!O$4,"_",'Cost drivers '!$B306), Inputs1!$X$2:$X$507, 0), MATCH('Cost drivers '!$C306, Inputs1[[#Headers],[2013-14]:[2029-30]], 0)), INDEX(Inputs24[[2023-24]:[2029-30]], MATCH(_xlfn.CONCAT('Cost drivers '!O$5, "_",'Cost drivers '!$B306), Inputs2!$N$2:$N$210, 0), MATCH('Cost drivers '!$C306, Inputs24[[#Headers],[2023-24]:[2029-30]],0)))</f>
        <v>672.93541666666601</v>
      </c>
      <c r="P306" s="77">
        <f>IF($C306&lt;="2023-24",INDEX(Inputs1[[2013-14]:[2029-30]], MATCH(_xlfn.CONCAT('Cost drivers '!P$4,"_",'Cost drivers '!$B306), Inputs1!$X$2:$X$507, 0), MATCH('Cost drivers '!$C306, Inputs1[[#Headers],[2013-14]:[2029-30]], 0)), INDEX(Inputs24[[2023-24]:[2029-30]], MATCH(_xlfn.CONCAT('Cost drivers '!P$5, "_",'Cost drivers '!$B306), Inputs2!$N$2:$N$210, 0), MATCH('Cost drivers '!$C306, Inputs24[[#Headers],[2023-24]:[2029-30]],0)))</f>
        <v>0</v>
      </c>
      <c r="Q306" s="77">
        <f>IF($C306&lt;="2023-24",INDEX(Inputs1[[2013-14]:[2029-30]], MATCH(_xlfn.CONCAT('Cost drivers '!Q$4,"_",'Cost drivers '!$B306), Inputs1!$X$2:$X$507, 0), MATCH('Cost drivers '!$C306, Inputs1[[#Headers],[2013-14]:[2029-30]], 0)), INDEX(Inputs24[[2023-24]:[2029-30]], MATCH(_xlfn.CONCAT('Cost drivers '!Q$5, "_",'Cost drivers '!$B306), Inputs2!$N$2:$N$210, 0), MATCH('Cost drivers '!$C306, Inputs24[[#Headers],[2023-24]:[2029-30]],0)))</f>
        <v>0</v>
      </c>
    </row>
    <row r="307" spans="1:17" s="48" customFormat="1" ht="13.15">
      <c r="A307" s="66" t="str">
        <f t="shared" si="35"/>
        <v>SSC23</v>
      </c>
      <c r="B307" s="66" t="str">
        <f>Costs!B306</f>
        <v>SSC</v>
      </c>
      <c r="C307" s="66" t="str">
        <f>Costs!C306</f>
        <v>2022-23</v>
      </c>
      <c r="D307" s="106">
        <f t="shared" si="36"/>
        <v>5.0372328678521479</v>
      </c>
      <c r="E307" s="107">
        <f t="shared" si="32"/>
        <v>24.039937425466942</v>
      </c>
      <c r="F307" s="107">
        <f t="shared" si="33"/>
        <v>14.44830264768931</v>
      </c>
      <c r="G307" s="107">
        <f t="shared" si="37"/>
        <v>0</v>
      </c>
      <c r="H307" s="106">
        <f t="shared" si="34"/>
        <v>13.423456740119454</v>
      </c>
      <c r="I307" s="108">
        <f t="shared" si="38"/>
        <v>0</v>
      </c>
      <c r="J307" s="108">
        <f t="shared" si="39"/>
        <v>0</v>
      </c>
      <c r="K307" s="77">
        <f>IF($C307&lt;="2023-24",INDEX(Inputs1[[2013-14]:[2029-30]], MATCH(_xlfn.CONCAT('Cost drivers '!K$4,"_",'Cost drivers '!$B307), Inputs1!$X$2:$X$507, 0), MATCH('Cost drivers '!$C307, Inputs1[[#Headers],[2013-14]:[2029-30]], 0)), INDEX(Inputs24[[2023-24]:[2029-30]], MATCH(_xlfn.CONCAT('Cost drivers '!K$5, "_",'Cost drivers '!$B307), Inputs2!$N$2:$N$210, 0), MATCH('Cost drivers '!$C307, Inputs24[[#Headers],[2023-24]:[2029-30]],0)))</f>
        <v>154.04316692634805</v>
      </c>
      <c r="L307" s="77">
        <f>IF($C307&lt;="2023-24",INDEX(Inputs1[[2013-14]:[2029-30]], MATCH(_xlfn.CONCAT('Cost drivers '!L$4,"_",'Cost drivers '!$B307), Inputs1!$X$2:$X$507, 0), MATCH('Cost drivers '!$C307, Inputs1[[#Headers],[2013-14]:[2029-30]], 0)), INDEX(Inputs24[[2023-24]:[2029-30]], MATCH(_xlfn.CONCAT('Cost drivers '!L$5, "_",'Cost drivers '!$B307), Inputs2!$N$2:$N$210, 0), MATCH('Cost drivers '!$C307, Inputs24[[#Headers],[2023-24]:[2029-30]],0)))</f>
        <v>24.039937425466942</v>
      </c>
      <c r="M307" s="77">
        <f>IF($C307&lt;="2023-24",INDEX(Inputs1[[2013-14]:[2029-30]], MATCH(_xlfn.CONCAT('Cost drivers '!M$4,"_",'Cost drivers '!$B307), Inputs1!$X$2:$X$507, 0), MATCH('Cost drivers '!$C307, Inputs1[[#Headers],[2013-14]:[2029-30]], 0)), INDEX(Inputs24[[2023-24]:[2029-30]], MATCH(_xlfn.CONCAT('Cost drivers '!M$5, "_",'Cost drivers '!$B307), Inputs2!$N$2:$N$210, 0), MATCH('Cost drivers '!$C307, Inputs24[[#Headers],[2023-24]:[2029-30]],0)))</f>
        <v>14.44830264768931</v>
      </c>
      <c r="N307" s="77">
        <f>IF($C307&lt;="2023-24",INDEX(Inputs1[[2013-14]:[2029-30]], MATCH(_xlfn.CONCAT('Cost drivers '!N$4,"_",'Cost drivers '!$B307), Inputs1!$X$2:$X$507, 0), MATCH('Cost drivers '!$C307, Inputs1[[#Headers],[2013-14]:[2029-30]], 0)), INDEX(Inputs24[[2023-24]:[2029-30]], MATCH(_xlfn.CONCAT('Cost drivers '!N$5, "_",'Cost drivers '!$B307), Inputs2!$N$2:$N$210, 0), MATCH('Cost drivers '!$C307, Inputs24[[#Headers],[2023-24]:[2029-30]],0)))</f>
        <v>0</v>
      </c>
      <c r="O307" s="77">
        <f>IF($C307&lt;="2023-24",INDEX(Inputs1[[2013-14]:[2029-30]], MATCH(_xlfn.CONCAT('Cost drivers '!O$4,"_",'Cost drivers '!$B307), Inputs1!$X$2:$X$507, 0), MATCH('Cost drivers '!$C307, Inputs1[[#Headers],[2013-14]:[2029-30]], 0)), INDEX(Inputs24[[2023-24]:[2029-30]], MATCH(_xlfn.CONCAT('Cost drivers '!O$5, "_",'Cost drivers '!$B307), Inputs2!$N$2:$N$210, 0), MATCH('Cost drivers '!$C307, Inputs24[[#Headers],[2023-24]:[2029-30]],0)))</f>
        <v>675.66774999999996</v>
      </c>
      <c r="P307" s="77">
        <f>IF($C307&lt;="2023-24",INDEX(Inputs1[[2013-14]:[2029-30]], MATCH(_xlfn.CONCAT('Cost drivers '!P$4,"_",'Cost drivers '!$B307), Inputs1!$X$2:$X$507, 0), MATCH('Cost drivers '!$C307, Inputs1[[#Headers],[2013-14]:[2029-30]], 0)), INDEX(Inputs24[[2023-24]:[2029-30]], MATCH(_xlfn.CONCAT('Cost drivers '!P$5, "_",'Cost drivers '!$B307), Inputs2!$N$2:$N$210, 0), MATCH('Cost drivers '!$C307, Inputs24[[#Headers],[2023-24]:[2029-30]],0)))</f>
        <v>0</v>
      </c>
      <c r="Q307" s="77">
        <f>IF($C307&lt;="2023-24",INDEX(Inputs1[[2013-14]:[2029-30]], MATCH(_xlfn.CONCAT('Cost drivers '!Q$4,"_",'Cost drivers '!$B307), Inputs1!$X$2:$X$507, 0), MATCH('Cost drivers '!$C307, Inputs1[[#Headers],[2013-14]:[2029-30]], 0)), INDEX(Inputs24[[2023-24]:[2029-30]], MATCH(_xlfn.CONCAT('Cost drivers '!Q$5, "_",'Cost drivers '!$B307), Inputs2!$N$2:$N$210, 0), MATCH('Cost drivers '!$C307, Inputs24[[#Headers],[2023-24]:[2029-30]],0)))</f>
        <v>0</v>
      </c>
    </row>
    <row r="308" spans="1:17" s="48" customFormat="1" ht="13.15">
      <c r="A308" s="66" t="str">
        <f t="shared" si="35"/>
        <v>SSC24</v>
      </c>
      <c r="B308" s="66" t="str">
        <f>Costs!B307</f>
        <v>SSC</v>
      </c>
      <c r="C308" s="66" t="str">
        <f>Costs!C307</f>
        <v>2023-24</v>
      </c>
      <c r="D308" s="106">
        <f t="shared" si="36"/>
        <v>5.0974120271336707</v>
      </c>
      <c r="E308" s="107">
        <f t="shared" si="32"/>
        <v>23.975865883832356</v>
      </c>
      <c r="F308" s="107">
        <f t="shared" si="33"/>
        <v>14.44830264768931</v>
      </c>
      <c r="G308" s="107">
        <f t="shared" si="37"/>
        <v>0</v>
      </c>
      <c r="H308" s="106">
        <f t="shared" si="34"/>
        <v>13.419710096341028</v>
      </c>
      <c r="I308" s="108">
        <f t="shared" si="38"/>
        <v>0</v>
      </c>
      <c r="J308" s="108">
        <f t="shared" si="39"/>
        <v>0</v>
      </c>
      <c r="K308" s="77">
        <f>IF($C308&lt;="2023-24",INDEX(Inputs1[[2013-14]:[2029-30]], MATCH(_xlfn.CONCAT('Cost drivers '!K$4,"_",'Cost drivers '!$B308), Inputs1!$X$2:$X$507, 0), MATCH('Cost drivers '!$C308, Inputs1[[#Headers],[2013-14]:[2029-30]], 0)), INDEX(Inputs24[[2023-24]:[2029-30]], MATCH(_xlfn.CONCAT('Cost drivers '!K$5, "_",'Cost drivers '!$B308), Inputs2!$N$2:$N$210, 0), MATCH('Cost drivers '!$C308, Inputs24[[#Headers],[2023-24]:[2029-30]],0)))</f>
        <v>163.59797185764941</v>
      </c>
      <c r="L308" s="77">
        <f>IF($C308&lt;="2023-24",INDEX(Inputs1[[2013-14]:[2029-30]], MATCH(_xlfn.CONCAT('Cost drivers '!L$4,"_",'Cost drivers '!$B308), Inputs1!$X$2:$X$507, 0), MATCH('Cost drivers '!$C308, Inputs1[[#Headers],[2013-14]:[2029-30]], 0)), INDEX(Inputs24[[2023-24]:[2029-30]], MATCH(_xlfn.CONCAT('Cost drivers '!L$5, "_",'Cost drivers '!$B308), Inputs2!$N$2:$N$210, 0), MATCH('Cost drivers '!$C308, Inputs24[[#Headers],[2023-24]:[2029-30]],0)))</f>
        <v>23.975865883832356</v>
      </c>
      <c r="M308" s="77">
        <f>IF($C308&lt;="2023-24",INDEX(Inputs1[[2013-14]:[2029-30]], MATCH(_xlfn.CONCAT('Cost drivers '!M$4,"_",'Cost drivers '!$B308), Inputs1!$X$2:$X$507, 0), MATCH('Cost drivers '!$C308, Inputs1[[#Headers],[2013-14]:[2029-30]], 0)), INDEX(Inputs24[[2023-24]:[2029-30]], MATCH(_xlfn.CONCAT('Cost drivers '!M$5, "_",'Cost drivers '!$B308), Inputs2!$N$2:$N$210, 0), MATCH('Cost drivers '!$C308, Inputs24[[#Headers],[2023-24]:[2029-30]],0)))</f>
        <v>14.44830264768931</v>
      </c>
      <c r="N308" s="77">
        <f>IF($C308&lt;="2023-24",INDEX(Inputs1[[2013-14]:[2029-30]], MATCH(_xlfn.CONCAT('Cost drivers '!N$4,"_",'Cost drivers '!$B308), Inputs1!$X$2:$X$507, 0), MATCH('Cost drivers '!$C308, Inputs1[[#Headers],[2013-14]:[2029-30]], 0)), INDEX(Inputs24[[2023-24]:[2029-30]], MATCH(_xlfn.CONCAT('Cost drivers '!N$5, "_",'Cost drivers '!$B308), Inputs2!$N$2:$N$210, 0), MATCH('Cost drivers '!$C308, Inputs24[[#Headers],[2023-24]:[2029-30]],0)))</f>
        <v>0</v>
      </c>
      <c r="O308" s="77">
        <f>IF($C308&lt;="2023-24",INDEX(Inputs1[[2013-14]:[2029-30]], MATCH(_xlfn.CONCAT('Cost drivers '!O$4,"_",'Cost drivers '!$B308), Inputs1!$X$2:$X$507, 0), MATCH('Cost drivers '!$C308, Inputs1[[#Headers],[2013-14]:[2029-30]], 0)), INDEX(Inputs24[[2023-24]:[2029-30]], MATCH(_xlfn.CONCAT('Cost drivers '!O$5, "_",'Cost drivers '!$B308), Inputs2!$N$2:$N$210, 0), MATCH('Cost drivers '!$C308, Inputs24[[#Headers],[2023-24]:[2029-30]],0)))</f>
        <v>673.14099999999996</v>
      </c>
      <c r="P308" s="77">
        <f>IF($C308&lt;="2023-24",INDEX(Inputs1[[2013-14]:[2029-30]], MATCH(_xlfn.CONCAT('Cost drivers '!P$4,"_",'Cost drivers '!$B308), Inputs1!$X$2:$X$507, 0), MATCH('Cost drivers '!$C308, Inputs1[[#Headers],[2013-14]:[2029-30]], 0)), INDEX(Inputs24[[2023-24]:[2029-30]], MATCH(_xlfn.CONCAT('Cost drivers '!P$5, "_",'Cost drivers '!$B308), Inputs2!$N$2:$N$210, 0), MATCH('Cost drivers '!$C308, Inputs24[[#Headers],[2023-24]:[2029-30]],0)))</f>
        <v>0</v>
      </c>
      <c r="Q308" s="77">
        <f>IF($C308&lt;="2023-24",INDEX(Inputs1[[2013-14]:[2029-30]], MATCH(_xlfn.CONCAT('Cost drivers '!Q$4,"_",'Cost drivers '!$B308), Inputs1!$X$2:$X$507, 0), MATCH('Cost drivers '!$C308, Inputs1[[#Headers],[2013-14]:[2029-30]], 0)), INDEX(Inputs24[[2023-24]:[2029-30]], MATCH(_xlfn.CONCAT('Cost drivers '!Q$5, "_",'Cost drivers '!$B308), Inputs2!$N$2:$N$210, 0), MATCH('Cost drivers '!$C308, Inputs24[[#Headers],[2023-24]:[2029-30]],0)))</f>
        <v>0</v>
      </c>
    </row>
    <row r="309" spans="1:17" s="48" customFormat="1" ht="13.15">
      <c r="A309" s="66" t="str">
        <f t="shared" si="35"/>
        <v>SSC25</v>
      </c>
      <c r="B309" s="66" t="str">
        <f>Costs!B308</f>
        <v>SSC</v>
      </c>
      <c r="C309" s="66" t="str">
        <f>Costs!C308</f>
        <v>2024-25</v>
      </c>
      <c r="D309" s="106">
        <f t="shared" si="36"/>
        <v>5.0707494614980426</v>
      </c>
      <c r="E309" s="107">
        <f t="shared" si="32"/>
        <v>23.975865883832356</v>
      </c>
      <c r="F309" s="107">
        <f t="shared" si="33"/>
        <v>14.44830264768931</v>
      </c>
      <c r="G309" s="107">
        <f t="shared" si="37"/>
        <v>0</v>
      </c>
      <c r="H309" s="106">
        <f t="shared" si="34"/>
        <v>13.436861466513983</v>
      </c>
      <c r="I309" s="108">
        <f t="shared" si="38"/>
        <v>0</v>
      </c>
      <c r="J309" s="108">
        <f t="shared" si="39"/>
        <v>0</v>
      </c>
      <c r="K309" s="77">
        <f>IF($C309&lt;="2023-24",INDEX(Inputs1[[2013-14]:[2029-30]], MATCH(_xlfn.CONCAT('Cost drivers '!K$4,"_",'Cost drivers '!$B309), Inputs1!$X$2:$X$507, 0), MATCH('Cost drivers '!$C309, Inputs1[[#Headers],[2013-14]:[2029-30]], 0)), INDEX(Inputs24[[2023-24]:[2029-30]], MATCH(_xlfn.CONCAT('Cost drivers '!K$5, "_",'Cost drivers '!$B309), Inputs2!$N$2:$N$210, 0), MATCH('Cost drivers '!$C309, Inputs24[[#Headers],[2023-24]:[2029-30]],0)))</f>
        <v>159.29366708780361</v>
      </c>
      <c r="L309" s="77">
        <f>IF($C309&lt;="2023-24",INDEX(Inputs1[[2013-14]:[2029-30]], MATCH(_xlfn.CONCAT('Cost drivers '!L$4,"_",'Cost drivers '!$B309), Inputs1!$X$2:$X$507, 0), MATCH('Cost drivers '!$C309, Inputs1[[#Headers],[2013-14]:[2029-30]], 0)), INDEX(Inputs24[[2023-24]:[2029-30]], MATCH(_xlfn.CONCAT('Cost drivers '!L$5, "_",'Cost drivers '!$B309), Inputs2!$N$2:$N$210, 0), MATCH('Cost drivers '!$C309, Inputs24[[#Headers],[2023-24]:[2029-30]],0)))</f>
        <v>23.975865883832356</v>
      </c>
      <c r="M309" s="77">
        <f>IF($C309&lt;="2023-24",INDEX(Inputs1[[2013-14]:[2029-30]], MATCH(_xlfn.CONCAT('Cost drivers '!M$4,"_",'Cost drivers '!$B309), Inputs1!$X$2:$X$507, 0), MATCH('Cost drivers '!$C309, Inputs1[[#Headers],[2013-14]:[2029-30]], 0)), INDEX(Inputs24[[2023-24]:[2029-30]], MATCH(_xlfn.CONCAT('Cost drivers '!M$5, "_",'Cost drivers '!$B309), Inputs2!$N$2:$N$210, 0), MATCH('Cost drivers '!$C309, Inputs24[[#Headers],[2023-24]:[2029-30]],0)))</f>
        <v>14.44830264768931</v>
      </c>
      <c r="N309" s="77">
        <f>IF($C309&lt;="2023-24",INDEX(Inputs1[[2013-14]:[2029-30]], MATCH(_xlfn.CONCAT('Cost drivers '!N$4,"_",'Cost drivers '!$B309), Inputs1!$X$2:$X$507, 0), MATCH('Cost drivers '!$C309, Inputs1[[#Headers],[2013-14]:[2029-30]], 0)), INDEX(Inputs24[[2023-24]:[2029-30]], MATCH(_xlfn.CONCAT('Cost drivers '!N$5, "_",'Cost drivers '!$B309), Inputs2!$N$2:$N$210, 0), MATCH('Cost drivers '!$C309, Inputs24[[#Headers],[2023-24]:[2029-30]],0)))</f>
        <v>0</v>
      </c>
      <c r="O309" s="77">
        <f>IF($C309&lt;="2023-24",INDEX(Inputs1[[2013-14]:[2029-30]], MATCH(_xlfn.CONCAT('Cost drivers '!O$4,"_",'Cost drivers '!$B309), Inputs1!$X$2:$X$507, 0), MATCH('Cost drivers '!$C309, Inputs1[[#Headers],[2013-14]:[2029-30]], 0)), INDEX(Inputs24[[2023-24]:[2029-30]], MATCH(_xlfn.CONCAT('Cost drivers '!O$5, "_",'Cost drivers '!$B309), Inputs2!$N$2:$N$210, 0), MATCH('Cost drivers '!$C309, Inputs24[[#Headers],[2023-24]:[2029-30]],0)))</f>
        <v>684.78586772574045</v>
      </c>
      <c r="P309" s="77">
        <f>IF($C309&lt;="2023-24",INDEX(Inputs1[[2013-14]:[2029-30]], MATCH(_xlfn.CONCAT('Cost drivers '!P$4,"_",'Cost drivers '!$B309), Inputs1!$X$2:$X$507, 0), MATCH('Cost drivers '!$C309, Inputs1[[#Headers],[2013-14]:[2029-30]], 0)), INDEX(Inputs24[[2023-24]:[2029-30]], MATCH(_xlfn.CONCAT('Cost drivers '!P$5, "_",'Cost drivers '!$B309), Inputs2!$N$2:$N$210, 0), MATCH('Cost drivers '!$C309, Inputs24[[#Headers],[2023-24]:[2029-30]],0)))</f>
        <v>0</v>
      </c>
      <c r="Q309" s="77">
        <f>IF($C309&lt;="2023-24",INDEX(Inputs1[[2013-14]:[2029-30]], MATCH(_xlfn.CONCAT('Cost drivers '!Q$4,"_",'Cost drivers '!$B309), Inputs1!$X$2:$X$507, 0), MATCH('Cost drivers '!$C309, Inputs1[[#Headers],[2013-14]:[2029-30]], 0)), INDEX(Inputs24[[2023-24]:[2029-30]], MATCH(_xlfn.CONCAT('Cost drivers '!Q$5, "_",'Cost drivers '!$B309), Inputs2!$N$2:$N$210, 0), MATCH('Cost drivers '!$C309, Inputs24[[#Headers],[2023-24]:[2029-30]],0)))</f>
        <v>0</v>
      </c>
    </row>
    <row r="310" spans="1:17" s="48" customFormat="1" ht="13.15">
      <c r="A310" s="66" t="str">
        <f t="shared" si="35"/>
        <v>SSC26</v>
      </c>
      <c r="B310" s="66" t="str">
        <f>Costs!B309</f>
        <v>SSC</v>
      </c>
      <c r="C310" s="66" t="str">
        <f>Costs!C309</f>
        <v>2025-26</v>
      </c>
      <c r="D310" s="106">
        <f t="shared" si="36"/>
        <v>5.1936004520251595</v>
      </c>
      <c r="E310" s="107">
        <f t="shared" si="32"/>
        <v>23.975865883832356</v>
      </c>
      <c r="F310" s="107">
        <f t="shared" si="33"/>
        <v>14.44830264768931</v>
      </c>
      <c r="G310" s="107">
        <f t="shared" si="37"/>
        <v>0</v>
      </c>
      <c r="H310" s="106">
        <f t="shared" si="34"/>
        <v>13.446953508949909</v>
      </c>
      <c r="I310" s="108">
        <f t="shared" si="38"/>
        <v>0</v>
      </c>
      <c r="J310" s="108">
        <f t="shared" si="39"/>
        <v>0</v>
      </c>
      <c r="K310" s="77">
        <f>IF($C310&lt;="2023-24",INDEX(Inputs1[[2013-14]:[2029-30]], MATCH(_xlfn.CONCAT('Cost drivers '!K$4,"_",'Cost drivers '!$B310), Inputs1!$X$2:$X$507, 0), MATCH('Cost drivers '!$C310, Inputs1[[#Headers],[2013-14]:[2029-30]], 0)), INDEX(Inputs24[[2023-24]:[2029-30]], MATCH(_xlfn.CONCAT('Cost drivers '!K$5, "_",'Cost drivers '!$B310), Inputs2!$N$2:$N$210, 0), MATCH('Cost drivers '!$C310, Inputs24[[#Headers],[2023-24]:[2029-30]],0)))</f>
        <v>180.1158854923078</v>
      </c>
      <c r="L310" s="77">
        <f>IF($C310&lt;="2023-24",INDEX(Inputs1[[2013-14]:[2029-30]], MATCH(_xlfn.CONCAT('Cost drivers '!L$4,"_",'Cost drivers '!$B310), Inputs1!$X$2:$X$507, 0), MATCH('Cost drivers '!$C310, Inputs1[[#Headers],[2013-14]:[2029-30]], 0)), INDEX(Inputs24[[2023-24]:[2029-30]], MATCH(_xlfn.CONCAT('Cost drivers '!L$5, "_",'Cost drivers '!$B310), Inputs2!$N$2:$N$210, 0), MATCH('Cost drivers '!$C310, Inputs24[[#Headers],[2023-24]:[2029-30]],0)))</f>
        <v>23.975865883832356</v>
      </c>
      <c r="M310" s="77">
        <f>IF($C310&lt;="2023-24",INDEX(Inputs1[[2013-14]:[2029-30]], MATCH(_xlfn.CONCAT('Cost drivers '!M$4,"_",'Cost drivers '!$B310), Inputs1!$X$2:$X$507, 0), MATCH('Cost drivers '!$C310, Inputs1[[#Headers],[2013-14]:[2029-30]], 0)), INDEX(Inputs24[[2023-24]:[2029-30]], MATCH(_xlfn.CONCAT('Cost drivers '!M$5, "_",'Cost drivers '!$B310), Inputs2!$N$2:$N$210, 0), MATCH('Cost drivers '!$C310, Inputs24[[#Headers],[2023-24]:[2029-30]],0)))</f>
        <v>14.44830264768931</v>
      </c>
      <c r="N310" s="77">
        <f>IF($C310&lt;="2023-24",INDEX(Inputs1[[2013-14]:[2029-30]], MATCH(_xlfn.CONCAT('Cost drivers '!N$4,"_",'Cost drivers '!$B310), Inputs1!$X$2:$X$507, 0), MATCH('Cost drivers '!$C310, Inputs1[[#Headers],[2013-14]:[2029-30]], 0)), INDEX(Inputs24[[2023-24]:[2029-30]], MATCH(_xlfn.CONCAT('Cost drivers '!N$5, "_",'Cost drivers '!$B310), Inputs2!$N$2:$N$210, 0), MATCH('Cost drivers '!$C310, Inputs24[[#Headers],[2023-24]:[2029-30]],0)))</f>
        <v>0</v>
      </c>
      <c r="O310" s="77">
        <f>IF($C310&lt;="2023-24",INDEX(Inputs1[[2013-14]:[2029-30]], MATCH(_xlfn.CONCAT('Cost drivers '!O$4,"_",'Cost drivers '!$B310), Inputs1!$X$2:$X$507, 0), MATCH('Cost drivers '!$C310, Inputs1[[#Headers],[2013-14]:[2029-30]], 0)), INDEX(Inputs24[[2023-24]:[2029-30]], MATCH(_xlfn.CONCAT('Cost drivers '!O$5, "_",'Cost drivers '!$B310), Inputs2!$N$2:$N$210, 0), MATCH('Cost drivers '!$C310, Inputs24[[#Headers],[2023-24]:[2029-30]],0)))</f>
        <v>691.73174585813672</v>
      </c>
      <c r="P310" s="77">
        <f>IF($C310&lt;="2023-24",INDEX(Inputs1[[2013-14]:[2029-30]], MATCH(_xlfn.CONCAT('Cost drivers '!P$4,"_",'Cost drivers '!$B310), Inputs1!$X$2:$X$507, 0), MATCH('Cost drivers '!$C310, Inputs1[[#Headers],[2013-14]:[2029-30]], 0)), INDEX(Inputs24[[2023-24]:[2029-30]], MATCH(_xlfn.CONCAT('Cost drivers '!P$5, "_",'Cost drivers '!$B310), Inputs2!$N$2:$N$210, 0), MATCH('Cost drivers '!$C310, Inputs24[[#Headers],[2023-24]:[2029-30]],0)))</f>
        <v>0</v>
      </c>
      <c r="Q310" s="77">
        <f>IF($C310&lt;="2023-24",INDEX(Inputs1[[2013-14]:[2029-30]], MATCH(_xlfn.CONCAT('Cost drivers '!Q$4,"_",'Cost drivers '!$B310), Inputs1!$X$2:$X$507, 0), MATCH('Cost drivers '!$C310, Inputs1[[#Headers],[2013-14]:[2029-30]], 0)), INDEX(Inputs24[[2023-24]:[2029-30]], MATCH(_xlfn.CONCAT('Cost drivers '!Q$5, "_",'Cost drivers '!$B310), Inputs2!$N$2:$N$210, 0), MATCH('Cost drivers '!$C310, Inputs24[[#Headers],[2023-24]:[2029-30]],0)))</f>
        <v>0</v>
      </c>
    </row>
    <row r="311" spans="1:17" s="48" customFormat="1" ht="13.15">
      <c r="A311" s="66" t="str">
        <f t="shared" si="35"/>
        <v>SSC27</v>
      </c>
      <c r="B311" s="66" t="str">
        <f>Costs!B310</f>
        <v>SSC</v>
      </c>
      <c r="C311" s="66" t="str">
        <f>Costs!C310</f>
        <v>2026-27</v>
      </c>
      <c r="D311" s="106">
        <f t="shared" si="36"/>
        <v>5.208030822946589</v>
      </c>
      <c r="E311" s="107">
        <f t="shared" si="32"/>
        <v>23.975865883832356</v>
      </c>
      <c r="F311" s="107">
        <f t="shared" si="33"/>
        <v>14.44830264768931</v>
      </c>
      <c r="G311" s="107">
        <f t="shared" si="37"/>
        <v>0</v>
      </c>
      <c r="H311" s="106">
        <f t="shared" si="34"/>
        <v>13.459166624747072</v>
      </c>
      <c r="I311" s="108">
        <f t="shared" si="38"/>
        <v>0</v>
      </c>
      <c r="J311" s="108">
        <f t="shared" si="39"/>
        <v>0</v>
      </c>
      <c r="K311" s="77">
        <f>IF($C311&lt;="2023-24",INDEX(Inputs1[[2013-14]:[2029-30]], MATCH(_xlfn.CONCAT('Cost drivers '!K$4,"_",'Cost drivers '!$B311), Inputs1!$X$2:$X$507, 0), MATCH('Cost drivers '!$C311, Inputs1[[#Headers],[2013-14]:[2029-30]], 0)), INDEX(Inputs24[[2023-24]:[2029-30]], MATCH(_xlfn.CONCAT('Cost drivers '!K$5, "_",'Cost drivers '!$B311), Inputs2!$N$2:$N$210, 0), MATCH('Cost drivers '!$C311, Inputs24[[#Headers],[2023-24]:[2029-30]],0)))</f>
        <v>182.73386833090473</v>
      </c>
      <c r="L311" s="77">
        <f>IF($C311&lt;="2023-24",INDEX(Inputs1[[2013-14]:[2029-30]], MATCH(_xlfn.CONCAT('Cost drivers '!L$4,"_",'Cost drivers '!$B311), Inputs1!$X$2:$X$507, 0), MATCH('Cost drivers '!$C311, Inputs1[[#Headers],[2013-14]:[2029-30]], 0)), INDEX(Inputs24[[2023-24]:[2029-30]], MATCH(_xlfn.CONCAT('Cost drivers '!L$5, "_",'Cost drivers '!$B311), Inputs2!$N$2:$N$210, 0), MATCH('Cost drivers '!$C311, Inputs24[[#Headers],[2023-24]:[2029-30]],0)))</f>
        <v>23.975865883832356</v>
      </c>
      <c r="M311" s="77">
        <f>IF($C311&lt;="2023-24",INDEX(Inputs1[[2013-14]:[2029-30]], MATCH(_xlfn.CONCAT('Cost drivers '!M$4,"_",'Cost drivers '!$B311), Inputs1!$X$2:$X$507, 0), MATCH('Cost drivers '!$C311, Inputs1[[#Headers],[2013-14]:[2029-30]], 0)), INDEX(Inputs24[[2023-24]:[2029-30]], MATCH(_xlfn.CONCAT('Cost drivers '!M$5, "_",'Cost drivers '!$B311), Inputs2!$N$2:$N$210, 0), MATCH('Cost drivers '!$C311, Inputs24[[#Headers],[2023-24]:[2029-30]],0)))</f>
        <v>14.44830264768931</v>
      </c>
      <c r="N311" s="77">
        <f>IF($C311&lt;="2023-24",INDEX(Inputs1[[2013-14]:[2029-30]], MATCH(_xlfn.CONCAT('Cost drivers '!N$4,"_",'Cost drivers '!$B311), Inputs1!$X$2:$X$507, 0), MATCH('Cost drivers '!$C311, Inputs1[[#Headers],[2013-14]:[2029-30]], 0)), INDEX(Inputs24[[2023-24]:[2029-30]], MATCH(_xlfn.CONCAT('Cost drivers '!N$5, "_",'Cost drivers '!$B311), Inputs2!$N$2:$N$210, 0), MATCH('Cost drivers '!$C311, Inputs24[[#Headers],[2023-24]:[2029-30]],0)))</f>
        <v>0</v>
      </c>
      <c r="O311" s="77">
        <f>IF($C311&lt;="2023-24",INDEX(Inputs1[[2013-14]:[2029-30]], MATCH(_xlfn.CONCAT('Cost drivers '!O$4,"_",'Cost drivers '!$B311), Inputs1!$X$2:$X$507, 0), MATCH('Cost drivers '!$C311, Inputs1[[#Headers],[2013-14]:[2029-30]], 0)), INDEX(Inputs24[[2023-24]:[2029-30]], MATCH(_xlfn.CONCAT('Cost drivers '!O$5, "_",'Cost drivers '!$B311), Inputs2!$N$2:$N$210, 0), MATCH('Cost drivers '!$C311, Inputs24[[#Headers],[2023-24]:[2029-30]],0)))</f>
        <v>700.23174585813672</v>
      </c>
      <c r="P311" s="77">
        <f>IF($C311&lt;="2023-24",INDEX(Inputs1[[2013-14]:[2029-30]], MATCH(_xlfn.CONCAT('Cost drivers '!P$4,"_",'Cost drivers '!$B311), Inputs1!$X$2:$X$507, 0), MATCH('Cost drivers '!$C311, Inputs1[[#Headers],[2013-14]:[2029-30]], 0)), INDEX(Inputs24[[2023-24]:[2029-30]], MATCH(_xlfn.CONCAT('Cost drivers '!P$5, "_",'Cost drivers '!$B311), Inputs2!$N$2:$N$210, 0), MATCH('Cost drivers '!$C311, Inputs24[[#Headers],[2023-24]:[2029-30]],0)))</f>
        <v>0</v>
      </c>
      <c r="Q311" s="77">
        <f>IF($C311&lt;="2023-24",INDEX(Inputs1[[2013-14]:[2029-30]], MATCH(_xlfn.CONCAT('Cost drivers '!Q$4,"_",'Cost drivers '!$B311), Inputs1!$X$2:$X$507, 0), MATCH('Cost drivers '!$C311, Inputs1[[#Headers],[2013-14]:[2029-30]], 0)), INDEX(Inputs24[[2023-24]:[2029-30]], MATCH(_xlfn.CONCAT('Cost drivers '!Q$5, "_",'Cost drivers '!$B311), Inputs2!$N$2:$N$210, 0), MATCH('Cost drivers '!$C311, Inputs24[[#Headers],[2023-24]:[2029-30]],0)))</f>
        <v>0</v>
      </c>
    </row>
    <row r="312" spans="1:17" s="48" customFormat="1" ht="13.15">
      <c r="A312" s="66" t="str">
        <f t="shared" si="35"/>
        <v>SSC28</v>
      </c>
      <c r="B312" s="66" t="str">
        <f>Costs!B311</f>
        <v>SSC</v>
      </c>
      <c r="C312" s="66" t="str">
        <f>Costs!C311</f>
        <v>2027-28</v>
      </c>
      <c r="D312" s="106">
        <f t="shared" si="36"/>
        <v>5.2040561780416761</v>
      </c>
      <c r="E312" s="107">
        <f t="shared" si="32"/>
        <v>23.975865883832356</v>
      </c>
      <c r="F312" s="107">
        <f t="shared" si="33"/>
        <v>14.44830264768931</v>
      </c>
      <c r="G312" s="107">
        <f t="shared" si="37"/>
        <v>0</v>
      </c>
      <c r="H312" s="106">
        <f t="shared" si="34"/>
        <v>13.47271104045427</v>
      </c>
      <c r="I312" s="108">
        <f t="shared" si="38"/>
        <v>0</v>
      </c>
      <c r="J312" s="108">
        <f t="shared" si="39"/>
        <v>0</v>
      </c>
      <c r="K312" s="77">
        <f>IF($C312&lt;="2023-24",INDEX(Inputs1[[2013-14]:[2029-30]], MATCH(_xlfn.CONCAT('Cost drivers '!K$4,"_",'Cost drivers '!$B312), Inputs1!$X$2:$X$507, 0), MATCH('Cost drivers '!$C312, Inputs1[[#Headers],[2013-14]:[2029-30]], 0)), INDEX(Inputs24[[2023-24]:[2029-30]], MATCH(_xlfn.CONCAT('Cost drivers '!K$5, "_",'Cost drivers '!$B312), Inputs2!$N$2:$N$210, 0), MATCH('Cost drivers '!$C312, Inputs24[[#Headers],[2023-24]:[2029-30]],0)))</f>
        <v>182.00900757850332</v>
      </c>
      <c r="L312" s="77">
        <f>IF($C312&lt;="2023-24",INDEX(Inputs1[[2013-14]:[2029-30]], MATCH(_xlfn.CONCAT('Cost drivers '!L$4,"_",'Cost drivers '!$B312), Inputs1!$X$2:$X$507, 0), MATCH('Cost drivers '!$C312, Inputs1[[#Headers],[2013-14]:[2029-30]], 0)), INDEX(Inputs24[[2023-24]:[2029-30]], MATCH(_xlfn.CONCAT('Cost drivers '!L$5, "_",'Cost drivers '!$B312), Inputs2!$N$2:$N$210, 0), MATCH('Cost drivers '!$C312, Inputs24[[#Headers],[2023-24]:[2029-30]],0)))</f>
        <v>23.975865883832356</v>
      </c>
      <c r="M312" s="77">
        <f>IF($C312&lt;="2023-24",INDEX(Inputs1[[2013-14]:[2029-30]], MATCH(_xlfn.CONCAT('Cost drivers '!M$4,"_",'Cost drivers '!$B312), Inputs1!$X$2:$X$507, 0), MATCH('Cost drivers '!$C312, Inputs1[[#Headers],[2013-14]:[2029-30]], 0)), INDEX(Inputs24[[2023-24]:[2029-30]], MATCH(_xlfn.CONCAT('Cost drivers '!M$5, "_",'Cost drivers '!$B312), Inputs2!$N$2:$N$210, 0), MATCH('Cost drivers '!$C312, Inputs24[[#Headers],[2023-24]:[2029-30]],0)))</f>
        <v>14.44830264768931</v>
      </c>
      <c r="N312" s="77">
        <f>IF($C312&lt;="2023-24",INDEX(Inputs1[[2013-14]:[2029-30]], MATCH(_xlfn.CONCAT('Cost drivers '!N$4,"_",'Cost drivers '!$B312), Inputs1!$X$2:$X$507, 0), MATCH('Cost drivers '!$C312, Inputs1[[#Headers],[2013-14]:[2029-30]], 0)), INDEX(Inputs24[[2023-24]:[2029-30]], MATCH(_xlfn.CONCAT('Cost drivers '!N$5, "_",'Cost drivers '!$B312), Inputs2!$N$2:$N$210, 0), MATCH('Cost drivers '!$C312, Inputs24[[#Headers],[2023-24]:[2029-30]],0)))</f>
        <v>0</v>
      </c>
      <c r="O312" s="77">
        <f>IF($C312&lt;="2023-24",INDEX(Inputs1[[2013-14]:[2029-30]], MATCH(_xlfn.CONCAT('Cost drivers '!O$4,"_",'Cost drivers '!$B312), Inputs1!$X$2:$X$507, 0), MATCH('Cost drivers '!$C312, Inputs1[[#Headers],[2013-14]:[2029-30]], 0)), INDEX(Inputs24[[2023-24]:[2029-30]], MATCH(_xlfn.CONCAT('Cost drivers '!O$5, "_",'Cost drivers '!$B312), Inputs2!$N$2:$N$210, 0), MATCH('Cost drivers '!$C312, Inputs24[[#Headers],[2023-24]:[2029-30]],0)))</f>
        <v>709.78049585813665</v>
      </c>
      <c r="P312" s="77">
        <f>IF($C312&lt;="2023-24",INDEX(Inputs1[[2013-14]:[2029-30]], MATCH(_xlfn.CONCAT('Cost drivers '!P$4,"_",'Cost drivers '!$B312), Inputs1!$X$2:$X$507, 0), MATCH('Cost drivers '!$C312, Inputs1[[#Headers],[2013-14]:[2029-30]], 0)), INDEX(Inputs24[[2023-24]:[2029-30]], MATCH(_xlfn.CONCAT('Cost drivers '!P$5, "_",'Cost drivers '!$B312), Inputs2!$N$2:$N$210, 0), MATCH('Cost drivers '!$C312, Inputs24[[#Headers],[2023-24]:[2029-30]],0)))</f>
        <v>0</v>
      </c>
      <c r="Q312" s="77">
        <f>IF($C312&lt;="2023-24",INDEX(Inputs1[[2013-14]:[2029-30]], MATCH(_xlfn.CONCAT('Cost drivers '!Q$4,"_",'Cost drivers '!$B312), Inputs1!$X$2:$X$507, 0), MATCH('Cost drivers '!$C312, Inputs1[[#Headers],[2013-14]:[2029-30]], 0)), INDEX(Inputs24[[2023-24]:[2029-30]], MATCH(_xlfn.CONCAT('Cost drivers '!Q$5, "_",'Cost drivers '!$B312), Inputs2!$N$2:$N$210, 0), MATCH('Cost drivers '!$C312, Inputs24[[#Headers],[2023-24]:[2029-30]],0)))</f>
        <v>0</v>
      </c>
    </row>
    <row r="313" spans="1:17" s="48" customFormat="1" ht="13.15">
      <c r="A313" s="66" t="str">
        <f t="shared" si="35"/>
        <v>SSC29</v>
      </c>
      <c r="B313" s="66" t="str">
        <f>Costs!B312</f>
        <v>SSC</v>
      </c>
      <c r="C313" s="66" t="str">
        <f>Costs!C312</f>
        <v>2028-29</v>
      </c>
      <c r="D313" s="106">
        <f t="shared" si="36"/>
        <v>5.2016226591715311</v>
      </c>
      <c r="E313" s="107">
        <f t="shared" si="32"/>
        <v>23.975865883832356</v>
      </c>
      <c r="F313" s="107">
        <f t="shared" si="33"/>
        <v>14.44830264768931</v>
      </c>
      <c r="G313" s="107">
        <f t="shared" si="37"/>
        <v>0</v>
      </c>
      <c r="H313" s="106">
        <f t="shared" si="34"/>
        <v>13.485676434439792</v>
      </c>
      <c r="I313" s="108">
        <f t="shared" si="38"/>
        <v>0</v>
      </c>
      <c r="J313" s="108">
        <f t="shared" si="39"/>
        <v>0</v>
      </c>
      <c r="K313" s="77">
        <f>IF($C313&lt;="2023-24",INDEX(Inputs1[[2013-14]:[2029-30]], MATCH(_xlfn.CONCAT('Cost drivers '!K$4,"_",'Cost drivers '!$B313), Inputs1!$X$2:$X$507, 0), MATCH('Cost drivers '!$C313, Inputs1[[#Headers],[2013-14]:[2029-30]], 0)), INDEX(Inputs24[[2023-24]:[2029-30]], MATCH(_xlfn.CONCAT('Cost drivers '!K$5, "_",'Cost drivers '!$B313), Inputs2!$N$2:$N$210, 0), MATCH('Cost drivers '!$C313, Inputs24[[#Headers],[2023-24]:[2029-30]],0)))</f>
        <v>181.56662371707887</v>
      </c>
      <c r="L313" s="77">
        <f>IF($C313&lt;="2023-24",INDEX(Inputs1[[2013-14]:[2029-30]], MATCH(_xlfn.CONCAT('Cost drivers '!L$4,"_",'Cost drivers '!$B313), Inputs1!$X$2:$X$507, 0), MATCH('Cost drivers '!$C313, Inputs1[[#Headers],[2013-14]:[2029-30]], 0)), INDEX(Inputs24[[2023-24]:[2029-30]], MATCH(_xlfn.CONCAT('Cost drivers '!L$5, "_",'Cost drivers '!$B313), Inputs2!$N$2:$N$210, 0), MATCH('Cost drivers '!$C313, Inputs24[[#Headers],[2023-24]:[2029-30]],0)))</f>
        <v>23.975865883832356</v>
      </c>
      <c r="M313" s="77">
        <f>IF($C313&lt;="2023-24",INDEX(Inputs1[[2013-14]:[2029-30]], MATCH(_xlfn.CONCAT('Cost drivers '!M$4,"_",'Cost drivers '!$B313), Inputs1!$X$2:$X$507, 0), MATCH('Cost drivers '!$C313, Inputs1[[#Headers],[2013-14]:[2029-30]], 0)), INDEX(Inputs24[[2023-24]:[2029-30]], MATCH(_xlfn.CONCAT('Cost drivers '!M$5, "_",'Cost drivers '!$B313), Inputs2!$N$2:$N$210, 0), MATCH('Cost drivers '!$C313, Inputs24[[#Headers],[2023-24]:[2029-30]],0)))</f>
        <v>14.44830264768931</v>
      </c>
      <c r="N313" s="77">
        <f>IF($C313&lt;="2023-24",INDEX(Inputs1[[2013-14]:[2029-30]], MATCH(_xlfn.CONCAT('Cost drivers '!N$4,"_",'Cost drivers '!$B313), Inputs1!$X$2:$X$507, 0), MATCH('Cost drivers '!$C313, Inputs1[[#Headers],[2013-14]:[2029-30]], 0)), INDEX(Inputs24[[2023-24]:[2029-30]], MATCH(_xlfn.CONCAT('Cost drivers '!N$5, "_",'Cost drivers '!$B313), Inputs2!$N$2:$N$210, 0), MATCH('Cost drivers '!$C313, Inputs24[[#Headers],[2023-24]:[2029-30]],0)))</f>
        <v>0</v>
      </c>
      <c r="O313" s="77">
        <f>IF($C313&lt;="2023-24",INDEX(Inputs1[[2013-14]:[2029-30]], MATCH(_xlfn.CONCAT('Cost drivers '!O$4,"_",'Cost drivers '!$B313), Inputs1!$X$2:$X$507, 0), MATCH('Cost drivers '!$C313, Inputs1[[#Headers],[2013-14]:[2029-30]], 0)), INDEX(Inputs24[[2023-24]:[2029-30]], MATCH(_xlfn.CONCAT('Cost drivers '!O$5, "_",'Cost drivers '!$B313), Inputs2!$N$2:$N$210, 0), MATCH('Cost drivers '!$C313, Inputs24[[#Headers],[2023-24]:[2029-30]],0)))</f>
        <v>719.04299585813681</v>
      </c>
      <c r="P313" s="77">
        <f>IF($C313&lt;="2023-24",INDEX(Inputs1[[2013-14]:[2029-30]], MATCH(_xlfn.CONCAT('Cost drivers '!P$4,"_",'Cost drivers '!$B313), Inputs1!$X$2:$X$507, 0), MATCH('Cost drivers '!$C313, Inputs1[[#Headers],[2013-14]:[2029-30]], 0)), INDEX(Inputs24[[2023-24]:[2029-30]], MATCH(_xlfn.CONCAT('Cost drivers '!P$5, "_",'Cost drivers '!$B313), Inputs2!$N$2:$N$210, 0), MATCH('Cost drivers '!$C313, Inputs24[[#Headers],[2023-24]:[2029-30]],0)))</f>
        <v>0</v>
      </c>
      <c r="Q313" s="77">
        <f>IF($C313&lt;="2023-24",INDEX(Inputs1[[2013-14]:[2029-30]], MATCH(_xlfn.CONCAT('Cost drivers '!Q$4,"_",'Cost drivers '!$B313), Inputs1!$X$2:$X$507, 0), MATCH('Cost drivers '!$C313, Inputs1[[#Headers],[2013-14]:[2029-30]], 0)), INDEX(Inputs24[[2023-24]:[2029-30]], MATCH(_xlfn.CONCAT('Cost drivers '!Q$5, "_",'Cost drivers '!$B313), Inputs2!$N$2:$N$210, 0), MATCH('Cost drivers '!$C313, Inputs24[[#Headers],[2023-24]:[2029-30]],0)))</f>
        <v>0</v>
      </c>
    </row>
    <row r="314" spans="1:17" s="48" customFormat="1" ht="13.15">
      <c r="A314" s="66" t="str">
        <f t="shared" si="35"/>
        <v>SSC30</v>
      </c>
      <c r="B314" s="66" t="str">
        <f>Costs!B313</f>
        <v>SSC</v>
      </c>
      <c r="C314" s="66" t="str">
        <f>Costs!C313</f>
        <v>2029-30</v>
      </c>
      <c r="D314" s="106">
        <f t="shared" si="36"/>
        <v>5.2011040206764116</v>
      </c>
      <c r="E314" s="107">
        <f t="shared" si="32"/>
        <v>23.975865883832356</v>
      </c>
      <c r="F314" s="107">
        <f t="shared" si="33"/>
        <v>14.44830264768931</v>
      </c>
      <c r="G314" s="107">
        <f t="shared" si="37"/>
        <v>0</v>
      </c>
      <c r="H314" s="106">
        <f t="shared" si="34"/>
        <v>13.496972973885116</v>
      </c>
      <c r="I314" s="108">
        <f t="shared" si="38"/>
        <v>0</v>
      </c>
      <c r="J314" s="108">
        <f t="shared" si="39"/>
        <v>0</v>
      </c>
      <c r="K314" s="77">
        <f>IF($C314&lt;="2023-24",INDEX(Inputs1[[2013-14]:[2029-30]], MATCH(_xlfn.CONCAT('Cost drivers '!K$4,"_",'Cost drivers '!$B314), Inputs1!$X$2:$X$507, 0), MATCH('Cost drivers '!$C314, Inputs1[[#Headers],[2013-14]:[2029-30]], 0)), INDEX(Inputs24[[2023-24]:[2029-30]], MATCH(_xlfn.CONCAT('Cost drivers '!K$5, "_",'Cost drivers '!$B314), Inputs2!$N$2:$N$210, 0), MATCH('Cost drivers '!$C314, Inputs24[[#Headers],[2023-24]:[2029-30]],0)))</f>
        <v>181.47248069179912</v>
      </c>
      <c r="L314" s="77">
        <f>IF($C314&lt;="2023-24",INDEX(Inputs1[[2013-14]:[2029-30]], MATCH(_xlfn.CONCAT('Cost drivers '!L$4,"_",'Cost drivers '!$B314), Inputs1!$X$2:$X$507, 0), MATCH('Cost drivers '!$C314, Inputs1[[#Headers],[2013-14]:[2029-30]], 0)), INDEX(Inputs24[[2023-24]:[2029-30]], MATCH(_xlfn.CONCAT('Cost drivers '!L$5, "_",'Cost drivers '!$B314), Inputs2!$N$2:$N$210, 0), MATCH('Cost drivers '!$C314, Inputs24[[#Headers],[2023-24]:[2029-30]],0)))</f>
        <v>23.975865883832356</v>
      </c>
      <c r="M314" s="77">
        <f>IF($C314&lt;="2023-24",INDEX(Inputs1[[2013-14]:[2029-30]], MATCH(_xlfn.CONCAT('Cost drivers '!M$4,"_",'Cost drivers '!$B314), Inputs1!$X$2:$X$507, 0), MATCH('Cost drivers '!$C314, Inputs1[[#Headers],[2013-14]:[2029-30]], 0)), INDEX(Inputs24[[2023-24]:[2029-30]], MATCH(_xlfn.CONCAT('Cost drivers '!M$5, "_",'Cost drivers '!$B314), Inputs2!$N$2:$N$210, 0), MATCH('Cost drivers '!$C314, Inputs24[[#Headers],[2023-24]:[2029-30]],0)))</f>
        <v>14.44830264768931</v>
      </c>
      <c r="N314" s="77">
        <f>IF($C314&lt;="2023-24",INDEX(Inputs1[[2013-14]:[2029-30]], MATCH(_xlfn.CONCAT('Cost drivers '!N$4,"_",'Cost drivers '!$B314), Inputs1!$X$2:$X$507, 0), MATCH('Cost drivers '!$C314, Inputs1[[#Headers],[2013-14]:[2029-30]], 0)), INDEX(Inputs24[[2023-24]:[2029-30]], MATCH(_xlfn.CONCAT('Cost drivers '!N$5, "_",'Cost drivers '!$B314), Inputs2!$N$2:$N$210, 0), MATCH('Cost drivers '!$C314, Inputs24[[#Headers],[2023-24]:[2029-30]],0)))</f>
        <v>0</v>
      </c>
      <c r="O314" s="77">
        <f>IF($C314&lt;="2023-24",INDEX(Inputs1[[2013-14]:[2029-30]], MATCH(_xlfn.CONCAT('Cost drivers '!O$4,"_",'Cost drivers '!$B314), Inputs1!$X$2:$X$507, 0), MATCH('Cost drivers '!$C314, Inputs1[[#Headers],[2013-14]:[2029-30]], 0)), INDEX(Inputs24[[2023-24]:[2029-30]], MATCH(_xlfn.CONCAT('Cost drivers '!O$5, "_",'Cost drivers '!$B314), Inputs2!$N$2:$N$210, 0), MATCH('Cost drivers '!$C314, Inputs24[[#Headers],[2023-24]:[2029-30]],0)))</f>
        <v>727.21174585813674</v>
      </c>
      <c r="P314" s="77">
        <f>IF($C314&lt;="2023-24",INDEX(Inputs1[[2013-14]:[2029-30]], MATCH(_xlfn.CONCAT('Cost drivers '!P$4,"_",'Cost drivers '!$B314), Inputs1!$X$2:$X$507, 0), MATCH('Cost drivers '!$C314, Inputs1[[#Headers],[2013-14]:[2029-30]], 0)), INDEX(Inputs24[[2023-24]:[2029-30]], MATCH(_xlfn.CONCAT('Cost drivers '!P$5, "_",'Cost drivers '!$B314), Inputs2!$N$2:$N$210, 0), MATCH('Cost drivers '!$C314, Inputs24[[#Headers],[2023-24]:[2029-30]],0)))</f>
        <v>0</v>
      </c>
      <c r="Q314" s="77">
        <f>IF($C314&lt;="2023-24",INDEX(Inputs1[[2013-14]:[2029-30]], MATCH(_xlfn.CONCAT('Cost drivers '!Q$4,"_",'Cost drivers '!$B314), Inputs1!$X$2:$X$507, 0), MATCH('Cost drivers '!$C314, Inputs1[[#Headers],[2013-14]:[2029-30]], 0)), INDEX(Inputs24[[2023-24]:[2029-30]], MATCH(_xlfn.CONCAT('Cost drivers '!Q$5, "_",'Cost drivers '!$B314), Inputs2!$N$2:$N$210, 0), MATCH('Cost drivers '!$C314, Inputs24[[#Headers],[2023-24]:[2029-30]],0)))</f>
        <v>0</v>
      </c>
    </row>
  </sheetData>
  <mergeCells count="2">
    <mergeCell ref="D3:J3"/>
    <mergeCell ref="K3:Q3"/>
  </mergeCells>
  <conditionalFormatting sqref="A3">
    <cfRule type="containsText" dxfId="48" priority="1" operator="containsText" text="true">
      <formula>NOT(ISERROR(SEARCH("true",A3)))</formula>
    </cfRule>
    <cfRule type="containsText" dxfId="47" priority="2" operator="containsText" text="false">
      <formula>NOT(ISERROR(SEARCH("false",A3)))</formula>
    </cfRule>
    <cfRule type="expression" dxfId="46" priority="3">
      <formula>A3="error"</formula>
    </cfRule>
    <cfRule type="expression" dxfId="45" priority="4">
      <formula>A3="OK"</formula>
    </cfRule>
    <cfRule type="expression" dxfId="44" priority="5">
      <formula>A3="error"</formula>
    </cfRule>
    <cfRule type="expression" dxfId="43" priority="6">
      <formula>A3="OK"</formula>
    </cfRule>
  </conditionalFormatting>
  <conditionalFormatting sqref="D9:Q314">
    <cfRule type="containsBlanks" dxfId="42" priority="7">
      <formula>LEN(TRIM(D9))=0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A0436-4934-4118-9D84-20AE9671A5FD}">
  <sheetPr codeName="Sheet14">
    <tabColor rgb="FF98C561"/>
  </sheetPr>
  <dimension ref="A1:D26"/>
  <sheetViews>
    <sheetView showGridLines="0" zoomScale="80" zoomScaleNormal="80" workbookViewId="0"/>
  </sheetViews>
  <sheetFormatPr defaultRowHeight="13.5"/>
  <sheetData>
    <row r="1" spans="1:1">
      <c r="A1" s="1"/>
    </row>
    <row r="26" spans="4:4">
      <c r="D26" s="2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F06CC-B5D8-46DD-B074-F299E239C06B}">
  <sheetPr codeName="Sheet11">
    <tabColor rgb="FF98C561"/>
  </sheetPr>
  <dimension ref="A1:BB99"/>
  <sheetViews>
    <sheetView showGridLines="0" zoomScale="80" zoomScaleNormal="80" workbookViewId="0"/>
  </sheetViews>
  <sheetFormatPr defaultColWidth="9" defaultRowHeight="14.25"/>
  <cols>
    <col min="1" max="1" width="1.25" style="15" customWidth="1"/>
    <col min="2" max="2" width="10.5" style="15" customWidth="1"/>
    <col min="3" max="15" width="10.125" style="18" customWidth="1"/>
    <col min="16" max="16" width="10.125" style="15" customWidth="1"/>
    <col min="17" max="17" width="11.25" style="15" customWidth="1"/>
    <col min="18" max="18" width="12.25" style="15" customWidth="1"/>
    <col min="19" max="20" width="10.125" style="15" customWidth="1"/>
    <col min="21" max="21" width="10.875" style="15" customWidth="1"/>
    <col min="22" max="24" width="9.125" style="15" customWidth="1"/>
    <col min="25" max="25" width="9" style="15" customWidth="1"/>
    <col min="26" max="29" width="9" style="15"/>
    <col min="30" max="31" width="10.125" style="15" bestFit="1" customWidth="1"/>
    <col min="32" max="38" width="9" style="15"/>
    <col min="39" max="39" width="12.25" style="15" customWidth="1"/>
    <col min="40" max="16384" width="9" style="15"/>
  </cols>
  <sheetData>
    <row r="1" spans="1:19" ht="21">
      <c r="B1" s="25" t="s">
        <v>257</v>
      </c>
      <c r="G1" s="15"/>
    </row>
    <row r="2" spans="1:19" ht="21">
      <c r="B2" s="26" t="s">
        <v>191</v>
      </c>
      <c r="G2" s="15"/>
    </row>
    <row r="3" spans="1:19">
      <c r="A3" s="19"/>
    </row>
    <row r="4" spans="1:19" s="110" customFormat="1" ht="13.15">
      <c r="A4" s="48"/>
      <c r="B4" s="109" t="s">
        <v>258</v>
      </c>
      <c r="S4" s="109"/>
    </row>
    <row r="5" spans="1:19" s="112" customFormat="1" ht="13.15">
      <c r="A5" s="48"/>
      <c r="B5" s="111"/>
      <c r="S5" s="111"/>
    </row>
    <row r="6" spans="1:19" s="112" customFormat="1" ht="13.15">
      <c r="A6" s="48"/>
      <c r="B6" s="113" t="s">
        <v>259</v>
      </c>
      <c r="E6" s="114">
        <f>C14</f>
        <v>0.91715931484720437</v>
      </c>
      <c r="S6" s="111"/>
    </row>
    <row r="7" spans="1:19" s="48" customFormat="1" ht="13.15">
      <c r="A7" s="115"/>
      <c r="C7" s="116"/>
      <c r="D7" s="116"/>
      <c r="E7" s="116"/>
      <c r="F7" s="116"/>
      <c r="G7" s="116"/>
      <c r="H7" s="116"/>
      <c r="I7" s="116"/>
      <c r="J7" s="116"/>
      <c r="K7" s="116"/>
      <c r="L7" s="112"/>
      <c r="M7" s="112"/>
      <c r="N7" s="112"/>
      <c r="O7" s="112"/>
      <c r="P7" s="112"/>
      <c r="Q7" s="112"/>
      <c r="R7" s="112"/>
      <c r="S7" s="112"/>
    </row>
    <row r="8" spans="1:19" s="48" customFormat="1" ht="35.65" customHeight="1">
      <c r="A8" s="115"/>
      <c r="B8" s="117" t="s">
        <v>260</v>
      </c>
      <c r="C8" s="117" t="s">
        <v>261</v>
      </c>
      <c r="D8" s="229" t="s">
        <v>262</v>
      </c>
      <c r="E8" s="230"/>
      <c r="G8" s="231" t="s">
        <v>263</v>
      </c>
      <c r="H8" s="232"/>
      <c r="I8" s="118"/>
      <c r="J8" s="119">
        <v>5</v>
      </c>
      <c r="L8" s="112"/>
      <c r="M8" s="112"/>
      <c r="N8" s="112"/>
      <c r="O8" s="112"/>
      <c r="P8" s="112"/>
      <c r="Q8" s="112"/>
      <c r="R8" s="112"/>
      <c r="S8" s="112"/>
    </row>
    <row r="9" spans="1:19" s="48" customFormat="1" ht="13.15">
      <c r="A9" s="115"/>
      <c r="B9" s="120">
        <v>0</v>
      </c>
      <c r="C9" s="121">
        <f t="shared" ref="C9:C15" si="0">PERCENTILE($G$48:$G$64,(1-B9))</f>
        <v>1.3507834840512107</v>
      </c>
      <c r="D9" s="85" t="s">
        <v>264</v>
      </c>
      <c r="E9" s="87"/>
      <c r="G9" s="233"/>
      <c r="H9" s="234"/>
      <c r="J9" s="122"/>
      <c r="L9" s="112"/>
      <c r="M9" s="112"/>
      <c r="N9" s="112"/>
      <c r="O9" s="112"/>
      <c r="P9" s="112"/>
      <c r="Q9" s="112"/>
      <c r="R9" s="112"/>
      <c r="S9" s="112"/>
    </row>
    <row r="10" spans="1:19" s="48" customFormat="1" ht="13.15">
      <c r="A10" s="115"/>
      <c r="B10" s="120">
        <v>0.25</v>
      </c>
      <c r="C10" s="121">
        <f t="shared" si="0"/>
        <v>1.0469751580016131</v>
      </c>
      <c r="D10" s="85" t="s">
        <v>265</v>
      </c>
      <c r="E10" s="87"/>
      <c r="G10" s="71" t="s">
        <v>266</v>
      </c>
      <c r="H10" s="71" t="s">
        <v>267</v>
      </c>
      <c r="J10" s="122"/>
      <c r="L10" s="112"/>
      <c r="N10" s="112"/>
      <c r="O10" s="112"/>
      <c r="P10" s="112"/>
      <c r="Q10" s="112"/>
      <c r="R10" s="112"/>
      <c r="S10" s="112"/>
    </row>
    <row r="11" spans="1:19" s="48" customFormat="1" ht="13.15">
      <c r="A11" s="115"/>
      <c r="B11" s="120">
        <v>0.33333333333333331</v>
      </c>
      <c r="C11" s="121">
        <f t="shared" si="0"/>
        <v>0.99207907633017178</v>
      </c>
      <c r="D11" s="85" t="s">
        <v>268</v>
      </c>
      <c r="E11" s="87"/>
      <c r="G11" s="71" t="str">
        <f>Controls!$C$54</f>
        <v>2019-20</v>
      </c>
      <c r="H11" s="71" t="str">
        <f>Controls!$C$55</f>
        <v>2023-24</v>
      </c>
      <c r="J11" s="122"/>
      <c r="L11" s="112"/>
      <c r="M11" s="112"/>
      <c r="N11" s="112"/>
      <c r="O11" s="112"/>
      <c r="P11" s="112"/>
      <c r="Q11" s="112"/>
      <c r="R11" s="112"/>
      <c r="S11" s="112"/>
    </row>
    <row r="12" spans="1:19" s="48" customFormat="1" ht="13.15">
      <c r="A12" s="115"/>
      <c r="B12" s="120">
        <v>0.5</v>
      </c>
      <c r="C12" s="121">
        <f t="shared" si="0"/>
        <v>0.97956189951959749</v>
      </c>
      <c r="D12" s="85" t="s">
        <v>269</v>
      </c>
      <c r="E12" s="87"/>
      <c r="G12" s="123"/>
      <c r="H12" s="124"/>
      <c r="I12" s="125"/>
      <c r="J12" s="126"/>
      <c r="L12" s="112"/>
      <c r="M12" s="112"/>
      <c r="N12" s="112"/>
      <c r="O12" s="112"/>
      <c r="P12" s="112"/>
      <c r="Q12" s="112"/>
      <c r="R12" s="112"/>
      <c r="S12" s="112"/>
    </row>
    <row r="13" spans="1:19" s="48" customFormat="1" ht="13.15">
      <c r="A13" s="115"/>
      <c r="B13" s="120">
        <v>0.66666666666666663</v>
      </c>
      <c r="C13" s="121">
        <f t="shared" si="0"/>
        <v>0.94457607285819845</v>
      </c>
      <c r="D13" s="85" t="s">
        <v>270</v>
      </c>
      <c r="E13" s="87"/>
      <c r="L13" s="112"/>
      <c r="M13" s="112"/>
      <c r="N13" s="112"/>
      <c r="O13" s="112"/>
      <c r="P13" s="112"/>
      <c r="Q13" s="112"/>
      <c r="R13" s="112"/>
      <c r="S13" s="112"/>
    </row>
    <row r="14" spans="1:19" s="48" customFormat="1" ht="13.15">
      <c r="A14" s="115"/>
      <c r="B14" s="127">
        <v>0.75</v>
      </c>
      <c r="C14" s="128">
        <f t="shared" si="0"/>
        <v>0.91715931484720437</v>
      </c>
      <c r="D14" s="129" t="s">
        <v>271</v>
      </c>
      <c r="E14" s="130"/>
      <c r="L14" s="112"/>
      <c r="M14" s="112"/>
      <c r="N14" s="112"/>
      <c r="O14" s="112"/>
      <c r="P14" s="112"/>
      <c r="Q14" s="112"/>
      <c r="R14" s="112"/>
      <c r="S14" s="112"/>
    </row>
    <row r="15" spans="1:19" s="48" customFormat="1" ht="13.15">
      <c r="A15" s="115"/>
      <c r="B15" s="120">
        <v>1</v>
      </c>
      <c r="C15" s="121">
        <f t="shared" si="0"/>
        <v>0.8086015607531255</v>
      </c>
      <c r="D15" s="85" t="s">
        <v>272</v>
      </c>
      <c r="E15" s="87"/>
      <c r="L15" s="112"/>
      <c r="M15" s="112"/>
      <c r="N15" s="112"/>
      <c r="O15" s="112"/>
      <c r="P15" s="112"/>
      <c r="Q15" s="112"/>
      <c r="R15" s="112"/>
      <c r="S15" s="112"/>
    </row>
    <row r="16" spans="1:19" s="48" customFormat="1" ht="13.15">
      <c r="A16" s="115"/>
      <c r="C16" s="116"/>
      <c r="D16" s="116"/>
      <c r="E16" s="116"/>
      <c r="F16" s="116"/>
      <c r="G16" s="116"/>
      <c r="H16" s="116"/>
      <c r="I16" s="116"/>
      <c r="L16" s="112"/>
      <c r="M16" s="112"/>
      <c r="N16" s="112"/>
      <c r="O16" s="112"/>
      <c r="P16" s="112"/>
      <c r="Q16" s="112"/>
      <c r="R16" s="112"/>
      <c r="S16" s="112"/>
    </row>
    <row r="17" spans="1:37" s="110" customFormat="1" ht="13.15">
      <c r="A17" s="48"/>
      <c r="B17" s="109" t="s">
        <v>273</v>
      </c>
      <c r="E17" s="109" t="str">
        <f>J8&amp;" years"</f>
        <v>5 years</v>
      </c>
      <c r="S17" s="109"/>
    </row>
    <row r="18" spans="1:37" s="112" customFormat="1" ht="13.5" thickBot="1">
      <c r="B18" s="131"/>
      <c r="N18" s="131"/>
      <c r="R18" s="132"/>
      <c r="Y18" s="116"/>
      <c r="AK18" s="48"/>
    </row>
    <row r="19" spans="1:37" s="112" customFormat="1" ht="14.25" customHeight="1" thickTop="1">
      <c r="B19" s="247" t="s">
        <v>274</v>
      </c>
      <c r="C19" s="248" t="s">
        <v>275</v>
      </c>
      <c r="D19" s="249"/>
      <c r="E19" s="250"/>
      <c r="F19" s="243" t="s">
        <v>276</v>
      </c>
      <c r="G19" s="244"/>
      <c r="H19" s="244"/>
      <c r="I19" s="244"/>
      <c r="J19" s="244"/>
      <c r="K19" s="244"/>
      <c r="L19" s="244"/>
      <c r="M19" s="245"/>
      <c r="N19" s="235" t="s">
        <v>277</v>
      </c>
      <c r="O19" s="236"/>
      <c r="P19" s="236"/>
      <c r="Q19" s="237"/>
      <c r="R19" s="251" t="s">
        <v>278</v>
      </c>
      <c r="AI19" s="48"/>
      <c r="AJ19" s="134"/>
      <c r="AK19" s="116"/>
    </row>
    <row r="20" spans="1:37" s="112" customFormat="1" ht="37.5" customHeight="1">
      <c r="B20" s="247"/>
      <c r="C20" s="135" t="s">
        <v>218</v>
      </c>
      <c r="D20" s="135" t="s">
        <v>219</v>
      </c>
      <c r="E20" s="135" t="s">
        <v>220</v>
      </c>
      <c r="F20" s="241" t="s">
        <v>218</v>
      </c>
      <c r="G20" s="242"/>
      <c r="H20" s="241" t="s">
        <v>219</v>
      </c>
      <c r="I20" s="242"/>
      <c r="J20" s="241" t="s">
        <v>220</v>
      </c>
      <c r="K20" s="246"/>
      <c r="L20" s="246"/>
      <c r="M20" s="242"/>
      <c r="N20" s="238"/>
      <c r="O20" s="239"/>
      <c r="P20" s="239"/>
      <c r="Q20" s="240"/>
      <c r="R20" s="252"/>
      <c r="AI20" s="48"/>
      <c r="AJ20" s="116"/>
      <c r="AK20" s="116"/>
    </row>
    <row r="21" spans="1:37" s="48" customFormat="1" ht="39.75" customHeight="1">
      <c r="B21" s="247"/>
      <c r="C21" s="135" t="s">
        <v>150</v>
      </c>
      <c r="D21" s="135" t="s">
        <v>199</v>
      </c>
      <c r="E21" s="135" t="s">
        <v>200</v>
      </c>
      <c r="F21" s="136" t="s">
        <v>207</v>
      </c>
      <c r="G21" s="136" t="s">
        <v>208</v>
      </c>
      <c r="H21" s="136" t="s">
        <v>209</v>
      </c>
      <c r="I21" s="136" t="s">
        <v>210</v>
      </c>
      <c r="J21" s="136" t="s">
        <v>211</v>
      </c>
      <c r="K21" s="136" t="s">
        <v>212</v>
      </c>
      <c r="L21" s="136" t="s">
        <v>213</v>
      </c>
      <c r="M21" s="136" t="s">
        <v>214</v>
      </c>
      <c r="N21" s="137" t="s">
        <v>218</v>
      </c>
      <c r="O21" s="137" t="s">
        <v>219</v>
      </c>
      <c r="P21" s="138" t="s">
        <v>215</v>
      </c>
      <c r="Q21" s="138" t="s">
        <v>216</v>
      </c>
      <c r="R21" s="139" t="s">
        <v>279</v>
      </c>
      <c r="AI21" s="140"/>
      <c r="AJ21" s="140"/>
    </row>
    <row r="22" spans="1:37" s="48" customFormat="1" ht="13.15">
      <c r="B22" s="133"/>
      <c r="C22" s="135"/>
      <c r="D22" s="135"/>
      <c r="E22" s="135"/>
      <c r="F22" s="141">
        <f>INDEX(Controls!$C$5:$C$15, MATCH(Efficiency!F$21, Controls!$B$5:$B$15, 0))</f>
        <v>0.5</v>
      </c>
      <c r="G22" s="141">
        <f>INDEX(Controls!$C$5:$C$15, MATCH(Efficiency!G$21, Controls!$B$5:$B$15, 0))</f>
        <v>0.5</v>
      </c>
      <c r="H22" s="141">
        <f>INDEX(Controls!$C$5:$C$15, MATCH(Efficiency!H$21, Controls!$B$5:$B$15, 0))</f>
        <v>0.5</v>
      </c>
      <c r="I22" s="141">
        <f>INDEX(Controls!$C$5:$C$15, MATCH(Efficiency!I$21, Controls!$B$5:$B$15, 0))</f>
        <v>0.5</v>
      </c>
      <c r="J22" s="141">
        <f>INDEX(Controls!$C$5:$C$15, MATCH(Efficiency!J$21, Controls!$B$5:$B$15, 0))</f>
        <v>0.25</v>
      </c>
      <c r="K22" s="141">
        <f>INDEX(Controls!$C$5:$C$15, MATCH(Efficiency!K$21, Controls!$B$5:$B$15, 0))</f>
        <v>0.25</v>
      </c>
      <c r="L22" s="141">
        <f>INDEX(Controls!$C$5:$C$15, MATCH(Efficiency!L$21, Controls!$B$5:$B$15, 0))</f>
        <v>0.25</v>
      </c>
      <c r="M22" s="141">
        <f>INDEX(Controls!$C$5:$C$15, MATCH(Efficiency!M$21, Controls!$B$5:$B$15, 0))</f>
        <v>0.25</v>
      </c>
      <c r="N22" s="137"/>
      <c r="O22" s="137"/>
      <c r="P22" s="141">
        <f>INDEX(Controls!$C$5:$C$15, MATCH(Efficiency!P$21, Controls!$B$5:$B$15, 0))</f>
        <v>0.25</v>
      </c>
      <c r="Q22" s="141">
        <f>INDEX(Controls!$C$5:$C$15, MATCH(Efficiency!Q$21, Controls!$B$5:$B$15, 0))</f>
        <v>0.75</v>
      </c>
      <c r="R22" s="139"/>
      <c r="AI22" s="140"/>
      <c r="AJ22" s="140"/>
    </row>
    <row r="23" spans="1:37" s="48" customFormat="1" ht="16.5" customHeight="1">
      <c r="B23" s="74" t="s">
        <v>92</v>
      </c>
      <c r="C23" s="142">
        <f>SUMIFS(Costs!D$8:D$313, Costs!$B$8:$B$313, Efficiency!$B23, Costs!$C$8:$C$313, "&gt;="&amp;Efficiency!$G$11, Costs!$C$8:$C$313, "&lt;="&amp;Efficiency!$H$11)</f>
        <v>209.05302025030284</v>
      </c>
      <c r="D23" s="142">
        <f>SUMIFS(Costs!E$8:E$313, Costs!$B$8:$B$313, Efficiency!$B23, Costs!$C$8:$C$313, "&gt;="&amp;Efficiency!$G$11, Costs!$C$8:$C$313, "&lt;="&amp;Efficiency!$H$11)</f>
        <v>239.09383127393562</v>
      </c>
      <c r="E23" s="142">
        <f>SUMIFS(Costs!F$8:F$313, Costs!$B$8:$B$313, Efficiency!$B23, Costs!$C$8:$C$313, "&gt;="&amp;Efficiency!$G$11, Costs!$C$8:$C$313, "&lt;="&amp;Efficiency!$H$11)</f>
        <v>448.1468515242384</v>
      </c>
      <c r="F23" s="142">
        <f>SUMIFS('Modelled costs '!N$7:N$312, 'Modelled costs '!$B$7:$B$312, Efficiency!$B23, 'Modelled costs '!$C$7:$C$312,"&gt;="&amp;Efficiency!$G$11, 'Modelled costs '!$C$7:$C$312, "&lt;="&amp;Efficiency!$H$11)</f>
        <v>214.1739709767952</v>
      </c>
      <c r="G23" s="142">
        <f>SUMIFS('Modelled costs '!O$7:O$312, 'Modelled costs '!$B$7:$B$312, Efficiency!$B23, 'Modelled costs '!$C$7:$C$312,"&gt;="&amp;Efficiency!$G$11, 'Modelled costs '!$C$7:$C$312, "&lt;="&amp;Efficiency!$H$11)</f>
        <v>200.79563340334769</v>
      </c>
      <c r="H23" s="142">
        <f>SUMIFS('Modelled costs '!P$7:P$312, 'Modelled costs '!$B$7:$B$312, Efficiency!$B23, 'Modelled costs '!$C$7:$C$312,"&gt;="&amp;Efficiency!$G$11, 'Modelled costs '!$C$7:$C$312, "&lt;="&amp;Efficiency!$H$11)</f>
        <v>292.4522939846359</v>
      </c>
      <c r="I23" s="142">
        <f>SUMIFS('Modelled costs '!Q$7:Q$312, 'Modelled costs '!$B$7:$B$312, Efficiency!$B23, 'Modelled costs '!$C$7:$C$312,"&gt;="&amp;Efficiency!$G$11, 'Modelled costs '!$C$7:$C$312, "&lt;="&amp;Efficiency!$H$11)</f>
        <v>281.42724681508696</v>
      </c>
      <c r="J23" s="142">
        <f>SUMIFS('Modelled costs '!R$7:R$312, 'Modelled costs '!$B$7:$B$312, Efficiency!$B23, 'Modelled costs '!$C$7:$C$312,"&gt;="&amp;Efficiency!$G$11, 'Modelled costs '!$C$7:$C$312, "&lt;="&amp;Efficiency!$H$11)</f>
        <v>495.14578906818713</v>
      </c>
      <c r="K23" s="142">
        <f>SUMIFS('Modelled costs '!S$7:S$312, 'Modelled costs '!$B$7:$B$312, Efficiency!$B23, 'Modelled costs '!$C$7:$C$312,"&gt;="&amp;Efficiency!$G$11, 'Modelled costs '!$C$7:$C$312, "&lt;="&amp;Efficiency!$H$11)</f>
        <v>494.41376757896006</v>
      </c>
      <c r="L23" s="142">
        <f>SUMIFS('Modelled costs '!T$7:T$312, 'Modelled costs '!$B$7:$B$312, Efficiency!$B23, 'Modelled costs '!$C$7:$C$312,"&gt;="&amp;Efficiency!$G$11, 'Modelled costs '!$C$7:$C$312, "&lt;="&amp;Efficiency!$H$11)</f>
        <v>524.91885658054321</v>
      </c>
      <c r="M23" s="142">
        <f>SUMIFS('Modelled costs '!U$7:U$312, 'Modelled costs '!$B$7:$B$312, Efficiency!$B23, 'Modelled costs '!$C$7:$C$312,"&gt;="&amp;Efficiency!$G$11, 'Modelled costs '!$C$7:$C$312, "&lt;="&amp;Efficiency!$H$11)</f>
        <v>520.30748689649772</v>
      </c>
      <c r="N23" s="143">
        <f t="shared" ref="N23:N39" si="1">SUMPRODUCT($F23:$G23, $F$22:$G$22)</f>
        <v>207.48480219007143</v>
      </c>
      <c r="O23" s="143">
        <f t="shared" ref="O23:O39" si="2">SUMPRODUCT($H23:$I23, $H$22:$I$22)</f>
        <v>286.93977039986146</v>
      </c>
      <c r="P23" s="144">
        <f>SUM(N23:O23)</f>
        <v>494.42457258993289</v>
      </c>
      <c r="Q23" s="144">
        <f t="shared" ref="Q23:Q39" si="3">SUMPRODUCT($J23:$M23, $J$22:$M$22)</f>
        <v>508.69647503104704</v>
      </c>
      <c r="R23" s="145">
        <f t="shared" ref="R23:R39" si="4">SUMPRODUCT($P23:$Q23, $P$22:$Q$22)</f>
        <v>505.12849942076849</v>
      </c>
      <c r="AI23" s="146"/>
      <c r="AJ23" s="147"/>
    </row>
    <row r="24" spans="1:37" s="48" customFormat="1" ht="13.15">
      <c r="B24" s="129" t="s">
        <v>97</v>
      </c>
      <c r="C24" s="142">
        <f>SUMIFS(Costs!D$8:D$313, Costs!$B$8:$B$313, Efficiency!$B24, Costs!$C$8:$C$313, "&gt;="&amp;Efficiency!$G$11, Costs!$C$8:$C$313, "&lt;="&amp;Efficiency!$H$11)</f>
        <v>5.1370659926732785</v>
      </c>
      <c r="D24" s="142">
        <f>SUMIFS(Costs!E$8:E$313, Costs!$B$8:$B$313, Efficiency!$B24, Costs!$C$8:$C$313, "&gt;="&amp;Efficiency!$G$11, Costs!$C$8:$C$313, "&lt;="&amp;Efficiency!$H$11)</f>
        <v>7.9589335221973077</v>
      </c>
      <c r="E24" s="142">
        <f>SUMIFS(Costs!F$8:F$313, Costs!$B$8:$B$313, Efficiency!$B24, Costs!$C$8:$C$313, "&gt;="&amp;Efficiency!$G$11, Costs!$C$8:$C$313, "&lt;="&amp;Efficiency!$H$11)</f>
        <v>13.095999514870588</v>
      </c>
      <c r="F24" s="142">
        <f>SUMIFS('Modelled costs '!N$7:N$312, 'Modelled costs '!$B$7:$B$312, Efficiency!$B24, 'Modelled costs '!$C$7:$C$312,"&gt;="&amp;Efficiency!$G$11, 'Modelled costs '!$C$7:$C$312, "&lt;="&amp;Efficiency!$H$11)</f>
        <v>3.2649148177301783</v>
      </c>
      <c r="G24" s="142">
        <f>SUMIFS('Modelled costs '!O$7:O$312, 'Modelled costs '!$B$7:$B$312, Efficiency!$B24, 'Modelled costs '!$C$7:$C$312,"&gt;="&amp;Efficiency!$G$11, 'Modelled costs '!$C$7:$C$312, "&lt;="&amp;Efficiency!$H$11)</f>
        <v>4.0078938003044717</v>
      </c>
      <c r="H24" s="142">
        <f>SUMIFS('Modelled costs '!P$7:P$312, 'Modelled costs '!$B$7:$B$312, Efficiency!$B24, 'Modelled costs '!$C$7:$C$312,"&gt;="&amp;Efficiency!$G$11, 'Modelled costs '!$C$7:$C$312, "&lt;="&amp;Efficiency!$H$11)</f>
        <v>8.8188619908759271</v>
      </c>
      <c r="I24" s="142">
        <f>SUMIFS('Modelled costs '!Q$7:Q$312, 'Modelled costs '!$B$7:$B$312, Efficiency!$B24, 'Modelled costs '!$C$7:$C$312,"&gt;="&amp;Efficiency!$G$11, 'Modelled costs '!$C$7:$C$312, "&lt;="&amp;Efficiency!$H$11)</f>
        <v>10.178098172961082</v>
      </c>
      <c r="J24" s="142">
        <f>SUMIFS('Modelled costs '!R$7:R$312, 'Modelled costs '!$B$7:$B$312, Efficiency!$B24, 'Modelled costs '!$C$7:$C$312,"&gt;="&amp;Efficiency!$G$11, 'Modelled costs '!$C$7:$C$312, "&lt;="&amp;Efficiency!$H$11)</f>
        <v>13.912010736073928</v>
      </c>
      <c r="K24" s="142">
        <f>SUMIFS('Modelled costs '!S$7:S$312, 'Modelled costs '!$B$7:$B$312, Efficiency!$B24, 'Modelled costs '!$C$7:$C$312,"&gt;="&amp;Efficiency!$G$11, 'Modelled costs '!$C$7:$C$312, "&lt;="&amp;Efficiency!$H$11)</f>
        <v>15.158113926818926</v>
      </c>
      <c r="L24" s="142">
        <f>SUMIFS('Modelled costs '!T$7:T$312, 'Modelled costs '!$B$7:$B$312, Efficiency!$B24, 'Modelled costs '!$C$7:$C$312,"&gt;="&amp;Efficiency!$G$11, 'Modelled costs '!$C$7:$C$312, "&lt;="&amp;Efficiency!$H$11)</f>
        <v>11.590131081631366</v>
      </c>
      <c r="M24" s="142">
        <f>SUMIFS('Modelled costs '!U$7:U$312, 'Modelled costs '!$B$7:$B$312, Efficiency!$B24, 'Modelled costs '!$C$7:$C$312,"&gt;="&amp;Efficiency!$G$11, 'Modelled costs '!$C$7:$C$312, "&lt;="&amp;Efficiency!$H$11)</f>
        <v>12.68151153158969</v>
      </c>
      <c r="N24" s="143">
        <f t="shared" si="1"/>
        <v>3.6364043090173253</v>
      </c>
      <c r="O24" s="143">
        <f t="shared" si="2"/>
        <v>9.4984800819185047</v>
      </c>
      <c r="P24" s="144">
        <f t="shared" ref="P24:P39" si="5">SUM(N24:O24)</f>
        <v>13.134884390935831</v>
      </c>
      <c r="Q24" s="144">
        <f t="shared" si="3"/>
        <v>13.335441819028478</v>
      </c>
      <c r="R24" s="145">
        <f t="shared" si="4"/>
        <v>13.285302462005317</v>
      </c>
      <c r="AI24" s="146"/>
      <c r="AJ24" s="147"/>
    </row>
    <row r="25" spans="1:37" s="48" customFormat="1" ht="15.75" customHeight="1">
      <c r="B25" s="129" t="s">
        <v>98</v>
      </c>
      <c r="C25" s="142">
        <f>SUMIFS(Costs!D$8:D$313, Costs!$B$8:$B$313, Efficiency!$B25, Costs!$C$8:$C$313, "&gt;="&amp;Efficiency!$G$11, Costs!$C$8:$C$313, "&lt;="&amp;Efficiency!$H$11)</f>
        <v>135.36201517300981</v>
      </c>
      <c r="D25" s="142">
        <f>SUMIFS(Costs!E$8:E$313, Costs!$B$8:$B$313, Efficiency!$B25, Costs!$C$8:$C$313, "&gt;="&amp;Efficiency!$G$11, Costs!$C$8:$C$313, "&lt;="&amp;Efficiency!$H$11)</f>
        <v>195.2004884553952</v>
      </c>
      <c r="E25" s="142">
        <f>SUMIFS(Costs!F$8:F$313, Costs!$B$8:$B$313, Efficiency!$B25, Costs!$C$8:$C$313, "&gt;="&amp;Efficiency!$G$11, Costs!$C$8:$C$313, "&lt;="&amp;Efficiency!$H$11)</f>
        <v>330.56250362840501</v>
      </c>
      <c r="F25" s="142">
        <f>SUMIFS('Modelled costs '!N$7:N$312, 'Modelled costs '!$B$7:$B$312, Efficiency!$B25, 'Modelled costs '!$C$7:$C$312,"&gt;="&amp;Efficiency!$G$11, 'Modelled costs '!$C$7:$C$312, "&lt;="&amp;Efficiency!$H$11)</f>
        <v>143.55011153551277</v>
      </c>
      <c r="G25" s="142">
        <f>SUMIFS('Modelled costs '!O$7:O$312, 'Modelled costs '!$B$7:$B$312, Efficiency!$B25, 'Modelled costs '!$C$7:$C$312,"&gt;="&amp;Efficiency!$G$11, 'Modelled costs '!$C$7:$C$312, "&lt;="&amp;Efficiency!$H$11)</f>
        <v>155.90715579778856</v>
      </c>
      <c r="H25" s="142">
        <f>SUMIFS('Modelled costs '!P$7:P$312, 'Modelled costs '!$B$7:$B$312, Efficiency!$B25, 'Modelled costs '!$C$7:$C$312,"&gt;="&amp;Efficiency!$G$11, 'Modelled costs '!$C$7:$C$312, "&lt;="&amp;Efficiency!$H$11)</f>
        <v>193.54617543315371</v>
      </c>
      <c r="I25" s="142">
        <f>SUMIFS('Modelled costs '!Q$7:Q$312, 'Modelled costs '!$B$7:$B$312, Efficiency!$B25, 'Modelled costs '!$C$7:$C$312,"&gt;="&amp;Efficiency!$G$11, 'Modelled costs '!$C$7:$C$312, "&lt;="&amp;Efficiency!$H$11)</f>
        <v>190.13364774557701</v>
      </c>
      <c r="J25" s="142">
        <f>SUMIFS('Modelled costs '!R$7:R$312, 'Modelled costs '!$B$7:$B$312, Efficiency!$B25, 'Modelled costs '!$C$7:$C$312,"&gt;="&amp;Efficiency!$G$11, 'Modelled costs '!$C$7:$C$312, "&lt;="&amp;Efficiency!$H$11)</f>
        <v>335.8452412044918</v>
      </c>
      <c r="K25" s="142">
        <f>SUMIFS('Modelled costs '!S$7:S$312, 'Modelled costs '!$B$7:$B$312, Efficiency!$B25, 'Modelled costs '!$C$7:$C$312,"&gt;="&amp;Efficiency!$G$11, 'Modelled costs '!$C$7:$C$312, "&lt;="&amp;Efficiency!$H$11)</f>
        <v>342.18924386876779</v>
      </c>
      <c r="L25" s="142">
        <f>SUMIFS('Modelled costs '!T$7:T$312, 'Modelled costs '!$B$7:$B$312, Efficiency!$B25, 'Modelled costs '!$C$7:$C$312,"&gt;="&amp;Efficiency!$G$11, 'Modelled costs '!$C$7:$C$312, "&lt;="&amp;Efficiency!$H$11)</f>
        <v>350.36051509804639</v>
      </c>
      <c r="M25" s="142">
        <f>SUMIFS('Modelled costs '!U$7:U$312, 'Modelled costs '!$B$7:$B$312, Efficiency!$B25, 'Modelled costs '!$C$7:$C$312,"&gt;="&amp;Efficiency!$G$11, 'Modelled costs '!$C$7:$C$312, "&lt;="&amp;Efficiency!$H$11)</f>
        <v>360.14174347600817</v>
      </c>
      <c r="N25" s="143">
        <f t="shared" si="1"/>
        <v>149.72863366665067</v>
      </c>
      <c r="O25" s="143">
        <f t="shared" si="2"/>
        <v>191.83991158936536</v>
      </c>
      <c r="P25" s="144">
        <f t="shared" si="5"/>
        <v>341.56854525601602</v>
      </c>
      <c r="Q25" s="144">
        <f t="shared" si="3"/>
        <v>347.13418591182858</v>
      </c>
      <c r="R25" s="145">
        <f t="shared" si="4"/>
        <v>345.74277574787544</v>
      </c>
      <c r="AI25" s="146"/>
      <c r="AJ25" s="147"/>
    </row>
    <row r="26" spans="1:37" s="48" customFormat="1" ht="13.15">
      <c r="B26" s="129" t="s">
        <v>99</v>
      </c>
      <c r="C26" s="142">
        <f>SUMIFS(Costs!D$8:D$313, Costs!$B$8:$B$313, Efficiency!$B26, Costs!$C$8:$C$313, "&gt;="&amp;Efficiency!$G$11, Costs!$C$8:$C$313, "&lt;="&amp;Efficiency!$H$11)</f>
        <v>338.76637900832486</v>
      </c>
      <c r="D26" s="142">
        <f>SUMIFS(Costs!E$8:E$313, Costs!$B$8:$B$313, Efficiency!$B26, Costs!$C$8:$C$313, "&gt;="&amp;Efficiency!$G$11, Costs!$C$8:$C$313, "&lt;="&amp;Efficiency!$H$11)</f>
        <v>265.70284242803802</v>
      </c>
      <c r="E26" s="142">
        <f>SUMIFS(Costs!F$8:F$313, Costs!$B$8:$B$313, Efficiency!$B26, Costs!$C$8:$C$313, "&gt;="&amp;Efficiency!$G$11, Costs!$C$8:$C$313, "&lt;="&amp;Efficiency!$H$11)</f>
        <v>604.46922143636289</v>
      </c>
      <c r="F26" s="142">
        <f>SUMIFS('Modelled costs '!N$7:N$312, 'Modelled costs '!$B$7:$B$312, Efficiency!$B26, 'Modelled costs '!$C$7:$C$312,"&gt;="&amp;Efficiency!$G$11, 'Modelled costs '!$C$7:$C$312, "&lt;="&amp;Efficiency!$H$11)</f>
        <v>345.60761464085874</v>
      </c>
      <c r="G26" s="142">
        <f>SUMIFS('Modelled costs '!O$7:O$312, 'Modelled costs '!$B$7:$B$312, Efficiency!$B26, 'Modelled costs '!$C$7:$C$312,"&gt;="&amp;Efficiency!$G$11, 'Modelled costs '!$C$7:$C$312, "&lt;="&amp;Efficiency!$H$11)</f>
        <v>350.74566317078171</v>
      </c>
      <c r="H26" s="142">
        <f>SUMIFS('Modelled costs '!P$7:P$312, 'Modelled costs '!$B$7:$B$312, Efficiency!$B26, 'Modelled costs '!$C$7:$C$312,"&gt;="&amp;Efficiency!$G$11, 'Modelled costs '!$C$7:$C$312, "&lt;="&amp;Efficiency!$H$11)</f>
        <v>335.49038897792394</v>
      </c>
      <c r="I26" s="142">
        <f>SUMIFS('Modelled costs '!Q$7:Q$312, 'Modelled costs '!$B$7:$B$312, Efficiency!$B26, 'Modelled costs '!$C$7:$C$312,"&gt;="&amp;Efficiency!$G$11, 'Modelled costs '!$C$7:$C$312, "&lt;="&amp;Efficiency!$H$11)</f>
        <v>339.93227587603934</v>
      </c>
      <c r="J26" s="142">
        <f>SUMIFS('Modelled costs '!R$7:R$312, 'Modelled costs '!$B$7:$B$312, Efficiency!$B26, 'Modelled costs '!$C$7:$C$312,"&gt;="&amp;Efficiency!$G$11, 'Modelled costs '!$C$7:$C$312, "&lt;="&amp;Efficiency!$H$11)</f>
        <v>660.93428018746727</v>
      </c>
      <c r="K26" s="142">
        <f>SUMIFS('Modelled costs '!S$7:S$312, 'Modelled costs '!$B$7:$B$312, Efficiency!$B26, 'Modelled costs '!$C$7:$C$312,"&gt;="&amp;Efficiency!$G$11, 'Modelled costs '!$C$7:$C$312, "&lt;="&amp;Efficiency!$H$11)</f>
        <v>659.34162447390827</v>
      </c>
      <c r="L26" s="142">
        <f>SUMIFS('Modelled costs '!T$7:T$312, 'Modelled costs '!$B$7:$B$312, Efficiency!$B26, 'Modelled costs '!$C$7:$C$312,"&gt;="&amp;Efficiency!$G$11, 'Modelled costs '!$C$7:$C$312, "&lt;="&amp;Efficiency!$H$11)</f>
        <v>696.76545435762046</v>
      </c>
      <c r="M26" s="142">
        <f>SUMIFS('Modelled costs '!U$7:U$312, 'Modelled costs '!$B$7:$B$312, Efficiency!$B26, 'Modelled costs '!$C$7:$C$312,"&gt;="&amp;Efficiency!$G$11, 'Modelled costs '!$C$7:$C$312, "&lt;="&amp;Efficiency!$H$11)</f>
        <v>698.95296893522482</v>
      </c>
      <c r="N26" s="143">
        <f t="shared" si="1"/>
        <v>348.17663890582025</v>
      </c>
      <c r="O26" s="143">
        <f t="shared" si="2"/>
        <v>337.71133242698164</v>
      </c>
      <c r="P26" s="144">
        <f t="shared" si="5"/>
        <v>685.88797133280195</v>
      </c>
      <c r="Q26" s="144">
        <f t="shared" si="3"/>
        <v>678.9985819885552</v>
      </c>
      <c r="R26" s="145">
        <f t="shared" si="4"/>
        <v>680.72092932461692</v>
      </c>
      <c r="AI26" s="146"/>
      <c r="AJ26" s="147"/>
    </row>
    <row r="27" spans="1:37" s="48" customFormat="1" ht="13.15">
      <c r="B27" s="129" t="s">
        <v>104</v>
      </c>
      <c r="C27" s="142">
        <f>SUMIFS(Costs!D$8:D$313, Costs!$B$8:$B$313, Efficiency!$B27, Costs!$C$8:$C$313, "&gt;="&amp;Efficiency!$G$11, Costs!$C$8:$C$313, "&lt;="&amp;Efficiency!$H$11)</f>
        <v>176.57197974116679</v>
      </c>
      <c r="D27" s="142">
        <f>SUMIFS(Costs!E$8:E$313, Costs!$B$8:$B$313, Efficiency!$B27, Costs!$C$8:$C$313, "&gt;="&amp;Efficiency!$G$11, Costs!$C$8:$C$313, "&lt;="&amp;Efficiency!$H$11)</f>
        <v>214.13582235816301</v>
      </c>
      <c r="E27" s="142">
        <f>SUMIFS(Costs!F$8:F$313, Costs!$B$8:$B$313, Efficiency!$B27, Costs!$C$8:$C$313, "&gt;="&amp;Efficiency!$G$11, Costs!$C$8:$C$313, "&lt;="&amp;Efficiency!$H$11)</f>
        <v>390.7078020993298</v>
      </c>
      <c r="F27" s="142">
        <f>SUMIFS('Modelled costs '!N$7:N$312, 'Modelled costs '!$B$7:$B$312, Efficiency!$B27, 'Modelled costs '!$C$7:$C$312,"&gt;="&amp;Efficiency!$G$11, 'Modelled costs '!$C$7:$C$312, "&lt;="&amp;Efficiency!$H$11)</f>
        <v>124.11866013088331</v>
      </c>
      <c r="G27" s="142">
        <f>SUMIFS('Modelled costs '!O$7:O$312, 'Modelled costs '!$B$7:$B$312, Efficiency!$B27, 'Modelled costs '!$C$7:$C$312,"&gt;="&amp;Efficiency!$G$11, 'Modelled costs '!$C$7:$C$312, "&lt;="&amp;Efficiency!$H$11)</f>
        <v>121.82122587303603</v>
      </c>
      <c r="H27" s="142">
        <f>SUMIFS('Modelled costs '!P$7:P$312, 'Modelled costs '!$B$7:$B$312, Efficiency!$B27, 'Modelled costs '!$C$7:$C$312,"&gt;="&amp;Efficiency!$G$11, 'Modelled costs '!$C$7:$C$312, "&lt;="&amp;Efficiency!$H$11)</f>
        <v>191.96336245182286</v>
      </c>
      <c r="I27" s="142">
        <f>SUMIFS('Modelled costs '!Q$7:Q$312, 'Modelled costs '!$B$7:$B$312, Efficiency!$B27, 'Modelled costs '!$C$7:$C$312,"&gt;="&amp;Efficiency!$G$11, 'Modelled costs '!$C$7:$C$312, "&lt;="&amp;Efficiency!$H$11)</f>
        <v>185.63454694171404</v>
      </c>
      <c r="J27" s="142">
        <f>SUMIFS('Modelled costs '!R$7:R$312, 'Modelled costs '!$B$7:$B$312, Efficiency!$B27, 'Modelled costs '!$C$7:$C$312,"&gt;="&amp;Efficiency!$G$11, 'Modelled costs '!$C$7:$C$312, "&lt;="&amp;Efficiency!$H$11)</f>
        <v>314.83926723418426</v>
      </c>
      <c r="K27" s="142">
        <f>SUMIFS('Modelled costs '!S$7:S$312, 'Modelled costs '!$B$7:$B$312, Efficiency!$B27, 'Modelled costs '!$C$7:$C$312,"&gt;="&amp;Efficiency!$G$11, 'Modelled costs '!$C$7:$C$312, "&lt;="&amp;Efficiency!$H$11)</f>
        <v>320.22178554100662</v>
      </c>
      <c r="L27" s="142">
        <f>SUMIFS('Modelled costs '!T$7:T$312, 'Modelled costs '!$B$7:$B$312, Efficiency!$B27, 'Modelled costs '!$C$7:$C$312,"&gt;="&amp;Efficiency!$G$11, 'Modelled costs '!$C$7:$C$312, "&lt;="&amp;Efficiency!$H$11)</f>
        <v>325.82459044000029</v>
      </c>
      <c r="M27" s="142">
        <f>SUMIFS('Modelled costs '!U$7:U$312, 'Modelled costs '!$B$7:$B$312, Efficiency!$B27, 'Modelled costs '!$C$7:$C$312,"&gt;="&amp;Efficiency!$G$11, 'Modelled costs '!$C$7:$C$312, "&lt;="&amp;Efficiency!$H$11)</f>
        <v>329.45181544110869</v>
      </c>
      <c r="N27" s="143">
        <f t="shared" si="1"/>
        <v>122.96994300195968</v>
      </c>
      <c r="O27" s="143">
        <f t="shared" si="2"/>
        <v>188.79895469676845</v>
      </c>
      <c r="P27" s="144">
        <f t="shared" si="5"/>
        <v>311.7688976987281</v>
      </c>
      <c r="Q27" s="144">
        <f t="shared" si="3"/>
        <v>322.584364664075</v>
      </c>
      <c r="R27" s="145">
        <f t="shared" si="4"/>
        <v>319.8804979227383</v>
      </c>
      <c r="AI27" s="146"/>
      <c r="AJ27" s="147"/>
    </row>
    <row r="28" spans="1:37" s="48" customFormat="1" ht="13.15">
      <c r="B28" s="129" t="s">
        <v>106</v>
      </c>
      <c r="C28" s="142">
        <f>SUMIFS(Costs!D$8:D$313, Costs!$B$8:$B$313, Efficiency!$B28, Costs!$C$8:$C$313, "&gt;="&amp;Efficiency!$G$11, Costs!$C$8:$C$313, "&lt;="&amp;Efficiency!$H$11)</f>
        <v>202.4327576310979</v>
      </c>
      <c r="D28" s="142">
        <f>SUMIFS(Costs!E$8:E$313, Costs!$B$8:$B$313, Efficiency!$B28, Costs!$C$8:$C$313, "&gt;="&amp;Efficiency!$G$11, Costs!$C$8:$C$313, "&lt;="&amp;Efficiency!$H$11)</f>
        <v>379.30700594424519</v>
      </c>
      <c r="E28" s="142">
        <f>SUMIFS(Costs!F$8:F$313, Costs!$B$8:$B$313, Efficiency!$B28, Costs!$C$8:$C$313, "&gt;="&amp;Efficiency!$G$11, Costs!$C$8:$C$313, "&lt;="&amp;Efficiency!$H$11)</f>
        <v>581.73976357534309</v>
      </c>
      <c r="F28" s="142">
        <f>SUMIFS('Modelled costs '!N$7:N$312, 'Modelled costs '!$B$7:$B$312, Efficiency!$B28, 'Modelled costs '!$C$7:$C$312,"&gt;="&amp;Efficiency!$G$11, 'Modelled costs '!$C$7:$C$312, "&lt;="&amp;Efficiency!$H$11)</f>
        <v>289.68590300046964</v>
      </c>
      <c r="G28" s="142">
        <f>SUMIFS('Modelled costs '!O$7:O$312, 'Modelled costs '!$B$7:$B$312, Efficiency!$B28, 'Modelled costs '!$C$7:$C$312,"&gt;="&amp;Efficiency!$G$11, 'Modelled costs '!$C$7:$C$312, "&lt;="&amp;Efficiency!$H$11)</f>
        <v>305.82839423798572</v>
      </c>
      <c r="H28" s="142">
        <f>SUMIFS('Modelled costs '!P$7:P$312, 'Modelled costs '!$B$7:$B$312, Efficiency!$B28, 'Modelled costs '!$C$7:$C$312,"&gt;="&amp;Efficiency!$G$11, 'Modelled costs '!$C$7:$C$312, "&lt;="&amp;Efficiency!$H$11)</f>
        <v>423.22234623954728</v>
      </c>
      <c r="I28" s="142">
        <f>SUMIFS('Modelled costs '!Q$7:Q$312, 'Modelled costs '!$B$7:$B$312, Efficiency!$B28, 'Modelled costs '!$C$7:$C$312,"&gt;="&amp;Efficiency!$G$11, 'Modelled costs '!$C$7:$C$312, "&lt;="&amp;Efficiency!$H$11)</f>
        <v>405.1380590191182</v>
      </c>
      <c r="J28" s="142">
        <f>SUMIFS('Modelled costs '!R$7:R$312, 'Modelled costs '!$B$7:$B$312, Efficiency!$B28, 'Modelled costs '!$C$7:$C$312,"&gt;="&amp;Efficiency!$G$11, 'Modelled costs '!$C$7:$C$312, "&lt;="&amp;Efficiency!$H$11)</f>
        <v>654.51777002184713</v>
      </c>
      <c r="K28" s="142">
        <f>SUMIFS('Modelled costs '!S$7:S$312, 'Modelled costs '!$B$7:$B$312, Efficiency!$B28, 'Modelled costs '!$C$7:$C$312,"&gt;="&amp;Efficiency!$G$11, 'Modelled costs '!$C$7:$C$312, "&lt;="&amp;Efficiency!$H$11)</f>
        <v>670.21118963429433</v>
      </c>
      <c r="L28" s="142">
        <f>SUMIFS('Modelled costs '!T$7:T$312, 'Modelled costs '!$B$7:$B$312, Efficiency!$B28, 'Modelled costs '!$C$7:$C$312,"&gt;="&amp;Efficiency!$G$11, 'Modelled costs '!$C$7:$C$312, "&lt;="&amp;Efficiency!$H$11)</f>
        <v>725.70724166049035</v>
      </c>
      <c r="M28" s="142">
        <f>SUMIFS('Modelled costs '!U$7:U$312, 'Modelled costs '!$B$7:$B$312, Efficiency!$B28, 'Modelled costs '!$C$7:$C$312,"&gt;="&amp;Efficiency!$G$11, 'Modelled costs '!$C$7:$C$312, "&lt;="&amp;Efficiency!$H$11)</f>
        <v>746.25221224186203</v>
      </c>
      <c r="N28" s="143">
        <f t="shared" si="1"/>
        <v>297.75714861922768</v>
      </c>
      <c r="O28" s="143">
        <f t="shared" si="2"/>
        <v>414.18020262933271</v>
      </c>
      <c r="P28" s="144">
        <f t="shared" si="5"/>
        <v>711.93735124856039</v>
      </c>
      <c r="Q28" s="144">
        <f t="shared" si="3"/>
        <v>699.17210338962354</v>
      </c>
      <c r="R28" s="145">
        <f t="shared" si="4"/>
        <v>702.3634153543577</v>
      </c>
      <c r="AI28" s="146"/>
      <c r="AJ28" s="147"/>
    </row>
    <row r="29" spans="1:37" s="48" customFormat="1" ht="15" customHeight="1">
      <c r="B29" s="129" t="s">
        <v>108</v>
      </c>
      <c r="C29" s="142">
        <f>SUMIFS(Costs!D$8:D$313, Costs!$B$8:$B$313, Efficiency!$B29, Costs!$C$8:$C$313, "&gt;="&amp;Efficiency!$G$11, Costs!$C$8:$C$313, "&lt;="&amp;Efficiency!$H$11)</f>
        <v>53.22187440484042</v>
      </c>
      <c r="D29" s="142">
        <f>SUMIFS(Costs!E$8:E$313, Costs!$B$8:$B$313, Efficiency!$B29, Costs!$C$8:$C$313, "&gt;="&amp;Efficiency!$G$11, Costs!$C$8:$C$313, "&lt;="&amp;Efficiency!$H$11)</f>
        <v>104.3634525240691</v>
      </c>
      <c r="E29" s="142">
        <f>SUMIFS(Costs!F$8:F$313, Costs!$B$8:$B$313, Efficiency!$B29, Costs!$C$8:$C$313, "&gt;="&amp;Efficiency!$G$11, Costs!$C$8:$C$313, "&lt;="&amp;Efficiency!$H$11)</f>
        <v>157.58532692890952</v>
      </c>
      <c r="F29" s="142">
        <f>SUMIFS('Modelled costs '!N$7:N$312, 'Modelled costs '!$B$7:$B$312, Efficiency!$B29, 'Modelled costs '!$C$7:$C$312,"&gt;="&amp;Efficiency!$G$11, 'Modelled costs '!$C$7:$C$312, "&lt;="&amp;Efficiency!$H$11)</f>
        <v>76.670986383033238</v>
      </c>
      <c r="G29" s="142">
        <f>SUMIFS('Modelled costs '!O$7:O$312, 'Modelled costs '!$B$7:$B$312, Efficiency!$B29, 'Modelled costs '!$C$7:$C$312,"&gt;="&amp;Efficiency!$G$11, 'Modelled costs '!$C$7:$C$312, "&lt;="&amp;Efficiency!$H$11)</f>
        <v>86.366670044156749</v>
      </c>
      <c r="H29" s="142">
        <f>SUMIFS('Modelled costs '!P$7:P$312, 'Modelled costs '!$B$7:$B$312, Efficiency!$B29, 'Modelled costs '!$C$7:$C$312,"&gt;="&amp;Efficiency!$G$11, 'Modelled costs '!$C$7:$C$312, "&lt;="&amp;Efficiency!$H$11)</f>
        <v>101.52422989465251</v>
      </c>
      <c r="I29" s="142">
        <f>SUMIFS('Modelled costs '!Q$7:Q$312, 'Modelled costs '!$B$7:$B$312, Efficiency!$B29, 'Modelled costs '!$C$7:$C$312,"&gt;="&amp;Efficiency!$G$11, 'Modelled costs '!$C$7:$C$312, "&lt;="&amp;Efficiency!$H$11)</f>
        <v>107.94282999253949</v>
      </c>
      <c r="J29" s="142">
        <f>SUMIFS('Modelled costs '!R$7:R$312, 'Modelled costs '!$B$7:$B$312, Efficiency!$B29, 'Modelled costs '!$C$7:$C$312,"&gt;="&amp;Efficiency!$G$11, 'Modelled costs '!$C$7:$C$312, "&lt;="&amp;Efficiency!$H$11)</f>
        <v>193.92127093951288</v>
      </c>
      <c r="K29" s="142">
        <f>SUMIFS('Modelled costs '!S$7:S$312, 'Modelled costs '!$B$7:$B$312, Efficiency!$B29, 'Modelled costs '!$C$7:$C$312,"&gt;="&amp;Efficiency!$G$11, 'Modelled costs '!$C$7:$C$312, "&lt;="&amp;Efficiency!$H$11)</f>
        <v>214.25764872491703</v>
      </c>
      <c r="L29" s="142">
        <f>SUMIFS('Modelled costs '!T$7:T$312, 'Modelled costs '!$B$7:$B$312, Efficiency!$B29, 'Modelled costs '!$C$7:$C$312,"&gt;="&amp;Efficiency!$G$11, 'Modelled costs '!$C$7:$C$312, "&lt;="&amp;Efficiency!$H$11)</f>
        <v>182.60050257267923</v>
      </c>
      <c r="M29" s="142">
        <f>SUMIFS('Modelled costs '!U$7:U$312, 'Modelled costs '!$B$7:$B$312, Efficiency!$B29, 'Modelled costs '!$C$7:$C$312,"&gt;="&amp;Efficiency!$G$11, 'Modelled costs '!$C$7:$C$312, "&lt;="&amp;Efficiency!$H$11)</f>
        <v>200.27744021227733</v>
      </c>
      <c r="N29" s="143">
        <f t="shared" si="1"/>
        <v>81.518828213594986</v>
      </c>
      <c r="O29" s="143">
        <f t="shared" si="2"/>
        <v>104.733529943596</v>
      </c>
      <c r="P29" s="144">
        <f t="shared" si="5"/>
        <v>186.252358157191</v>
      </c>
      <c r="Q29" s="144">
        <f t="shared" si="3"/>
        <v>197.76421561234662</v>
      </c>
      <c r="R29" s="145">
        <f t="shared" si="4"/>
        <v>194.88625124855773</v>
      </c>
      <c r="AI29" s="146"/>
      <c r="AJ29" s="147"/>
    </row>
    <row r="30" spans="1:37" s="48" customFormat="1" ht="13.15">
      <c r="B30" s="129" t="s">
        <v>110</v>
      </c>
      <c r="C30" s="142">
        <f>SUMIFS(Costs!D$8:D$313, Costs!$B$8:$B$313, Efficiency!$B30, Costs!$C$8:$C$313, "&gt;="&amp;Efficiency!$G$11, Costs!$C$8:$C$313, "&lt;="&amp;Efficiency!$H$11)</f>
        <v>511.45004964142066</v>
      </c>
      <c r="D30" s="142">
        <f>SUMIFS(Costs!E$8:E$313, Costs!$B$8:$B$313, Efficiency!$B30, Costs!$C$8:$C$313, "&gt;="&amp;Efficiency!$G$11, Costs!$C$8:$C$313, "&lt;="&amp;Efficiency!$H$11)</f>
        <v>602.45145280392762</v>
      </c>
      <c r="E30" s="142">
        <f>SUMIFS(Costs!F$8:F$313, Costs!$B$8:$B$313, Efficiency!$B30, Costs!$C$8:$C$313, "&gt;="&amp;Efficiency!$G$11, Costs!$C$8:$C$313, "&lt;="&amp;Efficiency!$H$11)</f>
        <v>1113.9015024453483</v>
      </c>
      <c r="F30" s="142">
        <f>SUMIFS('Modelled costs '!N$7:N$312, 'Modelled costs '!$B$7:$B$312, Efficiency!$B30, 'Modelled costs '!$C$7:$C$312,"&gt;="&amp;Efficiency!$G$11, 'Modelled costs '!$C$7:$C$312, "&lt;="&amp;Efficiency!$H$11)</f>
        <v>417.69869526607039</v>
      </c>
      <c r="G30" s="142">
        <f>SUMIFS('Modelled costs '!O$7:O$312, 'Modelled costs '!$B$7:$B$312, Efficiency!$B30, 'Modelled costs '!$C$7:$C$312,"&gt;="&amp;Efficiency!$G$11, 'Modelled costs '!$C$7:$C$312, "&lt;="&amp;Efficiency!$H$11)</f>
        <v>353.07546764151431</v>
      </c>
      <c r="H30" s="142">
        <f>SUMIFS('Modelled costs '!P$7:P$312, 'Modelled costs '!$B$7:$B$312, Efficiency!$B30, 'Modelled costs '!$C$7:$C$312,"&gt;="&amp;Efficiency!$G$11, 'Modelled costs '!$C$7:$C$312, "&lt;="&amp;Efficiency!$H$11)</f>
        <v>567.37895955778413</v>
      </c>
      <c r="I30" s="142">
        <f>SUMIFS('Modelled costs '!Q$7:Q$312, 'Modelled costs '!$B$7:$B$312, Efficiency!$B30, 'Modelled costs '!$C$7:$C$312,"&gt;="&amp;Efficiency!$G$11, 'Modelled costs '!$C$7:$C$312, "&lt;="&amp;Efficiency!$H$11)</f>
        <v>519.69279261084853</v>
      </c>
      <c r="J30" s="142">
        <f>SUMIFS('Modelled costs '!R$7:R$312, 'Modelled costs '!$B$7:$B$312, Efficiency!$B30, 'Modelled costs '!$C$7:$C$312,"&gt;="&amp;Efficiency!$G$11, 'Modelled costs '!$C$7:$C$312, "&lt;="&amp;Efficiency!$H$11)</f>
        <v>891.06911169854118</v>
      </c>
      <c r="K30" s="142">
        <f>SUMIFS('Modelled costs '!S$7:S$312, 'Modelled costs '!$B$7:$B$312, Efficiency!$B30, 'Modelled costs '!$C$7:$C$312,"&gt;="&amp;Efficiency!$G$11, 'Modelled costs '!$C$7:$C$312, "&lt;="&amp;Efficiency!$H$11)</f>
        <v>829.80962090425828</v>
      </c>
      <c r="L30" s="142">
        <f>SUMIFS('Modelled costs '!T$7:T$312, 'Modelled costs '!$B$7:$B$312, Efficiency!$B30, 'Modelled costs '!$C$7:$C$312,"&gt;="&amp;Efficiency!$G$11, 'Modelled costs '!$C$7:$C$312, "&lt;="&amp;Efficiency!$H$11)</f>
        <v>1020.6868959005578</v>
      </c>
      <c r="M30" s="142">
        <f>SUMIFS('Modelled costs '!U$7:U$312, 'Modelled costs '!$B$7:$B$312, Efficiency!$B30, 'Modelled costs '!$C$7:$C$312,"&gt;="&amp;Efficiency!$G$11, 'Modelled costs '!$C$7:$C$312, "&lt;="&amp;Efficiency!$H$11)</f>
        <v>947.30186019777602</v>
      </c>
      <c r="N30" s="143">
        <f t="shared" si="1"/>
        <v>385.38708145379235</v>
      </c>
      <c r="O30" s="143">
        <f t="shared" si="2"/>
        <v>543.53587608431633</v>
      </c>
      <c r="P30" s="144">
        <f t="shared" si="5"/>
        <v>928.92295753810868</v>
      </c>
      <c r="Q30" s="144">
        <f t="shared" si="3"/>
        <v>922.21687217528336</v>
      </c>
      <c r="R30" s="145">
        <f t="shared" si="4"/>
        <v>923.89339351598971</v>
      </c>
      <c r="AI30" s="146"/>
      <c r="AJ30" s="147"/>
    </row>
    <row r="31" spans="1:37" s="48" customFormat="1" ht="13.15">
      <c r="B31" s="129" t="s">
        <v>111</v>
      </c>
      <c r="C31" s="142">
        <f>SUMIFS(Costs!D$8:D$313, Costs!$B$8:$B$313, Efficiency!$B31, Costs!$C$8:$C$313, "&gt;="&amp;Efficiency!$G$11, Costs!$C$8:$C$313, "&lt;="&amp;Efficiency!$H$11)</f>
        <v>155.96177758667517</v>
      </c>
      <c r="D31" s="142">
        <f>SUMIFS(Costs!E$8:E$313, Costs!$B$8:$B$313, Efficiency!$B31, Costs!$C$8:$C$313, "&gt;="&amp;Efficiency!$G$11, Costs!$C$8:$C$313, "&lt;="&amp;Efficiency!$H$11)</f>
        <v>176.9517828888263</v>
      </c>
      <c r="E31" s="142">
        <f>SUMIFS(Costs!F$8:F$313, Costs!$B$8:$B$313, Efficiency!$B31, Costs!$C$8:$C$313, "&gt;="&amp;Efficiency!$G$11, Costs!$C$8:$C$313, "&lt;="&amp;Efficiency!$H$11)</f>
        <v>332.91356047550153</v>
      </c>
      <c r="F31" s="142">
        <f>SUMIFS('Modelled costs '!N$7:N$312, 'Modelled costs '!$B$7:$B$312, Efficiency!$B31, 'Modelled costs '!$C$7:$C$312,"&gt;="&amp;Efficiency!$G$11, 'Modelled costs '!$C$7:$C$312, "&lt;="&amp;Efficiency!$H$11)</f>
        <v>131.78640578489225</v>
      </c>
      <c r="G31" s="142">
        <f>SUMIFS('Modelled costs '!O$7:O$312, 'Modelled costs '!$B$7:$B$312, Efficiency!$B31, 'Modelled costs '!$C$7:$C$312,"&gt;="&amp;Efficiency!$G$11, 'Modelled costs '!$C$7:$C$312, "&lt;="&amp;Efficiency!$H$11)</f>
        <v>157.84280433217396</v>
      </c>
      <c r="H31" s="142">
        <f>SUMIFS('Modelled costs '!P$7:P$312, 'Modelled costs '!$B$7:$B$312, Efficiency!$B31, 'Modelled costs '!$C$7:$C$312,"&gt;="&amp;Efficiency!$G$11, 'Modelled costs '!$C$7:$C$312, "&lt;="&amp;Efficiency!$H$11)</f>
        <v>150.33793074522856</v>
      </c>
      <c r="I31" s="142">
        <f>SUMIFS('Modelled costs '!Q$7:Q$312, 'Modelled costs '!$B$7:$B$312, Efficiency!$B31, 'Modelled costs '!$C$7:$C$312,"&gt;="&amp;Efficiency!$G$11, 'Modelled costs '!$C$7:$C$312, "&lt;="&amp;Efficiency!$H$11)</f>
        <v>158.87739936550705</v>
      </c>
      <c r="J31" s="142">
        <f>SUMIFS('Modelled costs '!R$7:R$312, 'Modelled costs '!$B$7:$B$312, Efficiency!$B31, 'Modelled costs '!$C$7:$C$312,"&gt;="&amp;Efficiency!$G$11, 'Modelled costs '!$C$7:$C$312, "&lt;="&amp;Efficiency!$H$11)</f>
        <v>296.96234861750003</v>
      </c>
      <c r="K31" s="142">
        <f>SUMIFS('Modelled costs '!S$7:S$312, 'Modelled costs '!$B$7:$B$312, Efficiency!$B31, 'Modelled costs '!$C$7:$C$312,"&gt;="&amp;Efficiency!$G$11, 'Modelled costs '!$C$7:$C$312, "&lt;="&amp;Efficiency!$H$11)</f>
        <v>325.7954818104003</v>
      </c>
      <c r="L31" s="142">
        <f>SUMIFS('Modelled costs '!T$7:T$312, 'Modelled costs '!$B$7:$B$312, Efficiency!$B31, 'Modelled costs '!$C$7:$C$312,"&gt;="&amp;Efficiency!$G$11, 'Modelled costs '!$C$7:$C$312, "&lt;="&amp;Efficiency!$H$11)</f>
        <v>290.08040914501794</v>
      </c>
      <c r="M31" s="142">
        <f>SUMIFS('Modelled costs '!U$7:U$312, 'Modelled costs '!$B$7:$B$312, Efficiency!$B31, 'Modelled costs '!$C$7:$C$312,"&gt;="&amp;Efficiency!$G$11, 'Modelled costs '!$C$7:$C$312, "&lt;="&amp;Efficiency!$H$11)</f>
        <v>319.56122391613974</v>
      </c>
      <c r="N31" s="143">
        <f t="shared" si="1"/>
        <v>144.81460505853312</v>
      </c>
      <c r="O31" s="143">
        <f t="shared" si="2"/>
        <v>154.60766505536782</v>
      </c>
      <c r="P31" s="144">
        <f t="shared" si="5"/>
        <v>299.42227011390094</v>
      </c>
      <c r="Q31" s="144">
        <f t="shared" si="3"/>
        <v>308.0998658722645</v>
      </c>
      <c r="R31" s="145">
        <f t="shared" si="4"/>
        <v>305.93046693267365</v>
      </c>
    </row>
    <row r="32" spans="1:37" s="48" customFormat="1" ht="13.15">
      <c r="B32" s="129" t="s">
        <v>112</v>
      </c>
      <c r="C32" s="142">
        <f>SUMIFS(Costs!D$8:D$313, Costs!$B$8:$B$313, Efficiency!$B32, Costs!$C$8:$C$313, "&gt;="&amp;Efficiency!$G$11, Costs!$C$8:$C$313, "&lt;="&amp;Efficiency!$H$11)</f>
        <v>100.70295540935254</v>
      </c>
      <c r="D32" s="142">
        <f>SUMIFS(Costs!E$8:E$313, Costs!$B$8:$B$313, Efficiency!$B32, Costs!$C$8:$C$313, "&gt;="&amp;Efficiency!$G$11, Costs!$C$8:$C$313, "&lt;="&amp;Efficiency!$H$11)</f>
        <v>83.837527264455161</v>
      </c>
      <c r="E32" s="142">
        <f>SUMIFS(Costs!F$8:F$313, Costs!$B$8:$B$313, Efficiency!$B32, Costs!$C$8:$C$313, "&gt;="&amp;Efficiency!$G$11, Costs!$C$8:$C$313, "&lt;="&amp;Efficiency!$H$11)</f>
        <v>184.5404826738077</v>
      </c>
      <c r="F32" s="142">
        <f>SUMIFS('Modelled costs '!N$7:N$312, 'Modelled costs '!$B$7:$B$312, Efficiency!$B32, 'Modelled costs '!$C$7:$C$312,"&gt;="&amp;Efficiency!$G$11, 'Modelled costs '!$C$7:$C$312, "&lt;="&amp;Efficiency!$H$11)</f>
        <v>69.479920986801929</v>
      </c>
      <c r="G32" s="142">
        <f>SUMIFS('Modelled costs '!O$7:O$312, 'Modelled costs '!$B$7:$B$312, Efficiency!$B32, 'Modelled costs '!$C$7:$C$312,"&gt;="&amp;Efficiency!$G$11, 'Modelled costs '!$C$7:$C$312, "&lt;="&amp;Efficiency!$H$11)</f>
        <v>71.480102232539494</v>
      </c>
      <c r="H32" s="142">
        <f>SUMIFS('Modelled costs '!P$7:P$312, 'Modelled costs '!$B$7:$B$312, Efficiency!$B32, 'Modelled costs '!$C$7:$C$312,"&gt;="&amp;Efficiency!$G$11, 'Modelled costs '!$C$7:$C$312, "&lt;="&amp;Efficiency!$H$11)</f>
        <v>119.09877749489115</v>
      </c>
      <c r="I32" s="142">
        <f>SUMIFS('Modelled costs '!Q$7:Q$312, 'Modelled costs '!$B$7:$B$312, Efficiency!$B32, 'Modelled costs '!$C$7:$C$312,"&gt;="&amp;Efficiency!$G$11, 'Modelled costs '!$C$7:$C$312, "&lt;="&amp;Efficiency!$H$11)</f>
        <v>118.21477800686579</v>
      </c>
      <c r="J32" s="142">
        <f>SUMIFS('Modelled costs '!R$7:R$312, 'Modelled costs '!$B$7:$B$312, Efficiency!$B32, 'Modelled costs '!$C$7:$C$312,"&gt;="&amp;Efficiency!$G$11, 'Modelled costs '!$C$7:$C$312, "&lt;="&amp;Efficiency!$H$11)</f>
        <v>195.02725673644383</v>
      </c>
      <c r="K32" s="142">
        <f>SUMIFS('Modelled costs '!S$7:S$312, 'Modelled costs '!$B$7:$B$312, Efficiency!$B32, 'Modelled costs '!$C$7:$C$312,"&gt;="&amp;Efficiency!$G$11, 'Modelled costs '!$C$7:$C$312, "&lt;="&amp;Efficiency!$H$11)</f>
        <v>206.53092031075266</v>
      </c>
      <c r="L32" s="142">
        <f>SUMIFS('Modelled costs '!T$7:T$312, 'Modelled costs '!$B$7:$B$312, Efficiency!$B32, 'Modelled costs '!$C$7:$C$312,"&gt;="&amp;Efficiency!$G$11, 'Modelled costs '!$C$7:$C$312, "&lt;="&amp;Efficiency!$H$11)</f>
        <v>192.64397850147139</v>
      </c>
      <c r="M32" s="142">
        <f>SUMIFS('Modelled costs '!U$7:U$312, 'Modelled costs '!$B$7:$B$312, Efficiency!$B32, 'Modelled costs '!$C$7:$C$312,"&gt;="&amp;Efficiency!$G$11, 'Modelled costs '!$C$7:$C$312, "&lt;="&amp;Efficiency!$H$11)</f>
        <v>201.97276028912202</v>
      </c>
      <c r="N32" s="143">
        <f t="shared" si="1"/>
        <v>70.480011609670711</v>
      </c>
      <c r="O32" s="143">
        <f t="shared" si="2"/>
        <v>118.65677775087846</v>
      </c>
      <c r="P32" s="144">
        <f t="shared" si="5"/>
        <v>189.13678936054919</v>
      </c>
      <c r="Q32" s="144">
        <f t="shared" si="3"/>
        <v>199.04372895944746</v>
      </c>
      <c r="R32" s="145">
        <f t="shared" si="4"/>
        <v>196.5669940597229</v>
      </c>
    </row>
    <row r="33" spans="1:25" s="48" customFormat="1" ht="13.15">
      <c r="B33" s="129" t="s">
        <v>113</v>
      </c>
      <c r="C33" s="142">
        <f>SUMIFS(Costs!D$8:D$313, Costs!$B$8:$B$313, Efficiency!$B33, Costs!$C$8:$C$313, "&gt;="&amp;Efficiency!$G$11, Costs!$C$8:$C$313, "&lt;="&amp;Efficiency!$H$11)</f>
        <v>161.70674425199957</v>
      </c>
      <c r="D33" s="142">
        <f>SUMIFS(Costs!E$8:E$313, Costs!$B$8:$B$313, Efficiency!$B33, Costs!$C$8:$C$313, "&gt;="&amp;Efficiency!$G$11, Costs!$C$8:$C$313, "&lt;="&amp;Efficiency!$H$11)</f>
        <v>244.40910240814961</v>
      </c>
      <c r="E33" s="142">
        <f>SUMIFS(Costs!F$8:F$313, Costs!$B$8:$B$313, Efficiency!$B33, Costs!$C$8:$C$313, "&gt;="&amp;Efficiency!$G$11, Costs!$C$8:$C$313, "&lt;="&amp;Efficiency!$H$11)</f>
        <v>406.11584666014915</v>
      </c>
      <c r="F33" s="142">
        <f>SUMIFS('Modelled costs '!N$7:N$312, 'Modelled costs '!$B$7:$B$312, Efficiency!$B33, 'Modelled costs '!$C$7:$C$312,"&gt;="&amp;Efficiency!$G$11, 'Modelled costs '!$C$7:$C$312, "&lt;="&amp;Efficiency!$H$11)</f>
        <v>193.41810816823443</v>
      </c>
      <c r="G33" s="142">
        <f>SUMIFS('Modelled costs '!O$7:O$312, 'Modelled costs '!$B$7:$B$312, Efficiency!$B33, 'Modelled costs '!$C$7:$C$312,"&gt;="&amp;Efficiency!$G$11, 'Modelled costs '!$C$7:$C$312, "&lt;="&amp;Efficiency!$H$11)</f>
        <v>209.31628142453258</v>
      </c>
      <c r="H33" s="142">
        <f>SUMIFS('Modelled costs '!P$7:P$312, 'Modelled costs '!$B$7:$B$312, Efficiency!$B33, 'Modelled costs '!$C$7:$C$312,"&gt;="&amp;Efficiency!$G$11, 'Modelled costs '!$C$7:$C$312, "&lt;="&amp;Efficiency!$H$11)</f>
        <v>237.21767255105595</v>
      </c>
      <c r="I33" s="142">
        <f>SUMIFS('Modelled costs '!Q$7:Q$312, 'Modelled costs '!$B$7:$B$312, Efficiency!$B33, 'Modelled costs '!$C$7:$C$312,"&gt;="&amp;Efficiency!$G$11, 'Modelled costs '!$C$7:$C$312, "&lt;="&amp;Efficiency!$H$11)</f>
        <v>244.24737110614831</v>
      </c>
      <c r="J33" s="142">
        <f>SUMIFS('Modelled costs '!R$7:R$312, 'Modelled costs '!$B$7:$B$312, Efficiency!$B33, 'Modelled costs '!$C$7:$C$312,"&gt;="&amp;Efficiency!$G$11, 'Modelled costs '!$C$7:$C$312, "&lt;="&amp;Efficiency!$H$11)</f>
        <v>427.07757763915623</v>
      </c>
      <c r="K33" s="142">
        <f>SUMIFS('Modelled costs '!S$7:S$312, 'Modelled costs '!$B$7:$B$312, Efficiency!$B33, 'Modelled costs '!$C$7:$C$312,"&gt;="&amp;Efficiency!$G$11, 'Modelled costs '!$C$7:$C$312, "&lt;="&amp;Efficiency!$H$11)</f>
        <v>446.22670692770794</v>
      </c>
      <c r="L33" s="142">
        <f>SUMIFS('Modelled costs '!T$7:T$312, 'Modelled costs '!$B$7:$B$312, Efficiency!$B33, 'Modelled costs '!$C$7:$C$312,"&gt;="&amp;Efficiency!$G$11, 'Modelled costs '!$C$7:$C$312, "&lt;="&amp;Efficiency!$H$11)</f>
        <v>439.05867378968981</v>
      </c>
      <c r="M33" s="142">
        <f>SUMIFS('Modelled costs '!U$7:U$312, 'Modelled costs '!$B$7:$B$312, Efficiency!$B33, 'Modelled costs '!$C$7:$C$312,"&gt;="&amp;Efficiency!$G$11, 'Modelled costs '!$C$7:$C$312, "&lt;="&amp;Efficiency!$H$11)</f>
        <v>459.75739007642017</v>
      </c>
      <c r="N33" s="143">
        <f t="shared" si="1"/>
        <v>201.3671947963835</v>
      </c>
      <c r="O33" s="143">
        <f t="shared" si="2"/>
        <v>240.73252182860213</v>
      </c>
      <c r="P33" s="144">
        <f t="shared" si="5"/>
        <v>442.0997166249856</v>
      </c>
      <c r="Q33" s="144">
        <f t="shared" si="3"/>
        <v>443.03008710824349</v>
      </c>
      <c r="R33" s="145">
        <f t="shared" si="4"/>
        <v>442.79749448742899</v>
      </c>
    </row>
    <row r="34" spans="1:25" s="48" customFormat="1" ht="13.15">
      <c r="B34" s="129" t="s">
        <v>36</v>
      </c>
      <c r="C34" s="142">
        <f>SUMIFS(Costs!D$8:D$313, Costs!$B$8:$B$313, Efficiency!$B34, Costs!$C$8:$C$313, "&gt;="&amp;Efficiency!$G$11, Costs!$C$8:$C$313, "&lt;="&amp;Efficiency!$H$11)</f>
        <v>59.429780916097513</v>
      </c>
      <c r="D34" s="142">
        <f>SUMIFS(Costs!E$8:E$313, Costs!$B$8:$B$313, Efficiency!$B34, Costs!$C$8:$C$313, "&gt;="&amp;Efficiency!$G$11, Costs!$C$8:$C$313, "&lt;="&amp;Efficiency!$H$11)</f>
        <v>104.8074439010685</v>
      </c>
      <c r="E34" s="142">
        <f>SUMIFS(Costs!F$8:F$313, Costs!$B$8:$B$313, Efficiency!$B34, Costs!$C$8:$C$313, "&gt;="&amp;Efficiency!$G$11, Costs!$C$8:$C$313, "&lt;="&amp;Efficiency!$H$11)</f>
        <v>164.23722481716601</v>
      </c>
      <c r="F34" s="142">
        <f>SUMIFS('Modelled costs '!N$7:N$312, 'Modelled costs '!$B$7:$B$312, Efficiency!$B34, 'Modelled costs '!$C$7:$C$312,"&gt;="&amp;Efficiency!$G$11, 'Modelled costs '!$C$7:$C$312, "&lt;="&amp;Efficiency!$H$11)</f>
        <v>52.729192560614202</v>
      </c>
      <c r="G34" s="142">
        <f>SUMIFS('Modelled costs '!O$7:O$312, 'Modelled costs '!$B$7:$B$312, Efficiency!$B34, 'Modelled costs '!$C$7:$C$312,"&gt;="&amp;Efficiency!$G$11, 'Modelled costs '!$C$7:$C$312, "&lt;="&amp;Efficiency!$H$11)</f>
        <v>46.129286726878846</v>
      </c>
      <c r="H34" s="142">
        <f>SUMIFS('Modelled costs '!P$7:P$312, 'Modelled costs '!$B$7:$B$312, Efficiency!$B34, 'Modelled costs '!$C$7:$C$312,"&gt;="&amp;Efficiency!$G$11, 'Modelled costs '!$C$7:$C$312, "&lt;="&amp;Efficiency!$H$11)</f>
        <v>125.94112243857091</v>
      </c>
      <c r="I34" s="142">
        <f>SUMIFS('Modelled costs '!Q$7:Q$312, 'Modelled costs '!$B$7:$B$312, Efficiency!$B34, 'Modelled costs '!$C$7:$C$312,"&gt;="&amp;Efficiency!$G$11, 'Modelled costs '!$C$7:$C$312, "&lt;="&amp;Efficiency!$H$11)</f>
        <v>114.58778746352503</v>
      </c>
      <c r="J34" s="142">
        <f>SUMIFS('Modelled costs '!R$7:R$312, 'Modelled costs '!$B$7:$B$312, Efficiency!$B34, 'Modelled costs '!$C$7:$C$312,"&gt;="&amp;Efficiency!$G$11, 'Modelled costs '!$C$7:$C$312, "&lt;="&amp;Efficiency!$H$11)</f>
        <v>166.93935616708927</v>
      </c>
      <c r="K34" s="142">
        <f>SUMIFS('Modelled costs '!S$7:S$312, 'Modelled costs '!$B$7:$B$312, Efficiency!$B34, 'Modelled costs '!$C$7:$C$312,"&gt;="&amp;Efficiency!$G$11, 'Modelled costs '!$C$7:$C$312, "&lt;="&amp;Efficiency!$H$11)</f>
        <v>155.20608975545125</v>
      </c>
      <c r="L34" s="142">
        <f>SUMIFS('Modelled costs '!T$7:T$312, 'Modelled costs '!$B$7:$B$312, Efficiency!$B34, 'Modelled costs '!$C$7:$C$312,"&gt;="&amp;Efficiency!$G$11, 'Modelled costs '!$C$7:$C$312, "&lt;="&amp;Efficiency!$H$11)</f>
        <v>179.28144547281468</v>
      </c>
      <c r="M34" s="142">
        <f>SUMIFS('Modelled costs '!U$7:U$312, 'Modelled costs '!$B$7:$B$312, Efficiency!$B34, 'Modelled costs '!$C$7:$C$312,"&gt;="&amp;Efficiency!$G$11, 'Modelled costs '!$C$7:$C$312, "&lt;="&amp;Efficiency!$H$11)</f>
        <v>166.52262317240167</v>
      </c>
      <c r="N34" s="143">
        <f t="shared" si="1"/>
        <v>49.429239643746527</v>
      </c>
      <c r="O34" s="143">
        <f t="shared" si="2"/>
        <v>120.26445495104798</v>
      </c>
      <c r="P34" s="144">
        <f t="shared" si="5"/>
        <v>169.69369459479452</v>
      </c>
      <c r="Q34" s="144">
        <f t="shared" si="3"/>
        <v>166.98737864193919</v>
      </c>
      <c r="R34" s="145">
        <f t="shared" si="4"/>
        <v>167.66395763015302</v>
      </c>
    </row>
    <row r="35" spans="1:25" s="48" customFormat="1" ht="13.15">
      <c r="B35" s="129" t="s">
        <v>93</v>
      </c>
      <c r="C35" s="142">
        <f>SUMIFS(Costs!D$8:D$313, Costs!$B$8:$B$313, Efficiency!$B35, Costs!$C$8:$C$313, "&gt;="&amp;Efficiency!$G$11, Costs!$C$8:$C$313, "&lt;="&amp;Efficiency!$H$11)</f>
        <v>23.656275224004602</v>
      </c>
      <c r="D35" s="142">
        <f>SUMIFS(Costs!E$8:E$313, Costs!$B$8:$B$313, Efficiency!$B35, Costs!$C$8:$C$313, "&gt;="&amp;Efficiency!$G$11, Costs!$C$8:$C$313, "&lt;="&amp;Efficiency!$H$11)</f>
        <v>36.495734407800562</v>
      </c>
      <c r="E35" s="142">
        <f>SUMIFS(Costs!F$8:F$313, Costs!$B$8:$B$313, Efficiency!$B35, Costs!$C$8:$C$313, "&gt;="&amp;Efficiency!$G$11, Costs!$C$8:$C$313, "&lt;="&amp;Efficiency!$H$11)</f>
        <v>60.152009631805157</v>
      </c>
      <c r="F35" s="142">
        <f>SUMIFS('Modelled costs '!N$7:N$312, 'Modelled costs '!$B$7:$B$312, Efficiency!$B35, 'Modelled costs '!$C$7:$C$312,"&gt;="&amp;Efficiency!$G$11, 'Modelled costs '!$C$7:$C$312, "&lt;="&amp;Efficiency!$H$11)</f>
        <v>17.161623120116744</v>
      </c>
      <c r="G35" s="142">
        <f>SUMIFS('Modelled costs '!O$7:O$312, 'Modelled costs '!$B$7:$B$312, Efficiency!$B35, 'Modelled costs '!$C$7:$C$312,"&gt;="&amp;Efficiency!$G$11, 'Modelled costs '!$C$7:$C$312, "&lt;="&amp;Efficiency!$H$11)</f>
        <v>18.133228082878393</v>
      </c>
      <c r="H35" s="142">
        <f>SUMIFS('Modelled costs '!P$7:P$312, 'Modelled costs '!$B$7:$B$312, Efficiency!$B35, 'Modelled costs '!$C$7:$C$312,"&gt;="&amp;Efficiency!$G$11, 'Modelled costs '!$C$7:$C$312, "&lt;="&amp;Efficiency!$H$11)</f>
        <v>45.130577847421193</v>
      </c>
      <c r="I35" s="142">
        <f>SUMIFS('Modelled costs '!Q$7:Q$312, 'Modelled costs '!$B$7:$B$312, Efficiency!$B35, 'Modelled costs '!$C$7:$C$312,"&gt;="&amp;Efficiency!$G$11, 'Modelled costs '!$C$7:$C$312, "&lt;="&amp;Efficiency!$H$11)</f>
        <v>44.411125472294145</v>
      </c>
      <c r="J35" s="142">
        <f>SUMIFS('Modelled costs '!R$7:R$312, 'Modelled costs '!$B$7:$B$312, Efficiency!$B35, 'Modelled costs '!$C$7:$C$312,"&gt;="&amp;Efficiency!$G$11, 'Modelled costs '!$C$7:$C$312, "&lt;="&amp;Efficiency!$H$11)</f>
        <v>63.003805329922827</v>
      </c>
      <c r="K35" s="142">
        <f>SUMIFS('Modelled costs '!S$7:S$312, 'Modelled costs '!$B$7:$B$312, Efficiency!$B35, 'Modelled costs '!$C$7:$C$312,"&gt;="&amp;Efficiency!$G$11, 'Modelled costs '!$C$7:$C$312, "&lt;="&amp;Efficiency!$H$11)</f>
        <v>64.846251944249829</v>
      </c>
      <c r="L35" s="142">
        <f>SUMIFS('Modelled costs '!T$7:T$312, 'Modelled costs '!$B$7:$B$312, Efficiency!$B35, 'Modelled costs '!$C$7:$C$312,"&gt;="&amp;Efficiency!$G$11, 'Modelled costs '!$C$7:$C$312, "&lt;="&amp;Efficiency!$H$11)</f>
        <v>61.03056277313194</v>
      </c>
      <c r="M35" s="142">
        <f>SUMIFS('Modelled costs '!U$7:U$312, 'Modelled costs '!$B$7:$B$312, Efficiency!$B35, 'Modelled costs '!$C$7:$C$312,"&gt;="&amp;Efficiency!$G$11, 'Modelled costs '!$C$7:$C$312, "&lt;="&amp;Efficiency!$H$11)</f>
        <v>62.764963671178343</v>
      </c>
      <c r="N35" s="143">
        <f t="shared" si="1"/>
        <v>17.647425601497567</v>
      </c>
      <c r="O35" s="143">
        <f t="shared" si="2"/>
        <v>44.770851659857669</v>
      </c>
      <c r="P35" s="144">
        <f t="shared" si="5"/>
        <v>62.418277261355236</v>
      </c>
      <c r="Q35" s="144">
        <f t="shared" si="3"/>
        <v>62.911395929620738</v>
      </c>
      <c r="R35" s="145">
        <f t="shared" si="4"/>
        <v>62.788116262554361</v>
      </c>
    </row>
    <row r="36" spans="1:25" s="48" customFormat="1" ht="13.15">
      <c r="B36" s="129" t="s">
        <v>100</v>
      </c>
      <c r="C36" s="142">
        <f>SUMIFS(Costs!D$8:D$313, Costs!$B$8:$B$313, Efficiency!$B36, Costs!$C$8:$C$313, "&gt;="&amp;Efficiency!$G$11, Costs!$C$8:$C$313, "&lt;="&amp;Efficiency!$H$11)</f>
        <v>5.7405402305708204</v>
      </c>
      <c r="D36" s="142">
        <f>SUMIFS(Costs!E$8:E$313, Costs!$B$8:$B$313, Efficiency!$B36, Costs!$C$8:$C$313, "&gt;="&amp;Efficiency!$G$11, Costs!$C$8:$C$313, "&lt;="&amp;Efficiency!$H$11)</f>
        <v>22.456612574106053</v>
      </c>
      <c r="E36" s="142">
        <f>SUMIFS(Costs!F$8:F$313, Costs!$B$8:$B$313, Efficiency!$B36, Costs!$C$8:$C$313, "&gt;="&amp;Efficiency!$G$11, Costs!$C$8:$C$313, "&lt;="&amp;Efficiency!$H$11)</f>
        <v>28.197152804676861</v>
      </c>
      <c r="F36" s="142">
        <f>SUMIFS('Modelled costs '!N$7:N$312, 'Modelled costs '!$B$7:$B$312, Efficiency!$B36, 'Modelled costs '!$C$7:$C$312,"&gt;="&amp;Efficiency!$G$11, 'Modelled costs '!$C$7:$C$312, "&lt;="&amp;Efficiency!$H$11)</f>
        <v>6.1926657681777604</v>
      </c>
      <c r="G36" s="142">
        <f>SUMIFS('Modelled costs '!O$7:O$312, 'Modelled costs '!$B$7:$B$312, Efficiency!$B36, 'Modelled costs '!$C$7:$C$312,"&gt;="&amp;Efficiency!$G$11, 'Modelled costs '!$C$7:$C$312, "&lt;="&amp;Efficiency!$H$11)</f>
        <v>5.5971841175032813</v>
      </c>
      <c r="H36" s="142">
        <f>SUMIFS('Modelled costs '!P$7:P$312, 'Modelled costs '!$B$7:$B$312, Efficiency!$B36, 'Modelled costs '!$C$7:$C$312,"&gt;="&amp;Efficiency!$G$11, 'Modelled costs '!$C$7:$C$312, "&lt;="&amp;Efficiency!$H$11)</f>
        <v>26.688919201250673</v>
      </c>
      <c r="I36" s="142">
        <f>SUMIFS('Modelled costs '!Q$7:Q$312, 'Modelled costs '!$B$7:$B$312, Efficiency!$B36, 'Modelled costs '!$C$7:$C$312,"&gt;="&amp;Efficiency!$G$11, 'Modelled costs '!$C$7:$C$312, "&lt;="&amp;Efficiency!$H$11)</f>
        <v>27.339019377798078</v>
      </c>
      <c r="J36" s="142">
        <f>SUMIFS('Modelled costs '!R$7:R$312, 'Modelled costs '!$B$7:$B$312, Efficiency!$B36, 'Modelled costs '!$C$7:$C$312,"&gt;="&amp;Efficiency!$G$11, 'Modelled costs '!$C$7:$C$312, "&lt;="&amp;Efficiency!$H$11)</f>
        <v>28.299491949196948</v>
      </c>
      <c r="K36" s="142">
        <f>SUMIFS('Modelled costs '!S$7:S$312, 'Modelled costs '!$B$7:$B$312, Efficiency!$B36, 'Modelled costs '!$C$7:$C$312,"&gt;="&amp;Efficiency!$G$11, 'Modelled costs '!$C$7:$C$312, "&lt;="&amp;Efficiency!$H$11)</f>
        <v>26.149527554402663</v>
      </c>
      <c r="L36" s="142">
        <f>SUMIFS('Modelled costs '!T$7:T$312, 'Modelled costs '!$B$7:$B$312, Efficiency!$B36, 'Modelled costs '!$C$7:$C$312,"&gt;="&amp;Efficiency!$G$11, 'Modelled costs '!$C$7:$C$312, "&lt;="&amp;Efficiency!$H$11)</f>
        <v>27.940557039584458</v>
      </c>
      <c r="M36" s="142">
        <f>SUMIFS('Modelled costs '!U$7:U$312, 'Modelled costs '!$B$7:$B$312, Efficiency!$B36, 'Modelled costs '!$C$7:$C$312,"&gt;="&amp;Efficiency!$G$11, 'Modelled costs '!$C$7:$C$312, "&lt;="&amp;Efficiency!$H$11)</f>
        <v>25.882522070477638</v>
      </c>
      <c r="N36" s="143">
        <f t="shared" si="1"/>
        <v>5.8949249428405208</v>
      </c>
      <c r="O36" s="143">
        <f t="shared" si="2"/>
        <v>27.013969289524375</v>
      </c>
      <c r="P36" s="144">
        <f t="shared" si="5"/>
        <v>32.908894232364894</v>
      </c>
      <c r="Q36" s="144">
        <f t="shared" si="3"/>
        <v>27.068024653415428</v>
      </c>
      <c r="R36" s="145">
        <f t="shared" si="4"/>
        <v>28.528242048152798</v>
      </c>
    </row>
    <row r="37" spans="1:25" s="48" customFormat="1" ht="13.15">
      <c r="B37" s="129" t="s">
        <v>102</v>
      </c>
      <c r="C37" s="142">
        <f>SUMIFS(Costs!D$8:D$313, Costs!$B$8:$B$313, Efficiency!$B37, Costs!$C$8:$C$313, "&gt;="&amp;Efficiency!$G$11, Costs!$C$8:$C$313, "&lt;="&amp;Efficiency!$H$11)</f>
        <v>9.4596233696924799</v>
      </c>
      <c r="D37" s="142">
        <f>SUMIFS(Costs!E$8:E$313, Costs!$B$8:$B$313, Efficiency!$B37, Costs!$C$8:$C$313, "&gt;="&amp;Efficiency!$G$11, Costs!$C$8:$C$313, "&lt;="&amp;Efficiency!$H$11)</f>
        <v>36.775732859162446</v>
      </c>
      <c r="E37" s="142">
        <f>SUMIFS(Costs!F$8:F$313, Costs!$B$8:$B$313, Efficiency!$B37, Costs!$C$8:$C$313, "&gt;="&amp;Efficiency!$G$11, Costs!$C$8:$C$313, "&lt;="&amp;Efficiency!$H$11)</f>
        <v>46.235356228854911</v>
      </c>
      <c r="F37" s="142">
        <f>SUMIFS('Modelled costs '!N$7:N$312, 'Modelled costs '!$B$7:$B$312, Efficiency!$B37, 'Modelled costs '!$C$7:$C$312,"&gt;="&amp;Efficiency!$G$11, 'Modelled costs '!$C$7:$C$312, "&lt;="&amp;Efficiency!$H$11)</f>
        <v>9.3871071777607966</v>
      </c>
      <c r="G37" s="142">
        <f>SUMIFS('Modelled costs '!O$7:O$312, 'Modelled costs '!$B$7:$B$312, Efficiency!$B37, 'Modelled costs '!$C$7:$C$312,"&gt;="&amp;Efficiency!$G$11, 'Modelled costs '!$C$7:$C$312, "&lt;="&amp;Efficiency!$H$11)</f>
        <v>8.3219404530549266</v>
      </c>
      <c r="H37" s="142">
        <f>SUMIFS('Modelled costs '!P$7:P$312, 'Modelled costs '!$B$7:$B$312, Efficiency!$B37, 'Modelled costs '!$C$7:$C$312,"&gt;="&amp;Efficiency!$G$11, 'Modelled costs '!$C$7:$C$312, "&lt;="&amp;Efficiency!$H$11)</f>
        <v>24.984733951682475</v>
      </c>
      <c r="I37" s="142">
        <f>SUMIFS('Modelled costs '!Q$7:Q$312, 'Modelled costs '!$B$7:$B$312, Efficiency!$B37, 'Modelled costs '!$C$7:$C$312,"&gt;="&amp;Efficiency!$G$11, 'Modelled costs '!$C$7:$C$312, "&lt;="&amp;Efficiency!$H$11)</f>
        <v>25.72209778063311</v>
      </c>
      <c r="J37" s="142">
        <f>SUMIFS('Modelled costs '!R$7:R$312, 'Modelled costs '!$B$7:$B$312, Efficiency!$B37, 'Modelled costs '!$C$7:$C$312,"&gt;="&amp;Efficiency!$G$11, 'Modelled costs '!$C$7:$C$312, "&lt;="&amp;Efficiency!$H$11)</f>
        <v>36.381612959967185</v>
      </c>
      <c r="K37" s="142">
        <f>SUMIFS('Modelled costs '!S$7:S$312, 'Modelled costs '!$B$7:$B$312, Efficiency!$B37, 'Modelled costs '!$C$7:$C$312,"&gt;="&amp;Efficiency!$G$11, 'Modelled costs '!$C$7:$C$312, "&lt;="&amp;Efficiency!$H$11)</f>
        <v>35.107540233893467</v>
      </c>
      <c r="L37" s="142">
        <f>SUMIFS('Modelled costs '!T$7:T$312, 'Modelled costs '!$B$7:$B$312, Efficiency!$B37, 'Modelled costs '!$C$7:$C$312,"&gt;="&amp;Efficiency!$G$11, 'Modelled costs '!$C$7:$C$312, "&lt;="&amp;Efficiency!$H$11)</f>
        <v>33.484045794657391</v>
      </c>
      <c r="M37" s="142">
        <f>SUMIFS('Modelled costs '!U$7:U$312, 'Modelled costs '!$B$7:$B$312, Efficiency!$B37, 'Modelled costs '!$C$7:$C$312,"&gt;="&amp;Efficiency!$G$11, 'Modelled costs '!$C$7:$C$312, "&lt;="&amp;Efficiency!$H$11)</f>
        <v>31.96846645545682</v>
      </c>
      <c r="N37" s="143">
        <f t="shared" si="1"/>
        <v>8.8545238154078625</v>
      </c>
      <c r="O37" s="143">
        <f t="shared" si="2"/>
        <v>25.353415866157793</v>
      </c>
      <c r="P37" s="144">
        <f t="shared" si="5"/>
        <v>34.207939681565655</v>
      </c>
      <c r="Q37" s="144">
        <f t="shared" si="3"/>
        <v>34.235416360993717</v>
      </c>
      <c r="R37" s="145">
        <f t="shared" si="4"/>
        <v>34.228547191136698</v>
      </c>
    </row>
    <row r="38" spans="1:25" s="48" customFormat="1" ht="13.15">
      <c r="B38" s="129" t="s">
        <v>103</v>
      </c>
      <c r="C38" s="142">
        <f>SUMIFS(Costs!D$8:D$313, Costs!$B$8:$B$313, Efficiency!$B38, Costs!$C$8:$C$313, "&gt;="&amp;Efficiency!$G$11, Costs!$C$8:$C$313, "&lt;="&amp;Efficiency!$H$11)</f>
        <v>27.429096082710984</v>
      </c>
      <c r="D38" s="142">
        <f>SUMIFS(Costs!E$8:E$313, Costs!$B$8:$B$313, Efficiency!$B38, Costs!$C$8:$C$313, "&gt;="&amp;Efficiency!$G$11, Costs!$C$8:$C$313, "&lt;="&amp;Efficiency!$H$11)</f>
        <v>82.888234315709994</v>
      </c>
      <c r="E38" s="142">
        <f>SUMIFS(Costs!F$8:F$313, Costs!$B$8:$B$313, Efficiency!$B38, Costs!$C$8:$C$313, "&gt;="&amp;Efficiency!$G$11, Costs!$C$8:$C$313, "&lt;="&amp;Efficiency!$H$11)</f>
        <v>110.31733039842098</v>
      </c>
      <c r="F38" s="142">
        <f>SUMIFS('Modelled costs '!N$7:N$312, 'Modelled costs '!$B$7:$B$312, Efficiency!$B38, 'Modelled costs '!$C$7:$C$312,"&gt;="&amp;Efficiency!$G$11, 'Modelled costs '!$C$7:$C$312, "&lt;="&amp;Efficiency!$H$11)</f>
        <v>32.699414421022659</v>
      </c>
      <c r="G38" s="142">
        <f>SUMIFS('Modelled costs '!O$7:O$312, 'Modelled costs '!$B$7:$B$312, Efficiency!$B38, 'Modelled costs '!$C$7:$C$312,"&gt;="&amp;Efficiency!$G$11, 'Modelled costs '!$C$7:$C$312, "&lt;="&amp;Efficiency!$H$11)</f>
        <v>31.25949920647497</v>
      </c>
      <c r="H38" s="142">
        <f>SUMIFS('Modelled costs '!P$7:P$312, 'Modelled costs '!$B$7:$B$312, Efficiency!$B38, 'Modelled costs '!$C$7:$C$312,"&gt;="&amp;Efficiency!$G$11, 'Modelled costs '!$C$7:$C$312, "&lt;="&amp;Efficiency!$H$11)</f>
        <v>79.161982955629412</v>
      </c>
      <c r="I38" s="142">
        <f>SUMIFS('Modelled costs '!Q$7:Q$312, 'Modelled costs '!$B$7:$B$312, Efficiency!$B38, 'Modelled costs '!$C$7:$C$312,"&gt;="&amp;Efficiency!$G$11, 'Modelled costs '!$C$7:$C$312, "&lt;="&amp;Efficiency!$H$11)</f>
        <v>74.626380342659459</v>
      </c>
      <c r="J38" s="142">
        <f>SUMIFS('Modelled costs '!R$7:R$312, 'Modelled costs '!$B$7:$B$312, Efficiency!$B38, 'Modelled costs '!$C$7:$C$312,"&gt;="&amp;Efficiency!$G$11, 'Modelled costs '!$C$7:$C$312, "&lt;="&amp;Efficiency!$H$11)</f>
        <v>111.3565834513235</v>
      </c>
      <c r="K38" s="142">
        <f>SUMIFS('Modelled costs '!S$7:S$312, 'Modelled costs '!$B$7:$B$312, Efficiency!$B38, 'Modelled costs '!$C$7:$C$312,"&gt;="&amp;Efficiency!$G$11, 'Modelled costs '!$C$7:$C$312, "&lt;="&amp;Efficiency!$H$11)</f>
        <v>112.21782211011852</v>
      </c>
      <c r="L38" s="142">
        <f>SUMIFS('Modelled costs '!T$7:T$312, 'Modelled costs '!$B$7:$B$312, Efficiency!$B38, 'Modelled costs '!$C$7:$C$312,"&gt;="&amp;Efficiency!$G$11, 'Modelled costs '!$C$7:$C$312, "&lt;="&amp;Efficiency!$H$11)</f>
        <v>111.69953348575802</v>
      </c>
      <c r="M38" s="142">
        <f>SUMIFS('Modelled costs '!U$7:U$312, 'Modelled costs '!$B$7:$B$312, Efficiency!$B38, 'Modelled costs '!$C$7:$C$312,"&gt;="&amp;Efficiency!$G$11, 'Modelled costs '!$C$7:$C$312, "&lt;="&amp;Efficiency!$H$11)</f>
        <v>111.5185489495812</v>
      </c>
      <c r="N38" s="143">
        <f t="shared" si="1"/>
        <v>31.979456813748815</v>
      </c>
      <c r="O38" s="143">
        <f t="shared" si="2"/>
        <v>76.894181649144429</v>
      </c>
      <c r="P38" s="144">
        <f t="shared" si="5"/>
        <v>108.87363846289324</v>
      </c>
      <c r="Q38" s="144">
        <f t="shared" si="3"/>
        <v>111.69812199919531</v>
      </c>
      <c r="R38" s="145">
        <f t="shared" si="4"/>
        <v>110.99200111511979</v>
      </c>
    </row>
    <row r="39" spans="1:25" s="48" customFormat="1" ht="13.5" thickBot="1">
      <c r="B39" s="129" t="s">
        <v>105</v>
      </c>
      <c r="C39" s="142">
        <f>SUMIFS(Costs!D$8:D$313, Costs!$B$8:$B$313, Efficiency!$B39, Costs!$C$8:$C$313, "&gt;="&amp;Efficiency!$G$11, Costs!$C$8:$C$313, "&lt;="&amp;Efficiency!$H$11)</f>
        <v>30.396987707576848</v>
      </c>
      <c r="D39" s="142">
        <f>SUMIFS(Costs!E$8:E$313, Costs!$B$8:$B$313, Efficiency!$B39, Costs!$C$8:$C$313, "&gt;="&amp;Efficiency!$G$11, Costs!$C$8:$C$313, "&lt;="&amp;Efficiency!$H$11)</f>
        <v>53.074543433012749</v>
      </c>
      <c r="E39" s="142">
        <f>SUMIFS(Costs!F$8:F$313, Costs!$B$8:$B$313, Efficiency!$B39, Costs!$C$8:$C$313, "&gt;="&amp;Efficiency!$G$11, Costs!$C$8:$C$313, "&lt;="&amp;Efficiency!$H$11)</f>
        <v>83.47153114058959</v>
      </c>
      <c r="F39" s="142">
        <f>SUMIFS('Modelled costs '!N$7:N$312, 'Modelled costs '!$B$7:$B$312, Efficiency!$B39, 'Modelled costs '!$C$7:$C$312,"&gt;="&amp;Efficiency!$G$11, 'Modelled costs '!$C$7:$C$312, "&lt;="&amp;Efficiency!$H$11)</f>
        <v>21.714613577311273</v>
      </c>
      <c r="G39" s="142">
        <f>SUMIFS('Modelled costs '!O$7:O$312, 'Modelled costs '!$B$7:$B$312, Efficiency!$B39, 'Modelled costs '!$C$7:$C$312,"&gt;="&amp;Efficiency!$G$11, 'Modelled costs '!$C$7:$C$312, "&lt;="&amp;Efficiency!$H$11)</f>
        <v>24.429024816225571</v>
      </c>
      <c r="H39" s="142">
        <f>SUMIFS('Modelled costs '!P$7:P$312, 'Modelled costs '!$B$7:$B$312, Efficiency!$B39, 'Modelled costs '!$C$7:$C$312,"&gt;="&amp;Efficiency!$G$11, 'Modelled costs '!$C$7:$C$312, "&lt;="&amp;Efficiency!$H$11)</f>
        <v>59.924773620092125</v>
      </c>
      <c r="I39" s="142">
        <f>SUMIFS('Modelled costs '!Q$7:Q$312, 'Modelled costs '!$B$7:$B$312, Efficiency!$B39, 'Modelled costs '!$C$7:$C$312,"&gt;="&amp;Efficiency!$G$11, 'Modelled costs '!$C$7:$C$312, "&lt;="&amp;Efficiency!$H$11)</f>
        <v>57.706296616062779</v>
      </c>
      <c r="J39" s="142">
        <f>SUMIFS('Modelled costs '!R$7:R$312, 'Modelled costs '!$B$7:$B$312, Efficiency!$B39, 'Modelled costs '!$C$7:$C$312,"&gt;="&amp;Efficiency!$G$11, 'Modelled costs '!$C$7:$C$312, "&lt;="&amp;Efficiency!$H$11)</f>
        <v>77.535875040090929</v>
      </c>
      <c r="K39" s="142">
        <f>SUMIFS('Modelled costs '!S$7:S$312, 'Modelled costs '!$B$7:$B$312, Efficiency!$B39, 'Modelled costs '!$C$7:$C$312,"&gt;="&amp;Efficiency!$G$11, 'Modelled costs '!$C$7:$C$312, "&lt;="&amp;Efficiency!$H$11)</f>
        <v>78.250523954194421</v>
      </c>
      <c r="L39" s="142">
        <f>SUMIFS('Modelled costs '!T$7:T$312, 'Modelled costs '!$B$7:$B$312, Efficiency!$B39, 'Modelled costs '!$C$7:$C$312,"&gt;="&amp;Efficiency!$G$11, 'Modelled costs '!$C$7:$C$312, "&lt;="&amp;Efficiency!$H$11)</f>
        <v>79.208291172694345</v>
      </c>
      <c r="M39" s="142">
        <f>SUMIFS('Modelled costs '!U$7:U$312, 'Modelled costs '!$B$7:$B$312, Efficiency!$B39, 'Modelled costs '!$C$7:$C$312,"&gt;="&amp;Efficiency!$G$11, 'Modelled costs '!$C$7:$C$312, "&lt;="&amp;Efficiency!$H$11)</f>
        <v>81.029489195457757</v>
      </c>
      <c r="N39" s="143">
        <f t="shared" si="1"/>
        <v>23.071819196768423</v>
      </c>
      <c r="O39" s="143">
        <f t="shared" si="2"/>
        <v>58.815535118077449</v>
      </c>
      <c r="P39" s="144">
        <f t="shared" si="5"/>
        <v>81.887354314845879</v>
      </c>
      <c r="Q39" s="144">
        <f t="shared" si="3"/>
        <v>79.006044840609363</v>
      </c>
      <c r="R39" s="214">
        <f t="shared" si="4"/>
        <v>79.726372209168488</v>
      </c>
    </row>
    <row r="40" spans="1:25" s="48" customFormat="1" ht="13.15">
      <c r="B40" s="148"/>
      <c r="C40" s="149"/>
      <c r="D40" s="149"/>
      <c r="E40" s="150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X40" s="116"/>
    </row>
    <row r="41" spans="1:25" s="48" customFormat="1" ht="13.15"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</row>
    <row r="42" spans="1:25" s="110" customFormat="1" ht="13.15">
      <c r="A42" s="48"/>
      <c r="B42" s="109" t="s">
        <v>280</v>
      </c>
      <c r="D42" s="109"/>
      <c r="E42" s="109" t="str">
        <f>J8&amp;" years"</f>
        <v>5 years</v>
      </c>
      <c r="S42" s="109"/>
    </row>
    <row r="43" spans="1:25" s="48" customFormat="1" ht="13.15">
      <c r="B43" s="148"/>
      <c r="C43" s="149"/>
      <c r="D43" s="149"/>
      <c r="E43" s="150"/>
      <c r="F43" s="149"/>
      <c r="G43" s="149"/>
      <c r="H43" s="149"/>
      <c r="I43" s="149"/>
      <c r="J43" s="149"/>
      <c r="K43" s="149"/>
      <c r="L43" s="149"/>
      <c r="M43" s="149"/>
      <c r="N43" s="153"/>
      <c r="O43" s="153"/>
      <c r="P43" s="153"/>
      <c r="Q43" s="149"/>
      <c r="R43" s="154"/>
      <c r="Y43" s="116"/>
    </row>
    <row r="44" spans="1:25" s="116" customFormat="1" ht="13.15">
      <c r="B44" s="134" t="s">
        <v>281</v>
      </c>
      <c r="I44" s="134" t="s">
        <v>282</v>
      </c>
    </row>
    <row r="45" spans="1:25" s="116" customFormat="1" ht="13.5" thickBot="1">
      <c r="B45" s="48"/>
      <c r="C45" s="112"/>
      <c r="K45" s="112"/>
      <c r="L45" s="48"/>
      <c r="M45" s="48"/>
    </row>
    <row r="46" spans="1:25" s="116" customFormat="1" ht="29.25" customHeight="1" thickTop="1">
      <c r="B46" s="48"/>
      <c r="C46" s="78" t="s">
        <v>218</v>
      </c>
      <c r="D46" s="78" t="s">
        <v>219</v>
      </c>
      <c r="E46" s="155" t="s">
        <v>283</v>
      </c>
      <c r="F46" s="155" t="s">
        <v>220</v>
      </c>
      <c r="G46" s="156" t="s">
        <v>284</v>
      </c>
      <c r="J46" s="229" t="s">
        <v>285</v>
      </c>
      <c r="K46" s="230"/>
      <c r="L46" s="229" t="s">
        <v>286</v>
      </c>
      <c r="M46" s="230"/>
      <c r="N46" s="229" t="s">
        <v>283</v>
      </c>
      <c r="O46" s="230"/>
      <c r="P46" s="229" t="s">
        <v>287</v>
      </c>
      <c r="Q46" s="230"/>
      <c r="R46" s="229" t="s">
        <v>288</v>
      </c>
      <c r="S46" s="230"/>
    </row>
    <row r="47" spans="1:25" s="116" customFormat="1" ht="26.65" thickBot="1">
      <c r="B47" s="48"/>
      <c r="C47" s="78" t="s">
        <v>150</v>
      </c>
      <c r="D47" s="78" t="s">
        <v>199</v>
      </c>
      <c r="E47" s="78" t="s">
        <v>200</v>
      </c>
      <c r="F47" s="155" t="s">
        <v>200</v>
      </c>
      <c r="G47" s="157" t="s">
        <v>279</v>
      </c>
      <c r="I47" s="117" t="s">
        <v>289</v>
      </c>
      <c r="J47" s="117" t="s">
        <v>274</v>
      </c>
      <c r="K47" s="117" t="s">
        <v>290</v>
      </c>
      <c r="L47" s="117" t="s">
        <v>274</v>
      </c>
      <c r="M47" s="117" t="s">
        <v>290</v>
      </c>
      <c r="N47" s="117" t="s">
        <v>274</v>
      </c>
      <c r="O47" s="117" t="s">
        <v>290</v>
      </c>
      <c r="P47" s="117" t="s">
        <v>274</v>
      </c>
      <c r="Q47" s="117" t="s">
        <v>290</v>
      </c>
      <c r="R47" s="117" t="s">
        <v>274</v>
      </c>
      <c r="S47" s="117" t="s">
        <v>290</v>
      </c>
    </row>
    <row r="48" spans="1:25" s="116" customFormat="1" ht="13.15">
      <c r="B48" s="74" t="str">
        <f t="shared" ref="B48:B64" si="6">B23</f>
        <v>ANH</v>
      </c>
      <c r="C48" s="158">
        <f t="shared" ref="C48:C64" si="7">C23/N23</f>
        <v>1.0075582309821169</v>
      </c>
      <c r="D48" s="158">
        <f t="shared" ref="D48:D64" si="8">D23/O23</f>
        <v>0.83325441761087804</v>
      </c>
      <c r="E48" s="159">
        <f t="shared" ref="E48:E64" si="9">E23/P23</f>
        <v>0.90640084730562853</v>
      </c>
      <c r="F48" s="159">
        <f t="shared" ref="F48:F64" si="10">E23/Q23</f>
        <v>0.88097101812409229</v>
      </c>
      <c r="G48" s="160">
        <f t="shared" ref="G48:G64" si="11">E23/R23</f>
        <v>0.88719375770349318</v>
      </c>
      <c r="I48" s="94">
        <v>1</v>
      </c>
      <c r="J48" s="66" t="str">
        <f>INDEX($B$48:$B$64,MATCH(K48,$C$48:$C$64,0),1)</f>
        <v>SWB</v>
      </c>
      <c r="K48" s="161">
        <f>SMALL($C$48:$C$64,$I48)</f>
        <v>0.6528783051859981</v>
      </c>
      <c r="L48" s="66" t="str">
        <f>INDEX($B$48:$B$64,MATCH(M48,$D$48:$D$64,0),1)</f>
        <v>WSX</v>
      </c>
      <c r="M48" s="161">
        <f>SMALL($D$48:$D$64,$I48)</f>
        <v>0.70655489600832755</v>
      </c>
      <c r="N48" s="66" t="str">
        <f>INDEX($B$48:$B$64,MATCH(O48,$E$48:$E$64,0),1)</f>
        <v>SVE</v>
      </c>
      <c r="O48" s="161">
        <f>SMALL($E$48:$E$64,$I48)</f>
        <v>0.81712212816916652</v>
      </c>
      <c r="P48" s="66" t="str">
        <f>INDEX($B$48:$B$64,MATCH(Q48,$F$48:$F$64,0),1)</f>
        <v>SWB</v>
      </c>
      <c r="Q48" s="161">
        <f>SMALL($F$48:$F$64,$I48)</f>
        <v>0.79683438402124818</v>
      </c>
      <c r="R48" s="66" t="str">
        <f>INDEX($B$48:$B$64,MATCH(S48,$G$48:$G$64,0),1)</f>
        <v>SWB</v>
      </c>
      <c r="S48" s="161">
        <f>SMALL($G$48:$G$64,$I48)</f>
        <v>0.8086015607531255</v>
      </c>
    </row>
    <row r="49" spans="1:40" s="116" customFormat="1" ht="13.15">
      <c r="B49" s="74" t="str">
        <f t="shared" si="6"/>
        <v>HDD</v>
      </c>
      <c r="C49" s="158">
        <f t="shared" si="7"/>
        <v>1.4126773472176093</v>
      </c>
      <c r="D49" s="158">
        <f t="shared" si="8"/>
        <v>0.83791653544108513</v>
      </c>
      <c r="E49" s="159">
        <f t="shared" si="9"/>
        <v>0.99703957226360695</v>
      </c>
      <c r="F49" s="159">
        <f t="shared" si="10"/>
        <v>0.98204466658043321</v>
      </c>
      <c r="G49" s="162">
        <f t="shared" si="11"/>
        <v>0.98575094939116992</v>
      </c>
      <c r="I49" s="94">
        <v>2</v>
      </c>
      <c r="J49" s="66" t="str">
        <f t="shared" ref="J49:J64" si="12">INDEX($B$48:$B$64,MATCH(K49,$C$48:$C$64,0),1)</f>
        <v>SVE</v>
      </c>
      <c r="K49" s="161">
        <f t="shared" ref="K49:K64" si="13">SMALL($C$48:$C$64,$I49)</f>
        <v>0.67985859808850213</v>
      </c>
      <c r="L49" s="66" t="str">
        <f t="shared" ref="L49:L64" si="14">INDEX($B$48:$B$64,MATCH(M49,$D$48:$D$64,0),1)</f>
        <v>NWT</v>
      </c>
      <c r="M49" s="161">
        <f t="shared" ref="M49:M64" si="15">SMALL($D$48:$D$64,$I49)</f>
        <v>0.78677502622890827</v>
      </c>
      <c r="N49" s="66" t="str">
        <f t="shared" ref="N49:N64" si="16">INDEX($B$48:$B$64,MATCH(O49,$E$48:$E$64,0),1)</f>
        <v>SWB</v>
      </c>
      <c r="O49" s="161">
        <f t="shared" ref="O49:O64" si="17">SMALL($E$48:$E$64,$I49)</f>
        <v>0.84608500256363239</v>
      </c>
      <c r="P49" s="66" t="str">
        <f t="shared" ref="P49:P64" si="18">INDEX($B$48:$B$64,MATCH(Q49,$F$48:$F$64,0),1)</f>
        <v>SVE</v>
      </c>
      <c r="Q49" s="161">
        <f t="shared" ref="Q49:Q64" si="19">SMALL($F$48:$F$64,$I49)</f>
        <v>0.83204086769915131</v>
      </c>
      <c r="R49" s="66" t="str">
        <f t="shared" ref="R49:R64" si="20">INDEX($B$48:$B$64,MATCH(S49,$G$48:$G$64,0),1)</f>
        <v>SVE</v>
      </c>
      <c r="S49" s="161">
        <f t="shared" ref="S49:S64" si="21">SMALL($G$48:$G$64,$I49)</f>
        <v>0.82826034337486476</v>
      </c>
    </row>
    <row r="50" spans="1:40" s="116" customFormat="1" ht="13.15">
      <c r="B50" s="74" t="str">
        <f t="shared" si="6"/>
        <v>NES</v>
      </c>
      <c r="C50" s="158">
        <f t="shared" si="7"/>
        <v>0.90404895749181768</v>
      </c>
      <c r="D50" s="158">
        <f t="shared" si="8"/>
        <v>1.0175176105857637</v>
      </c>
      <c r="E50" s="159">
        <f t="shared" si="9"/>
        <v>0.96777794155676233</v>
      </c>
      <c r="F50" s="159">
        <f t="shared" si="10"/>
        <v>0.95226145117371774</v>
      </c>
      <c r="G50" s="162">
        <f t="shared" si="11"/>
        <v>0.95609374024769134</v>
      </c>
      <c r="I50" s="94">
        <v>3</v>
      </c>
      <c r="J50" s="66" t="str">
        <f t="shared" si="12"/>
        <v>YKY</v>
      </c>
      <c r="K50" s="161">
        <f t="shared" si="13"/>
        <v>0.80304413246414141</v>
      </c>
      <c r="L50" s="66" t="str">
        <f t="shared" si="14"/>
        <v>BRL</v>
      </c>
      <c r="M50" s="161">
        <f t="shared" si="15"/>
        <v>0.81516730316129493</v>
      </c>
      <c r="N50" s="66" t="str">
        <f t="shared" si="16"/>
        <v>PRT</v>
      </c>
      <c r="O50" s="161">
        <f t="shared" si="17"/>
        <v>0.85682468105980358</v>
      </c>
      <c r="P50" s="66" t="str">
        <f t="shared" si="18"/>
        <v>ANH</v>
      </c>
      <c r="Q50" s="161">
        <f t="shared" si="19"/>
        <v>0.88097101812409229</v>
      </c>
      <c r="R50" s="66" t="str">
        <f t="shared" si="20"/>
        <v>ANH</v>
      </c>
      <c r="S50" s="161">
        <f t="shared" si="21"/>
        <v>0.88719375770349318</v>
      </c>
    </row>
    <row r="51" spans="1:40" s="116" customFormat="1" ht="13.15">
      <c r="B51" s="74" t="str">
        <f t="shared" si="6"/>
        <v>NWT</v>
      </c>
      <c r="C51" s="158">
        <f t="shared" si="7"/>
        <v>0.97297274186152161</v>
      </c>
      <c r="D51" s="158">
        <f t="shared" si="8"/>
        <v>0.78677502622890827</v>
      </c>
      <c r="E51" s="159">
        <f t="shared" si="9"/>
        <v>0.88129439019286493</v>
      </c>
      <c r="F51" s="159">
        <f t="shared" si="10"/>
        <v>0.89023635316892524</v>
      </c>
      <c r="G51" s="162">
        <f t="shared" si="11"/>
        <v>0.88798389383457355</v>
      </c>
      <c r="I51" s="94">
        <v>4</v>
      </c>
      <c r="J51" s="66" t="str">
        <f t="shared" si="12"/>
        <v>SEW</v>
      </c>
      <c r="K51" s="161">
        <f t="shared" si="13"/>
        <v>0.85770988051674757</v>
      </c>
      <c r="L51" s="66" t="str">
        <f t="shared" si="14"/>
        <v>PRT</v>
      </c>
      <c r="M51" s="161">
        <f t="shared" si="15"/>
        <v>0.83129629464761412</v>
      </c>
      <c r="N51" s="66" t="str">
        <f t="shared" si="16"/>
        <v>NWT</v>
      </c>
      <c r="O51" s="161">
        <f t="shared" si="17"/>
        <v>0.88129439019286493</v>
      </c>
      <c r="P51" s="66" t="str">
        <f t="shared" si="18"/>
        <v>NWT</v>
      </c>
      <c r="Q51" s="161">
        <f t="shared" si="19"/>
        <v>0.89023635316892524</v>
      </c>
      <c r="R51" s="66" t="str">
        <f t="shared" si="20"/>
        <v>NWT</v>
      </c>
      <c r="S51" s="161">
        <f t="shared" si="21"/>
        <v>0.88798389383457355</v>
      </c>
    </row>
    <row r="52" spans="1:40" s="116" customFormat="1" ht="13.15">
      <c r="A52" s="48"/>
      <c r="B52" s="74" t="str">
        <f t="shared" si="6"/>
        <v>SRN</v>
      </c>
      <c r="C52" s="158">
        <f t="shared" si="7"/>
        <v>1.4358954345319399</v>
      </c>
      <c r="D52" s="158">
        <f t="shared" si="8"/>
        <v>1.1342002539266614</v>
      </c>
      <c r="E52" s="159">
        <f t="shared" si="9"/>
        <v>1.2531968550528181</v>
      </c>
      <c r="F52" s="159">
        <f t="shared" si="10"/>
        <v>1.2111802210444871</v>
      </c>
      <c r="G52" s="162">
        <f t="shared" si="11"/>
        <v>1.2214180127783176</v>
      </c>
      <c r="I52" s="94">
        <v>5</v>
      </c>
      <c r="J52" s="66" t="str">
        <f t="shared" si="12"/>
        <v>NES</v>
      </c>
      <c r="K52" s="161">
        <f t="shared" si="13"/>
        <v>0.90404895749181768</v>
      </c>
      <c r="L52" s="66" t="str">
        <f t="shared" si="14"/>
        <v>ANH</v>
      </c>
      <c r="M52" s="161">
        <f t="shared" si="15"/>
        <v>0.83325441761087804</v>
      </c>
      <c r="N52" s="66" t="str">
        <f t="shared" si="16"/>
        <v>ANH</v>
      </c>
      <c r="O52" s="161">
        <f t="shared" si="17"/>
        <v>0.90640084730562853</v>
      </c>
      <c r="P52" s="66" t="str">
        <f t="shared" si="18"/>
        <v>YKY</v>
      </c>
      <c r="Q52" s="161">
        <f t="shared" si="19"/>
        <v>0.91667780242862995</v>
      </c>
      <c r="R52" s="66" t="str">
        <f t="shared" si="20"/>
        <v>YKY</v>
      </c>
      <c r="S52" s="161">
        <f t="shared" si="21"/>
        <v>0.91715931484720437</v>
      </c>
    </row>
    <row r="53" spans="1:40" s="48" customFormat="1" ht="13.15">
      <c r="B53" s="74" t="str">
        <f t="shared" si="6"/>
        <v>SVE</v>
      </c>
      <c r="C53" s="158">
        <f t="shared" si="7"/>
        <v>0.67985859808850213</v>
      </c>
      <c r="D53" s="158">
        <f t="shared" si="8"/>
        <v>0.91580187448916528</v>
      </c>
      <c r="E53" s="159">
        <f t="shared" si="9"/>
        <v>0.81712212816916652</v>
      </c>
      <c r="F53" s="159">
        <f t="shared" si="10"/>
        <v>0.83204086769915131</v>
      </c>
      <c r="G53" s="162">
        <f t="shared" si="11"/>
        <v>0.82826034337486476</v>
      </c>
      <c r="H53" s="116"/>
      <c r="I53" s="94">
        <v>6</v>
      </c>
      <c r="J53" s="66" t="str">
        <f t="shared" si="12"/>
        <v>NWT</v>
      </c>
      <c r="K53" s="161">
        <f t="shared" si="13"/>
        <v>0.97297274186152161</v>
      </c>
      <c r="L53" s="66" t="str">
        <f t="shared" si="14"/>
        <v>HDD</v>
      </c>
      <c r="M53" s="161">
        <f t="shared" si="15"/>
        <v>0.83791653544108513</v>
      </c>
      <c r="N53" s="66" t="str">
        <f t="shared" si="16"/>
        <v>YKY</v>
      </c>
      <c r="O53" s="161">
        <f t="shared" si="17"/>
        <v>0.91860689203888346</v>
      </c>
      <c r="P53" s="66" t="str">
        <f t="shared" si="18"/>
        <v>WSX</v>
      </c>
      <c r="Q53" s="161">
        <f t="shared" si="19"/>
        <v>0.92713537692717463</v>
      </c>
      <c r="R53" s="66" t="str">
        <f t="shared" si="20"/>
        <v>WSX</v>
      </c>
      <c r="S53" s="161">
        <f t="shared" si="21"/>
        <v>0.93881723916345194</v>
      </c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</row>
    <row r="54" spans="1:40" s="48" customFormat="1" ht="13.15">
      <c r="B54" s="74" t="str">
        <f t="shared" si="6"/>
        <v>SWB</v>
      </c>
      <c r="C54" s="158">
        <f t="shared" si="7"/>
        <v>0.6528783051859981</v>
      </c>
      <c r="D54" s="158">
        <f t="shared" si="8"/>
        <v>0.99646648575937236</v>
      </c>
      <c r="E54" s="159">
        <f t="shared" si="9"/>
        <v>0.84608500256363239</v>
      </c>
      <c r="F54" s="159">
        <f t="shared" si="10"/>
        <v>0.79683438402124818</v>
      </c>
      <c r="G54" s="162">
        <f t="shared" si="11"/>
        <v>0.8086015607531255</v>
      </c>
      <c r="H54" s="116"/>
      <c r="I54" s="94">
        <v>7</v>
      </c>
      <c r="J54" s="66" t="str">
        <f t="shared" si="12"/>
        <v>PRT</v>
      </c>
      <c r="K54" s="161">
        <f t="shared" si="13"/>
        <v>0.97381057201462706</v>
      </c>
      <c r="L54" s="66" t="str">
        <f t="shared" si="14"/>
        <v>AFW</v>
      </c>
      <c r="M54" s="161">
        <f t="shared" si="15"/>
        <v>0.87147481725775877</v>
      </c>
      <c r="N54" s="66" t="str">
        <f t="shared" si="16"/>
        <v>BRL</v>
      </c>
      <c r="O54" s="161">
        <f t="shared" si="17"/>
        <v>0.96369224321810654</v>
      </c>
      <c r="P54" s="66" t="str">
        <f t="shared" si="18"/>
        <v>NES</v>
      </c>
      <c r="Q54" s="161">
        <f t="shared" si="19"/>
        <v>0.95226145117371774</v>
      </c>
      <c r="R54" s="66" t="str">
        <f t="shared" si="20"/>
        <v>NES</v>
      </c>
      <c r="S54" s="161">
        <f t="shared" si="21"/>
        <v>0.95609374024769134</v>
      </c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</row>
    <row r="55" spans="1:40" s="48" customFormat="1" ht="13.15">
      <c r="B55" s="74" t="str">
        <f t="shared" si="6"/>
        <v>TMS</v>
      </c>
      <c r="C55" s="158">
        <f t="shared" si="7"/>
        <v>1.3271074051368874</v>
      </c>
      <c r="D55" s="158">
        <f t="shared" si="8"/>
        <v>1.1083931701878533</v>
      </c>
      <c r="E55" s="159">
        <f t="shared" si="9"/>
        <v>1.199132278308076</v>
      </c>
      <c r="F55" s="159">
        <f t="shared" si="10"/>
        <v>1.207852009709959</v>
      </c>
      <c r="G55" s="162">
        <f t="shared" si="11"/>
        <v>1.2056602095683999</v>
      </c>
      <c r="H55" s="116"/>
      <c r="I55" s="94">
        <v>8</v>
      </c>
      <c r="J55" s="66" t="str">
        <f t="shared" si="12"/>
        <v>ANH</v>
      </c>
      <c r="K55" s="161">
        <f t="shared" si="13"/>
        <v>1.0075582309821169</v>
      </c>
      <c r="L55" s="66" t="str">
        <f t="shared" si="14"/>
        <v>SSC</v>
      </c>
      <c r="M55" s="161">
        <f t="shared" si="15"/>
        <v>0.90238987584591135</v>
      </c>
      <c r="N55" s="66" t="str">
        <f t="shared" si="16"/>
        <v>NES</v>
      </c>
      <c r="O55" s="161">
        <f t="shared" si="17"/>
        <v>0.96777794155676233</v>
      </c>
      <c r="P55" s="66" t="str">
        <f t="shared" si="18"/>
        <v>BRL</v>
      </c>
      <c r="Q55" s="161">
        <f t="shared" si="19"/>
        <v>0.95613853011777838</v>
      </c>
      <c r="R55" s="66" t="str">
        <f t="shared" si="20"/>
        <v>BRL</v>
      </c>
      <c r="S55" s="161">
        <f t="shared" si="21"/>
        <v>0.95801583503913257</v>
      </c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</row>
    <row r="56" spans="1:40" s="48" customFormat="1" ht="13.15">
      <c r="B56" s="74" t="str">
        <f t="shared" si="6"/>
        <v>WSH</v>
      </c>
      <c r="C56" s="158">
        <f t="shared" si="7"/>
        <v>1.0769754716634861</v>
      </c>
      <c r="D56" s="158">
        <f t="shared" si="8"/>
        <v>1.1445214105358661</v>
      </c>
      <c r="E56" s="159">
        <f t="shared" si="9"/>
        <v>1.1118530373470898</v>
      </c>
      <c r="F56" s="159">
        <f t="shared" si="10"/>
        <v>1.0805378299435047</v>
      </c>
      <c r="G56" s="162">
        <f t="shared" si="11"/>
        <v>1.0882000861612977</v>
      </c>
      <c r="H56" s="116"/>
      <c r="I56" s="94">
        <v>9</v>
      </c>
      <c r="J56" s="66" t="str">
        <f t="shared" si="12"/>
        <v>SES</v>
      </c>
      <c r="K56" s="161">
        <f t="shared" si="13"/>
        <v>1.0683378990106365</v>
      </c>
      <c r="L56" s="66" t="str">
        <f t="shared" si="14"/>
        <v>SVE</v>
      </c>
      <c r="M56" s="161">
        <f t="shared" si="15"/>
        <v>0.91580187448916528</v>
      </c>
      <c r="N56" s="66" t="str">
        <f t="shared" si="16"/>
        <v>AFW</v>
      </c>
      <c r="O56" s="161">
        <f t="shared" si="17"/>
        <v>0.96784518251748941</v>
      </c>
      <c r="P56" s="66" t="str">
        <f t="shared" si="18"/>
        <v>HDD</v>
      </c>
      <c r="Q56" s="161">
        <f t="shared" si="19"/>
        <v>0.98204466658043321</v>
      </c>
      <c r="R56" s="66" t="str">
        <f t="shared" si="20"/>
        <v>AFW</v>
      </c>
      <c r="S56" s="161">
        <f t="shared" si="21"/>
        <v>0.97956189951959749</v>
      </c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</row>
    <row r="57" spans="1:40" s="48" customFormat="1" ht="13.15">
      <c r="B57" s="74" t="str">
        <f t="shared" si="6"/>
        <v>WSX</v>
      </c>
      <c r="C57" s="158">
        <f t="shared" si="7"/>
        <v>1.428815817554929</v>
      </c>
      <c r="D57" s="158">
        <f t="shared" si="8"/>
        <v>0.70655489600832755</v>
      </c>
      <c r="E57" s="159">
        <f t="shared" si="9"/>
        <v>0.97569850528667057</v>
      </c>
      <c r="F57" s="159">
        <f t="shared" si="10"/>
        <v>0.92713537692717463</v>
      </c>
      <c r="G57" s="162">
        <f t="shared" si="11"/>
        <v>0.93881723916345194</v>
      </c>
      <c r="H57" s="116"/>
      <c r="I57" s="94">
        <v>10</v>
      </c>
      <c r="J57" s="66" t="str">
        <f t="shared" si="12"/>
        <v>WSH</v>
      </c>
      <c r="K57" s="161">
        <f t="shared" si="13"/>
        <v>1.0769754716634861</v>
      </c>
      <c r="L57" s="66" t="str">
        <f t="shared" si="14"/>
        <v>SWB</v>
      </c>
      <c r="M57" s="161">
        <f t="shared" si="15"/>
        <v>0.99646648575937236</v>
      </c>
      <c r="N57" s="66" t="str">
        <f t="shared" si="16"/>
        <v>WSX</v>
      </c>
      <c r="O57" s="161">
        <f t="shared" si="17"/>
        <v>0.97569850528667057</v>
      </c>
      <c r="P57" s="66" t="str">
        <f t="shared" si="18"/>
        <v>AFW</v>
      </c>
      <c r="Q57" s="161">
        <f t="shared" si="19"/>
        <v>0.98353076833028108</v>
      </c>
      <c r="R57" s="66" t="str">
        <f t="shared" si="20"/>
        <v>HDD</v>
      </c>
      <c r="S57" s="161">
        <f t="shared" si="21"/>
        <v>0.98575094939116992</v>
      </c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</row>
    <row r="58" spans="1:40" s="48" customFormat="1" ht="13.15">
      <c r="B58" s="74" t="str">
        <f t="shared" si="6"/>
        <v>YKY</v>
      </c>
      <c r="C58" s="158">
        <f t="shared" si="7"/>
        <v>0.80304413246414141</v>
      </c>
      <c r="D58" s="158">
        <f t="shared" si="8"/>
        <v>1.0152724715033108</v>
      </c>
      <c r="E58" s="159">
        <f t="shared" si="9"/>
        <v>0.91860689203888346</v>
      </c>
      <c r="F58" s="159">
        <f t="shared" si="10"/>
        <v>0.91667780242862995</v>
      </c>
      <c r="G58" s="162">
        <f t="shared" si="11"/>
        <v>0.91715931484720437</v>
      </c>
      <c r="H58" s="116"/>
      <c r="I58" s="94">
        <v>11</v>
      </c>
      <c r="J58" s="66" t="str">
        <f t="shared" si="12"/>
        <v>AFW</v>
      </c>
      <c r="K58" s="161">
        <f t="shared" si="13"/>
        <v>1.2023203541957821</v>
      </c>
      <c r="L58" s="66" t="str">
        <f t="shared" si="14"/>
        <v>YKY</v>
      </c>
      <c r="M58" s="161">
        <f t="shared" si="15"/>
        <v>1.0152724715033108</v>
      </c>
      <c r="N58" s="66" t="str">
        <f t="shared" si="16"/>
        <v>HDD</v>
      </c>
      <c r="O58" s="161">
        <f t="shared" si="17"/>
        <v>0.99703957226360695</v>
      </c>
      <c r="P58" s="66" t="str">
        <f t="shared" si="18"/>
        <v>SEW</v>
      </c>
      <c r="Q58" s="161">
        <f t="shared" si="19"/>
        <v>0.98763818427686478</v>
      </c>
      <c r="R58" s="66" t="str">
        <f t="shared" si="20"/>
        <v>PRT</v>
      </c>
      <c r="S58" s="161">
        <f t="shared" si="21"/>
        <v>0.98839433418585376</v>
      </c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</row>
    <row r="59" spans="1:40" s="48" customFormat="1" ht="13.15">
      <c r="B59" s="74" t="str">
        <f t="shared" si="6"/>
        <v>AFW</v>
      </c>
      <c r="C59" s="158">
        <f t="shared" si="7"/>
        <v>1.2023203541957821</v>
      </c>
      <c r="D59" s="158">
        <f t="shared" si="8"/>
        <v>0.87147481725775877</v>
      </c>
      <c r="E59" s="159">
        <f t="shared" si="9"/>
        <v>0.96784518251748941</v>
      </c>
      <c r="F59" s="159">
        <f t="shared" si="10"/>
        <v>0.98353076833028108</v>
      </c>
      <c r="G59" s="162">
        <f t="shared" si="11"/>
        <v>0.97956189951959749</v>
      </c>
      <c r="H59" s="116"/>
      <c r="I59" s="94">
        <v>12</v>
      </c>
      <c r="J59" s="66" t="str">
        <f t="shared" si="12"/>
        <v>SSC</v>
      </c>
      <c r="K59" s="161">
        <f t="shared" si="13"/>
        <v>1.3174941884008189</v>
      </c>
      <c r="L59" s="66" t="str">
        <f t="shared" si="14"/>
        <v>NES</v>
      </c>
      <c r="M59" s="161">
        <f t="shared" si="15"/>
        <v>1.0175176105857637</v>
      </c>
      <c r="N59" s="66" t="str">
        <f t="shared" si="16"/>
        <v>SEW</v>
      </c>
      <c r="O59" s="161">
        <f t="shared" si="17"/>
        <v>1.013260252490044</v>
      </c>
      <c r="P59" s="66" t="str">
        <f t="shared" si="18"/>
        <v>PRT</v>
      </c>
      <c r="Q59" s="161">
        <f t="shared" si="19"/>
        <v>1.041714464417667</v>
      </c>
      <c r="R59" s="66" t="str">
        <f t="shared" si="20"/>
        <v>SEW</v>
      </c>
      <c r="S59" s="161">
        <f t="shared" si="21"/>
        <v>0.99392144740233079</v>
      </c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</row>
    <row r="60" spans="1:40" s="48" customFormat="1" ht="13.15">
      <c r="B60" s="74" t="str">
        <f t="shared" si="6"/>
        <v>BRL</v>
      </c>
      <c r="C60" s="158">
        <f t="shared" si="7"/>
        <v>1.3404944017441911</v>
      </c>
      <c r="D60" s="158">
        <f t="shared" si="8"/>
        <v>0.81516730316129493</v>
      </c>
      <c r="E60" s="159">
        <f t="shared" si="9"/>
        <v>0.96369224321810654</v>
      </c>
      <c r="F60" s="159">
        <f t="shared" si="10"/>
        <v>0.95613853011777838</v>
      </c>
      <c r="G60" s="162">
        <f t="shared" si="11"/>
        <v>0.95801583503913257</v>
      </c>
      <c r="H60" s="116"/>
      <c r="I60" s="94">
        <v>13</v>
      </c>
      <c r="J60" s="66" t="str">
        <f t="shared" si="12"/>
        <v>TMS</v>
      </c>
      <c r="K60" s="161">
        <f t="shared" si="13"/>
        <v>1.3271074051368874</v>
      </c>
      <c r="L60" s="66" t="str">
        <f t="shared" si="14"/>
        <v>SEW</v>
      </c>
      <c r="M60" s="161">
        <f t="shared" si="15"/>
        <v>1.0779519664298587</v>
      </c>
      <c r="N60" s="66" t="str">
        <f t="shared" si="16"/>
        <v>SSC</v>
      </c>
      <c r="O60" s="161">
        <f t="shared" si="17"/>
        <v>1.0193458054543167</v>
      </c>
      <c r="P60" s="66" t="str">
        <f t="shared" si="18"/>
        <v>SSC</v>
      </c>
      <c r="Q60" s="161">
        <f t="shared" si="19"/>
        <v>1.0565208182359858</v>
      </c>
      <c r="R60" s="66" t="str">
        <f t="shared" si="20"/>
        <v>SSC</v>
      </c>
      <c r="S60" s="161">
        <f t="shared" si="21"/>
        <v>1.0469751580016131</v>
      </c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</row>
    <row r="61" spans="1:40" s="48" customFormat="1" ht="13.15">
      <c r="B61" s="74" t="str">
        <f t="shared" si="6"/>
        <v>PRT</v>
      </c>
      <c r="C61" s="158">
        <f t="shared" si="7"/>
        <v>0.97381057201462706</v>
      </c>
      <c r="D61" s="158">
        <f t="shared" si="8"/>
        <v>0.83129629464761412</v>
      </c>
      <c r="E61" s="159">
        <f t="shared" si="9"/>
        <v>0.85682468105980358</v>
      </c>
      <c r="F61" s="159">
        <f t="shared" si="10"/>
        <v>1.041714464417667</v>
      </c>
      <c r="G61" s="162">
        <f t="shared" si="11"/>
        <v>0.98839433418585376</v>
      </c>
      <c r="H61" s="116"/>
      <c r="I61" s="94">
        <v>14</v>
      </c>
      <c r="J61" s="66" t="str">
        <f t="shared" si="12"/>
        <v>BRL</v>
      </c>
      <c r="K61" s="161">
        <f t="shared" si="13"/>
        <v>1.3404944017441911</v>
      </c>
      <c r="L61" s="66" t="str">
        <f t="shared" si="14"/>
        <v>TMS</v>
      </c>
      <c r="M61" s="161">
        <f t="shared" si="15"/>
        <v>1.1083931701878533</v>
      </c>
      <c r="N61" s="66" t="str">
        <f t="shared" si="16"/>
        <v>WSH</v>
      </c>
      <c r="O61" s="161">
        <f t="shared" si="17"/>
        <v>1.1118530373470898</v>
      </c>
      <c r="P61" s="66" t="str">
        <f t="shared" si="18"/>
        <v>WSH</v>
      </c>
      <c r="Q61" s="161">
        <f t="shared" si="19"/>
        <v>1.0805378299435047</v>
      </c>
      <c r="R61" s="66" t="str">
        <f t="shared" si="20"/>
        <v>WSH</v>
      </c>
      <c r="S61" s="161">
        <f t="shared" si="21"/>
        <v>1.0882000861612977</v>
      </c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</row>
    <row r="62" spans="1:40" s="48" customFormat="1" ht="13.15">
      <c r="B62" s="74" t="str">
        <f t="shared" si="6"/>
        <v>SES</v>
      </c>
      <c r="C62" s="158">
        <f t="shared" si="7"/>
        <v>1.0683378990106365</v>
      </c>
      <c r="D62" s="158">
        <f t="shared" si="8"/>
        <v>1.4505237895084335</v>
      </c>
      <c r="E62" s="159">
        <f t="shared" si="9"/>
        <v>1.3515972215587928</v>
      </c>
      <c r="F62" s="159">
        <f t="shared" si="10"/>
        <v>1.350512455911983</v>
      </c>
      <c r="G62" s="162">
        <f t="shared" si="11"/>
        <v>1.3507834840512107</v>
      </c>
      <c r="H62" s="116"/>
      <c r="I62" s="94">
        <v>15</v>
      </c>
      <c r="J62" s="66" t="str">
        <f t="shared" si="12"/>
        <v>HDD</v>
      </c>
      <c r="K62" s="161">
        <f t="shared" si="13"/>
        <v>1.4126773472176093</v>
      </c>
      <c r="L62" s="66" t="str">
        <f t="shared" si="14"/>
        <v>SRN</v>
      </c>
      <c r="M62" s="161">
        <f t="shared" si="15"/>
        <v>1.1342002539266614</v>
      </c>
      <c r="N62" s="66" t="str">
        <f t="shared" si="16"/>
        <v>TMS</v>
      </c>
      <c r="O62" s="161">
        <f t="shared" si="17"/>
        <v>1.199132278308076</v>
      </c>
      <c r="P62" s="66" t="str">
        <f t="shared" si="18"/>
        <v>TMS</v>
      </c>
      <c r="Q62" s="161">
        <f t="shared" si="19"/>
        <v>1.207852009709959</v>
      </c>
      <c r="R62" s="66" t="str">
        <f t="shared" si="20"/>
        <v>TMS</v>
      </c>
      <c r="S62" s="161">
        <f t="shared" si="21"/>
        <v>1.2056602095683999</v>
      </c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</row>
    <row r="63" spans="1:40" s="48" customFormat="1" ht="13.15">
      <c r="B63" s="74" t="str">
        <f t="shared" si="6"/>
        <v>SEW</v>
      </c>
      <c r="C63" s="158">
        <f t="shared" si="7"/>
        <v>0.85770988051674757</v>
      </c>
      <c r="D63" s="158">
        <f t="shared" si="8"/>
        <v>1.0779519664298587</v>
      </c>
      <c r="E63" s="159">
        <f t="shared" si="9"/>
        <v>1.013260252490044</v>
      </c>
      <c r="F63" s="159">
        <f t="shared" si="10"/>
        <v>0.98763818427686478</v>
      </c>
      <c r="G63" s="162">
        <f t="shared" si="11"/>
        <v>0.99392144740233079</v>
      </c>
      <c r="H63" s="116"/>
      <c r="I63" s="94">
        <v>16</v>
      </c>
      <c r="J63" s="66" t="str">
        <f t="shared" si="12"/>
        <v>WSX</v>
      </c>
      <c r="K63" s="161">
        <f t="shared" si="13"/>
        <v>1.428815817554929</v>
      </c>
      <c r="L63" s="66" t="str">
        <f t="shared" si="14"/>
        <v>WSH</v>
      </c>
      <c r="M63" s="161">
        <f t="shared" si="15"/>
        <v>1.1445214105358661</v>
      </c>
      <c r="N63" s="66" t="str">
        <f t="shared" si="16"/>
        <v>SRN</v>
      </c>
      <c r="O63" s="161">
        <f t="shared" si="17"/>
        <v>1.2531968550528181</v>
      </c>
      <c r="P63" s="66" t="str">
        <f t="shared" si="18"/>
        <v>SRN</v>
      </c>
      <c r="Q63" s="161">
        <f t="shared" si="19"/>
        <v>1.2111802210444871</v>
      </c>
      <c r="R63" s="66" t="str">
        <f t="shared" si="20"/>
        <v>SRN</v>
      </c>
      <c r="S63" s="161">
        <f t="shared" si="21"/>
        <v>1.2214180127783176</v>
      </c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</row>
    <row r="64" spans="1:40" s="48" customFormat="1" ht="13.5" thickBot="1">
      <c r="B64" s="74" t="str">
        <f t="shared" si="6"/>
        <v>SSC</v>
      </c>
      <c r="C64" s="158">
        <f t="shared" si="7"/>
        <v>1.3174941884008189</v>
      </c>
      <c r="D64" s="158">
        <f t="shared" si="8"/>
        <v>0.90238987584591135</v>
      </c>
      <c r="E64" s="159">
        <f t="shared" si="9"/>
        <v>1.0193458054543167</v>
      </c>
      <c r="F64" s="159">
        <f t="shared" si="10"/>
        <v>1.0565208182359858</v>
      </c>
      <c r="G64" s="163">
        <f t="shared" si="11"/>
        <v>1.0469751580016131</v>
      </c>
      <c r="H64" s="116"/>
      <c r="I64" s="94">
        <v>17</v>
      </c>
      <c r="J64" s="66" t="str">
        <f t="shared" si="12"/>
        <v>SRN</v>
      </c>
      <c r="K64" s="161">
        <f t="shared" si="13"/>
        <v>1.4358954345319399</v>
      </c>
      <c r="L64" s="66" t="str">
        <f t="shared" si="14"/>
        <v>SES</v>
      </c>
      <c r="M64" s="161">
        <f t="shared" si="15"/>
        <v>1.4505237895084335</v>
      </c>
      <c r="N64" s="66" t="str">
        <f t="shared" si="16"/>
        <v>SES</v>
      </c>
      <c r="O64" s="161">
        <f t="shared" si="17"/>
        <v>1.3515972215587928</v>
      </c>
      <c r="P64" s="66" t="str">
        <f t="shared" si="18"/>
        <v>SES</v>
      </c>
      <c r="Q64" s="161">
        <f t="shared" si="19"/>
        <v>1.350512455911983</v>
      </c>
      <c r="R64" s="66" t="str">
        <f t="shared" si="20"/>
        <v>SES</v>
      </c>
      <c r="S64" s="161">
        <f t="shared" si="21"/>
        <v>1.3507834840512107</v>
      </c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</row>
    <row r="65" spans="1:54" s="48" customFormat="1" ht="13.5" thickTop="1">
      <c r="C65" s="116"/>
      <c r="D65" s="116"/>
      <c r="E65" s="116"/>
      <c r="F65" s="116"/>
      <c r="G65" s="116"/>
      <c r="H65" s="116"/>
      <c r="I65" s="116"/>
      <c r="J65" s="116" t="b">
        <f>COUNTA(_xlfn.UNIQUE(J48:J64))=17</f>
        <v>1</v>
      </c>
      <c r="K65" s="116"/>
      <c r="L65" s="116" t="b">
        <f>COUNTA(_xlfn.UNIQUE(L48:L64))=17</f>
        <v>1</v>
      </c>
      <c r="M65" s="116"/>
      <c r="N65" s="116" t="b">
        <f>COUNTA(_xlfn.UNIQUE(N48:N64))=17</f>
        <v>1</v>
      </c>
      <c r="O65" s="116"/>
      <c r="P65" s="116" t="b">
        <f>COUNTA(_xlfn.UNIQUE(P48:P64))=17</f>
        <v>1</v>
      </c>
      <c r="Q65" s="116"/>
      <c r="R65" s="116" t="b">
        <f>COUNTA(_xlfn.UNIQUE(R48:R64))=17</f>
        <v>1</v>
      </c>
      <c r="AZ65" s="116"/>
      <c r="BA65" s="116"/>
      <c r="BB65" s="116"/>
    </row>
    <row r="66" spans="1:54" s="48" customFormat="1" ht="13.15"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AZ66" s="116"/>
      <c r="BA66" s="116"/>
      <c r="BB66" s="116"/>
    </row>
    <row r="67" spans="1:54" s="116" customFormat="1" ht="13.15">
      <c r="B67" s="134" t="s">
        <v>291</v>
      </c>
      <c r="K67" s="112"/>
      <c r="L67" s="48"/>
      <c r="M67" s="48"/>
      <c r="O67" s="134" t="s">
        <v>292</v>
      </c>
      <c r="W67" s="48"/>
      <c r="X67" s="48"/>
    </row>
    <row r="68" spans="1:54" s="116" customFormat="1" ht="13.15">
      <c r="B68" s="48"/>
      <c r="C68" s="112"/>
      <c r="K68" s="112"/>
      <c r="L68" s="48"/>
      <c r="M68" s="48"/>
      <c r="W68" s="48"/>
      <c r="X68" s="48"/>
    </row>
    <row r="69" spans="1:54" s="116" customFormat="1" ht="29.25" customHeight="1">
      <c r="B69" s="48"/>
      <c r="C69" s="78" t="s">
        <v>207</v>
      </c>
      <c r="D69" s="78" t="s">
        <v>208</v>
      </c>
      <c r="E69" s="78" t="s">
        <v>209</v>
      </c>
      <c r="F69" s="78" t="s">
        <v>210</v>
      </c>
      <c r="G69" s="78" t="s">
        <v>211</v>
      </c>
      <c r="H69" s="78" t="s">
        <v>212</v>
      </c>
      <c r="I69" s="78" t="s">
        <v>213</v>
      </c>
      <c r="J69" s="78" t="s">
        <v>214</v>
      </c>
      <c r="M69" s="229" t="s">
        <v>153</v>
      </c>
      <c r="N69" s="230"/>
      <c r="O69" s="229" t="s">
        <v>154</v>
      </c>
      <c r="P69" s="230"/>
      <c r="Q69" s="229" t="s">
        <v>155</v>
      </c>
      <c r="R69" s="230"/>
      <c r="S69" s="229" t="s">
        <v>156</v>
      </c>
      <c r="T69" s="230"/>
      <c r="U69" s="229" t="s">
        <v>157</v>
      </c>
      <c r="V69" s="230"/>
      <c r="W69" s="229" t="s">
        <v>158</v>
      </c>
      <c r="X69" s="230"/>
      <c r="Y69" s="229" t="s">
        <v>159</v>
      </c>
      <c r="Z69" s="230"/>
      <c r="AA69" s="229" t="s">
        <v>160</v>
      </c>
      <c r="AB69" s="230"/>
    </row>
    <row r="70" spans="1:54" s="116" customFormat="1" ht="26.25">
      <c r="B70" s="48"/>
      <c r="C70" s="78" t="s">
        <v>293</v>
      </c>
      <c r="D70" s="78" t="s">
        <v>294</v>
      </c>
      <c r="E70" s="78" t="s">
        <v>295</v>
      </c>
      <c r="F70" s="78" t="s">
        <v>296</v>
      </c>
      <c r="G70" s="78" t="s">
        <v>297</v>
      </c>
      <c r="H70" s="78" t="s">
        <v>298</v>
      </c>
      <c r="I70" s="78" t="s">
        <v>299</v>
      </c>
      <c r="J70" s="78" t="s">
        <v>300</v>
      </c>
      <c r="L70" s="117" t="s">
        <v>289</v>
      </c>
      <c r="M70" s="117" t="s">
        <v>274</v>
      </c>
      <c r="N70" s="117" t="s">
        <v>290</v>
      </c>
      <c r="O70" s="117" t="s">
        <v>274</v>
      </c>
      <c r="P70" s="117" t="s">
        <v>290</v>
      </c>
      <c r="Q70" s="117" t="s">
        <v>274</v>
      </c>
      <c r="R70" s="117" t="s">
        <v>290</v>
      </c>
      <c r="S70" s="117" t="s">
        <v>274</v>
      </c>
      <c r="T70" s="117" t="s">
        <v>290</v>
      </c>
      <c r="U70" s="117" t="s">
        <v>274</v>
      </c>
      <c r="V70" s="117" t="s">
        <v>290</v>
      </c>
      <c r="W70" s="117" t="s">
        <v>274</v>
      </c>
      <c r="X70" s="117" t="s">
        <v>290</v>
      </c>
      <c r="Y70" s="117" t="s">
        <v>274</v>
      </c>
      <c r="Z70" s="117" t="s">
        <v>290</v>
      </c>
      <c r="AA70" s="117" t="s">
        <v>274</v>
      </c>
      <c r="AB70" s="117" t="s">
        <v>290</v>
      </c>
    </row>
    <row r="71" spans="1:54" s="116" customFormat="1" ht="13.15">
      <c r="B71" s="74" t="str">
        <f t="shared" ref="B71:B87" si="22">B23</f>
        <v>ANH</v>
      </c>
      <c r="C71" s="158">
        <f t="shared" ref="C71:C87" si="23">$C23/F23</f>
        <v>0.97608976150025628</v>
      </c>
      <c r="D71" s="158">
        <f t="shared" ref="D71:D87" si="24">$C23/G23</f>
        <v>1.0411233387250416</v>
      </c>
      <c r="E71" s="158">
        <f t="shared" ref="E71:E87" si="25">$D23/H23</f>
        <v>0.81754814782371488</v>
      </c>
      <c r="F71" s="158">
        <f t="shared" ref="F71:F87" si="26">$D23/I23</f>
        <v>0.84957598803868939</v>
      </c>
      <c r="G71" s="158">
        <f t="shared" ref="G71:G87" si="27">$E23/J23</f>
        <v>0.90508060740575857</v>
      </c>
      <c r="H71" s="158">
        <f t="shared" ref="H71:H87" si="28">$E23/K23</f>
        <v>0.9064206559593172</v>
      </c>
      <c r="I71" s="158">
        <f t="shared" ref="I71:I87" si="29">$E23/L23</f>
        <v>0.85374500440617151</v>
      </c>
      <c r="J71" s="158">
        <f t="shared" ref="J71:J87" si="30">$E23/M23</f>
        <v>0.86131155674372628</v>
      </c>
      <c r="L71" s="94">
        <v>1</v>
      </c>
      <c r="M71" s="66" t="str">
        <f>INDEX($B$71:$B$87,MATCH(N71,$C$71:$C$87,0),1)</f>
        <v>SWB</v>
      </c>
      <c r="N71" s="161">
        <f t="shared" ref="N71:N87" si="31">SMALL($C$71:$C$87,$L71)</f>
        <v>0.6941592500056587</v>
      </c>
      <c r="O71" s="66" t="str">
        <f>INDEX($B$71:$B$87,MATCH(P71,$D$71:$D$87,0),1)</f>
        <v>SWB</v>
      </c>
      <c r="P71" s="161">
        <f t="shared" ref="P71:P87" si="32">SMALL($D$71:$D$87,$L71)</f>
        <v>0.6162316363202337</v>
      </c>
      <c r="Q71" s="66" t="str">
        <f t="shared" ref="Q71:Q87" si="33">INDEX($B$71:$B$87,MATCH(R71,$E$71:$E$87,0),1)</f>
        <v>WSX</v>
      </c>
      <c r="R71" s="161">
        <f t="shared" ref="R71:R87" si="34">SMALL($E$71:$E$87,$L71)</f>
        <v>0.70393272733678103</v>
      </c>
      <c r="S71" s="66" t="str">
        <f t="shared" ref="S71:S87" si="35">INDEX($B$71:$B$87,MATCH(T71,$F$71:$F$87,0),1)</f>
        <v>WSX</v>
      </c>
      <c r="T71" s="161">
        <f t="shared" ref="T71:T87" si="36">SMALL($F$71:$F$87,$L71)</f>
        <v>0.70919667302159095</v>
      </c>
      <c r="U71" s="66" t="str">
        <f t="shared" ref="U71:U87" si="37">INDEX($B$71:$B$87,MATCH(V71,$G$71:$G$87,0),1)</f>
        <v>SWB</v>
      </c>
      <c r="V71" s="161">
        <f t="shared" ref="V71:V87" si="38">SMALL($G$71:$G$87,$L71)</f>
        <v>0.81262527914260052</v>
      </c>
      <c r="W71" s="66" t="str">
        <f t="shared" ref="W71:W87" si="39">INDEX($B$71:$B$87,MATCH(X71,$H$71:$H$87,0),1)</f>
        <v>SWB</v>
      </c>
      <c r="X71" s="161">
        <f t="shared" ref="X71:X87" si="40">SMALL($H$71:$H$87,$L71)</f>
        <v>0.73549452197728327</v>
      </c>
      <c r="Y71" s="66" t="str">
        <f t="shared" ref="Y71:Y87" si="41">INDEX($B$71:$B$87,MATCH(Z71,$I$71:$I$87,0),1)</f>
        <v>SVE</v>
      </c>
      <c r="Z71" s="161">
        <f t="shared" ref="Z71:Z87" si="42">SMALL($I$71:$I$87,$L71)</f>
        <v>0.80161769123905202</v>
      </c>
      <c r="AA71" s="66" t="str">
        <f t="shared" ref="AA71:AA87" si="43">INDEX($B$71:$B$87,MATCH(AB71,$J$71:$J$87,0),1)</f>
        <v>SVE</v>
      </c>
      <c r="AB71" s="161">
        <f t="shared" ref="AB71:AB87" si="44">SMALL($J$71:$J$87,$L71)</f>
        <v>0.77954846100583475</v>
      </c>
    </row>
    <row r="72" spans="1:54" s="116" customFormat="1" ht="13.15">
      <c r="B72" s="74" t="str">
        <f t="shared" si="22"/>
        <v>HDD</v>
      </c>
      <c r="C72" s="158">
        <f t="shared" si="23"/>
        <v>1.5734150137015366</v>
      </c>
      <c r="D72" s="158">
        <f t="shared" si="24"/>
        <v>1.2817370540813795</v>
      </c>
      <c r="E72" s="158">
        <f t="shared" si="25"/>
        <v>0.90248985985172359</v>
      </c>
      <c r="F72" s="158">
        <f t="shared" si="26"/>
        <v>0.78196666871821296</v>
      </c>
      <c r="G72" s="158">
        <f t="shared" si="27"/>
        <v>0.94134483960054616</v>
      </c>
      <c r="H72" s="158">
        <f t="shared" si="28"/>
        <v>0.86395969697127795</v>
      </c>
      <c r="I72" s="158">
        <f t="shared" si="29"/>
        <v>1.1299267819003185</v>
      </c>
      <c r="J72" s="158">
        <f t="shared" si="30"/>
        <v>1.032684430578201</v>
      </c>
      <c r="L72" s="94">
        <v>2</v>
      </c>
      <c r="M72" s="66" t="str">
        <f t="shared" ref="M72:M87" si="45">INDEX($B$71:$B$87,MATCH(N72,$C$71:$C$87,0),1)</f>
        <v>SVE</v>
      </c>
      <c r="N72" s="161">
        <f t="shared" si="31"/>
        <v>0.69880085822046267</v>
      </c>
      <c r="O72" s="66" t="str">
        <f t="shared" ref="O72:O87" si="46">INDEX($B$71:$B$87,MATCH(P72,$D$71:$D$87,0),1)</f>
        <v>SVE</v>
      </c>
      <c r="P72" s="161">
        <f t="shared" si="32"/>
        <v>0.66191616424461652</v>
      </c>
      <c r="Q72" s="66" t="str">
        <f t="shared" si="33"/>
        <v>NWT</v>
      </c>
      <c r="R72" s="161">
        <f t="shared" si="34"/>
        <v>0.79198347004069292</v>
      </c>
      <c r="S72" s="66" t="str">
        <f t="shared" si="35"/>
        <v>NWT</v>
      </c>
      <c r="T72" s="161">
        <f t="shared" si="36"/>
        <v>0.78163464102752622</v>
      </c>
      <c r="U72" s="66" t="str">
        <f t="shared" si="37"/>
        <v>SVE</v>
      </c>
      <c r="V72" s="161">
        <f t="shared" si="38"/>
        <v>0.88880667602947616</v>
      </c>
      <c r="W72" s="66" t="str">
        <f t="shared" si="39"/>
        <v>HDD</v>
      </c>
      <c r="X72" s="161">
        <f t="shared" si="40"/>
        <v>0.86395969697127795</v>
      </c>
      <c r="Y72" s="66" t="str">
        <f t="shared" si="41"/>
        <v>ANH</v>
      </c>
      <c r="Z72" s="161">
        <f t="shared" si="42"/>
        <v>0.85374500440617151</v>
      </c>
      <c r="AA72" s="66" t="str">
        <f t="shared" si="43"/>
        <v>SWB</v>
      </c>
      <c r="AB72" s="161">
        <f t="shared" si="44"/>
        <v>0.78683513610860145</v>
      </c>
    </row>
    <row r="73" spans="1:54" s="116" customFormat="1" ht="13.15">
      <c r="B73" s="74" t="str">
        <f t="shared" si="22"/>
        <v>NES</v>
      </c>
      <c r="C73" s="158">
        <f t="shared" si="23"/>
        <v>0.94296001392881323</v>
      </c>
      <c r="D73" s="158">
        <f t="shared" si="24"/>
        <v>0.8682219522276079</v>
      </c>
      <c r="E73" s="158">
        <f t="shared" si="25"/>
        <v>1.0085473816185682</v>
      </c>
      <c r="F73" s="158">
        <f t="shared" si="26"/>
        <v>1.0266488376460239</v>
      </c>
      <c r="G73" s="158">
        <f t="shared" si="27"/>
        <v>0.98427032177933949</v>
      </c>
      <c r="H73" s="158">
        <f t="shared" si="28"/>
        <v>0.96602248478382413</v>
      </c>
      <c r="I73" s="158">
        <f t="shared" si="29"/>
        <v>0.94349245814956906</v>
      </c>
      <c r="J73" s="158">
        <f t="shared" si="30"/>
        <v>0.91786778293981997</v>
      </c>
      <c r="L73" s="94">
        <v>3</v>
      </c>
      <c r="M73" s="66" t="str">
        <f t="shared" si="45"/>
        <v>YKY</v>
      </c>
      <c r="N73" s="161">
        <f t="shared" si="31"/>
        <v>0.83604759545754415</v>
      </c>
      <c r="O73" s="66" t="str">
        <f t="shared" si="46"/>
        <v>YKY</v>
      </c>
      <c r="P73" s="161">
        <f t="shared" si="32"/>
        <v>0.77254737735392898</v>
      </c>
      <c r="Q73" s="66" t="str">
        <f t="shared" si="33"/>
        <v>BRL</v>
      </c>
      <c r="R73" s="161">
        <f t="shared" si="34"/>
        <v>0.80866977886227009</v>
      </c>
      <c r="S73" s="66" t="str">
        <f t="shared" si="35"/>
        <v>HDD</v>
      </c>
      <c r="T73" s="161">
        <f t="shared" si="36"/>
        <v>0.78196666871821296</v>
      </c>
      <c r="U73" s="66" t="str">
        <f t="shared" si="37"/>
        <v>ANH</v>
      </c>
      <c r="V73" s="161">
        <f t="shared" si="38"/>
        <v>0.90508060740575857</v>
      </c>
      <c r="W73" s="66" t="str">
        <f t="shared" si="39"/>
        <v>SVE</v>
      </c>
      <c r="X73" s="161">
        <f t="shared" si="40"/>
        <v>0.86799470461359152</v>
      </c>
      <c r="Y73" s="66" t="str">
        <f t="shared" si="41"/>
        <v>SWB</v>
      </c>
      <c r="Z73" s="161">
        <f t="shared" si="42"/>
        <v>0.86300598688761498</v>
      </c>
      <c r="AA73" s="66" t="str">
        <f t="shared" si="43"/>
        <v>ANH</v>
      </c>
      <c r="AB73" s="161">
        <f t="shared" si="44"/>
        <v>0.86131155674372628</v>
      </c>
    </row>
    <row r="74" spans="1:54" s="116" customFormat="1" ht="13.15">
      <c r="B74" s="74" t="str">
        <f t="shared" si="22"/>
        <v>NWT</v>
      </c>
      <c r="C74" s="158">
        <f t="shared" si="23"/>
        <v>0.98020519414873708</v>
      </c>
      <c r="D74" s="158">
        <f t="shared" si="24"/>
        <v>0.96584623725875118</v>
      </c>
      <c r="E74" s="158">
        <f t="shared" si="25"/>
        <v>0.79198347004069292</v>
      </c>
      <c r="F74" s="158">
        <f t="shared" si="26"/>
        <v>0.78163464102752622</v>
      </c>
      <c r="G74" s="158">
        <f t="shared" si="27"/>
        <v>0.91456781643238627</v>
      </c>
      <c r="H74" s="158">
        <f t="shared" si="28"/>
        <v>0.91677697721370421</v>
      </c>
      <c r="I74" s="158">
        <f t="shared" si="29"/>
        <v>0.86753615245412874</v>
      </c>
      <c r="J74" s="158">
        <f t="shared" si="30"/>
        <v>0.86482102273233474</v>
      </c>
      <c r="L74" s="94">
        <v>4</v>
      </c>
      <c r="M74" s="66" t="str">
        <f t="shared" si="45"/>
        <v>SEW</v>
      </c>
      <c r="N74" s="161">
        <f t="shared" si="31"/>
        <v>0.83882529911840398</v>
      </c>
      <c r="O74" s="66" t="str">
        <f t="shared" si="46"/>
        <v>NES</v>
      </c>
      <c r="P74" s="161">
        <f t="shared" si="32"/>
        <v>0.8682219522276079</v>
      </c>
      <c r="Q74" s="66" t="str">
        <f t="shared" si="33"/>
        <v>ANH</v>
      </c>
      <c r="R74" s="161">
        <f t="shared" si="34"/>
        <v>0.81754814782371488</v>
      </c>
      <c r="S74" s="66" t="str">
        <f t="shared" si="35"/>
        <v>PRT</v>
      </c>
      <c r="T74" s="161">
        <f t="shared" si="36"/>
        <v>0.82141251168441654</v>
      </c>
      <c r="U74" s="66" t="str">
        <f t="shared" si="37"/>
        <v>NWT</v>
      </c>
      <c r="V74" s="161">
        <f t="shared" si="38"/>
        <v>0.91456781643238627</v>
      </c>
      <c r="W74" s="66" t="str">
        <f t="shared" si="39"/>
        <v>WSX</v>
      </c>
      <c r="X74" s="161">
        <f t="shared" si="40"/>
        <v>0.89352471966978364</v>
      </c>
      <c r="Y74" s="66" t="str">
        <f t="shared" si="41"/>
        <v>NWT</v>
      </c>
      <c r="Z74" s="161">
        <f t="shared" si="42"/>
        <v>0.86753615245412874</v>
      </c>
      <c r="AA74" s="66" t="str">
        <f t="shared" si="43"/>
        <v>NWT</v>
      </c>
      <c r="AB74" s="161">
        <f t="shared" si="44"/>
        <v>0.86482102273233474</v>
      </c>
    </row>
    <row r="75" spans="1:54" s="116" customFormat="1" ht="13.15">
      <c r="A75" s="48"/>
      <c r="B75" s="74" t="str">
        <f t="shared" si="22"/>
        <v>SRN</v>
      </c>
      <c r="C75" s="158">
        <f t="shared" si="23"/>
        <v>1.4226062346706883</v>
      </c>
      <c r="D75" s="158">
        <f t="shared" si="24"/>
        <v>1.4494352562597985</v>
      </c>
      <c r="E75" s="158">
        <f t="shared" si="25"/>
        <v>1.1155036024746898</v>
      </c>
      <c r="F75" s="158">
        <f t="shared" si="26"/>
        <v>1.1535343279901336</v>
      </c>
      <c r="G75" s="158">
        <f t="shared" si="27"/>
        <v>1.2409754524320908</v>
      </c>
      <c r="H75" s="158">
        <f t="shared" si="28"/>
        <v>1.2201162436192117</v>
      </c>
      <c r="I75" s="158">
        <f t="shared" si="29"/>
        <v>1.1991354046412208</v>
      </c>
      <c r="J75" s="158">
        <f t="shared" si="30"/>
        <v>1.1859330675601361</v>
      </c>
      <c r="L75" s="94">
        <v>5</v>
      </c>
      <c r="M75" s="66" t="str">
        <f t="shared" si="45"/>
        <v>PRT</v>
      </c>
      <c r="N75" s="161">
        <f t="shared" si="31"/>
        <v>0.92699015988715605</v>
      </c>
      <c r="O75" s="66" t="str">
        <f t="shared" si="46"/>
        <v>SEW</v>
      </c>
      <c r="P75" s="161">
        <f t="shared" si="32"/>
        <v>0.87746434776630811</v>
      </c>
      <c r="Q75" s="66" t="str">
        <f t="shared" si="33"/>
        <v>AFW</v>
      </c>
      <c r="R75" s="161">
        <f t="shared" si="34"/>
        <v>0.83219397978757426</v>
      </c>
      <c r="S75" s="66" t="str">
        <f t="shared" si="35"/>
        <v>BRL</v>
      </c>
      <c r="T75" s="161">
        <f t="shared" si="36"/>
        <v>0.82177008620437697</v>
      </c>
      <c r="U75" s="66" t="str">
        <f t="shared" si="37"/>
        <v>HDD</v>
      </c>
      <c r="V75" s="161">
        <f t="shared" si="38"/>
        <v>0.94134483960054616</v>
      </c>
      <c r="W75" s="66" t="str">
        <f t="shared" si="39"/>
        <v>ANH</v>
      </c>
      <c r="X75" s="161">
        <f t="shared" si="40"/>
        <v>0.9064206559593172</v>
      </c>
      <c r="Y75" s="66" t="str">
        <f t="shared" si="41"/>
        <v>AFW</v>
      </c>
      <c r="Z75" s="161">
        <f t="shared" si="42"/>
        <v>0.91608601427786962</v>
      </c>
      <c r="AA75" s="66" t="str">
        <f t="shared" si="43"/>
        <v>YKY</v>
      </c>
      <c r="AB75" s="161">
        <f t="shared" si="44"/>
        <v>0.88332641394333045</v>
      </c>
    </row>
    <row r="76" spans="1:54" s="48" customFormat="1" ht="13.15">
      <c r="B76" s="74" t="str">
        <f t="shared" si="22"/>
        <v>SVE</v>
      </c>
      <c r="C76" s="158">
        <f t="shared" si="23"/>
        <v>0.69880085822046267</v>
      </c>
      <c r="D76" s="158">
        <f t="shared" si="24"/>
        <v>0.66191616424461652</v>
      </c>
      <c r="E76" s="158">
        <f t="shared" si="25"/>
        <v>0.89623577137289046</v>
      </c>
      <c r="F76" s="158">
        <f t="shared" si="26"/>
        <v>0.93624135649607276</v>
      </c>
      <c r="G76" s="158">
        <f t="shared" si="27"/>
        <v>0.88880667602947616</v>
      </c>
      <c r="H76" s="158">
        <f t="shared" si="28"/>
        <v>0.86799470461359152</v>
      </c>
      <c r="I76" s="158">
        <f t="shared" si="29"/>
        <v>0.80161769123905202</v>
      </c>
      <c r="J76" s="158">
        <f t="shared" si="30"/>
        <v>0.77954846100583475</v>
      </c>
      <c r="K76" s="116"/>
      <c r="L76" s="94">
        <v>6</v>
      </c>
      <c r="M76" s="66" t="str">
        <f t="shared" si="45"/>
        <v>NES</v>
      </c>
      <c r="N76" s="161">
        <f t="shared" si="31"/>
        <v>0.94296001392881323</v>
      </c>
      <c r="O76" s="66" t="str">
        <f t="shared" si="46"/>
        <v>NWT</v>
      </c>
      <c r="P76" s="161">
        <f t="shared" si="32"/>
        <v>0.96584623725875118</v>
      </c>
      <c r="Q76" s="66" t="str">
        <f t="shared" si="33"/>
        <v>PRT</v>
      </c>
      <c r="R76" s="161">
        <f t="shared" si="34"/>
        <v>0.84142083104862897</v>
      </c>
      <c r="S76" s="66" t="str">
        <f t="shared" si="35"/>
        <v>ANH</v>
      </c>
      <c r="T76" s="161">
        <f t="shared" si="36"/>
        <v>0.84957598803868939</v>
      </c>
      <c r="U76" s="66" t="str">
        <f t="shared" si="37"/>
        <v>WSX</v>
      </c>
      <c r="V76" s="161">
        <f t="shared" si="38"/>
        <v>0.94622918745758822</v>
      </c>
      <c r="W76" s="66" t="str">
        <f t="shared" si="39"/>
        <v>YKY</v>
      </c>
      <c r="X76" s="161">
        <f t="shared" si="40"/>
        <v>0.91011102732123772</v>
      </c>
      <c r="Y76" s="66" t="str">
        <f t="shared" si="41"/>
        <v>YKY</v>
      </c>
      <c r="Z76" s="161">
        <f t="shared" si="42"/>
        <v>0.92496941958759626</v>
      </c>
      <c r="AA76" s="66" t="str">
        <f t="shared" si="43"/>
        <v>WSX</v>
      </c>
      <c r="AB76" s="161">
        <f t="shared" si="44"/>
        <v>0.91368995704985079</v>
      </c>
      <c r="AE76" s="116"/>
      <c r="AF76" s="116"/>
    </row>
    <row r="77" spans="1:54" s="48" customFormat="1" ht="13.15">
      <c r="B77" s="74" t="str">
        <f t="shared" si="22"/>
        <v>SWB</v>
      </c>
      <c r="C77" s="158">
        <f t="shared" si="23"/>
        <v>0.6941592500056587</v>
      </c>
      <c r="D77" s="158">
        <f t="shared" si="24"/>
        <v>0.6162316363202337</v>
      </c>
      <c r="E77" s="158">
        <f t="shared" si="25"/>
        <v>1.0279659607599363</v>
      </c>
      <c r="F77" s="158">
        <f t="shared" si="26"/>
        <v>0.96684006275620371</v>
      </c>
      <c r="G77" s="158">
        <f t="shared" si="27"/>
        <v>0.81262527914260052</v>
      </c>
      <c r="H77" s="158">
        <f t="shared" si="28"/>
        <v>0.73549452197728327</v>
      </c>
      <c r="I77" s="158">
        <f t="shared" si="29"/>
        <v>0.86300598688761498</v>
      </c>
      <c r="J77" s="158">
        <f t="shared" si="30"/>
        <v>0.78683513610860145</v>
      </c>
      <c r="K77" s="116"/>
      <c r="L77" s="94">
        <v>7</v>
      </c>
      <c r="M77" s="66" t="str">
        <f t="shared" si="45"/>
        <v>ANH</v>
      </c>
      <c r="N77" s="161">
        <f t="shared" si="31"/>
        <v>0.97608976150025628</v>
      </c>
      <c r="O77" s="66" t="str">
        <f t="shared" si="46"/>
        <v>WSH</v>
      </c>
      <c r="P77" s="161">
        <f t="shared" si="32"/>
        <v>0.98808291101100665</v>
      </c>
      <c r="Q77" s="66" t="str">
        <f t="shared" si="33"/>
        <v>SSC</v>
      </c>
      <c r="R77" s="161">
        <f t="shared" si="34"/>
        <v>0.88568617329273369</v>
      </c>
      <c r="S77" s="66" t="str">
        <f t="shared" si="35"/>
        <v>AFW</v>
      </c>
      <c r="T77" s="161">
        <f t="shared" si="36"/>
        <v>0.91464759221771552</v>
      </c>
      <c r="U77" s="66" t="str">
        <f t="shared" si="37"/>
        <v>YKY</v>
      </c>
      <c r="V77" s="161">
        <f t="shared" si="38"/>
        <v>0.95091821234240037</v>
      </c>
      <c r="W77" s="66" t="str">
        <f t="shared" si="39"/>
        <v>NWT</v>
      </c>
      <c r="X77" s="161">
        <f t="shared" si="40"/>
        <v>0.91677697721370421</v>
      </c>
      <c r="Y77" s="66" t="str">
        <f t="shared" si="41"/>
        <v>NES</v>
      </c>
      <c r="Z77" s="161">
        <f t="shared" si="42"/>
        <v>0.94349245814956906</v>
      </c>
      <c r="AA77" s="66" t="str">
        <f t="shared" si="43"/>
        <v>NES</v>
      </c>
      <c r="AB77" s="161">
        <f t="shared" si="44"/>
        <v>0.91786778293981997</v>
      </c>
      <c r="AE77" s="116"/>
      <c r="AF77" s="116"/>
    </row>
    <row r="78" spans="1:54" s="48" customFormat="1" ht="13.15">
      <c r="B78" s="74" t="str">
        <f t="shared" si="22"/>
        <v>TMS</v>
      </c>
      <c r="C78" s="158">
        <f t="shared" si="23"/>
        <v>1.2244473239631057</v>
      </c>
      <c r="D78" s="158">
        <f t="shared" si="24"/>
        <v>1.4485573100216289</v>
      </c>
      <c r="E78" s="158">
        <f t="shared" si="25"/>
        <v>1.0618149345430064</v>
      </c>
      <c r="F78" s="158">
        <f t="shared" si="26"/>
        <v>1.1592453491173385</v>
      </c>
      <c r="G78" s="158">
        <f t="shared" si="27"/>
        <v>1.2500730726958404</v>
      </c>
      <c r="H78" s="158">
        <f t="shared" si="28"/>
        <v>1.3423579028060799</v>
      </c>
      <c r="I78" s="158">
        <f t="shared" si="29"/>
        <v>1.0913253681605726</v>
      </c>
      <c r="J78" s="158">
        <f t="shared" si="30"/>
        <v>1.1758675341488192</v>
      </c>
      <c r="K78" s="116"/>
      <c r="L78" s="94">
        <v>8</v>
      </c>
      <c r="M78" s="66" t="str">
        <f t="shared" si="45"/>
        <v>NWT</v>
      </c>
      <c r="N78" s="161">
        <f t="shared" si="31"/>
        <v>0.98020519414873708</v>
      </c>
      <c r="O78" s="66" t="str">
        <f t="shared" si="46"/>
        <v>PRT</v>
      </c>
      <c r="P78" s="161">
        <f t="shared" si="32"/>
        <v>1.0256121846374933</v>
      </c>
      <c r="Q78" s="66" t="str">
        <f t="shared" si="33"/>
        <v>SVE</v>
      </c>
      <c r="R78" s="161">
        <f t="shared" si="34"/>
        <v>0.89623577137289046</v>
      </c>
      <c r="S78" s="66" t="str">
        <f t="shared" si="35"/>
        <v>SSC</v>
      </c>
      <c r="T78" s="161">
        <f t="shared" si="36"/>
        <v>0.9197357402110472</v>
      </c>
      <c r="U78" s="66" t="str">
        <f t="shared" si="37"/>
        <v>BRL</v>
      </c>
      <c r="V78" s="161">
        <f t="shared" si="38"/>
        <v>0.95473613564793292</v>
      </c>
      <c r="W78" s="66" t="str">
        <f t="shared" si="39"/>
        <v>BRL</v>
      </c>
      <c r="X78" s="161">
        <f t="shared" si="40"/>
        <v>0.92760965866646472</v>
      </c>
      <c r="Y78" s="66" t="str">
        <f t="shared" si="41"/>
        <v>WSX</v>
      </c>
      <c r="Z78" s="161">
        <f t="shared" si="42"/>
        <v>0.95793537960179842</v>
      </c>
      <c r="AA78" s="66" t="str">
        <f t="shared" si="43"/>
        <v>BRL</v>
      </c>
      <c r="AB78" s="161">
        <f t="shared" si="44"/>
        <v>0.95836922565490057</v>
      </c>
      <c r="AE78" s="116"/>
      <c r="AF78" s="116"/>
    </row>
    <row r="79" spans="1:54" s="48" customFormat="1" ht="13.15">
      <c r="B79" s="74" t="str">
        <f t="shared" si="22"/>
        <v>WSH</v>
      </c>
      <c r="C79" s="158">
        <f t="shared" si="23"/>
        <v>1.18344359312176</v>
      </c>
      <c r="D79" s="158">
        <f t="shared" si="24"/>
        <v>0.98808291101100665</v>
      </c>
      <c r="E79" s="158">
        <f t="shared" si="25"/>
        <v>1.1770268621609481</v>
      </c>
      <c r="F79" s="158">
        <f t="shared" si="26"/>
        <v>1.1137630877362112</v>
      </c>
      <c r="G79" s="158">
        <f t="shared" si="27"/>
        <v>1.121063198837736</v>
      </c>
      <c r="H79" s="158">
        <f t="shared" si="28"/>
        <v>1.0218483038056485</v>
      </c>
      <c r="I79" s="158">
        <f t="shared" si="29"/>
        <v>1.1476595798272964</v>
      </c>
      <c r="J79" s="158">
        <f t="shared" si="30"/>
        <v>1.0417833440357136</v>
      </c>
      <c r="K79" s="116"/>
      <c r="L79" s="94">
        <v>9</v>
      </c>
      <c r="M79" s="66" t="str">
        <f t="shared" si="45"/>
        <v>SES</v>
      </c>
      <c r="N79" s="161">
        <f t="shared" si="31"/>
        <v>1.0077250840496934</v>
      </c>
      <c r="O79" s="66" t="str">
        <f t="shared" si="46"/>
        <v>ANH</v>
      </c>
      <c r="P79" s="161">
        <f t="shared" si="32"/>
        <v>1.0411233387250416</v>
      </c>
      <c r="Q79" s="66" t="str">
        <f t="shared" si="33"/>
        <v>HDD</v>
      </c>
      <c r="R79" s="161">
        <f t="shared" si="34"/>
        <v>0.90248985985172359</v>
      </c>
      <c r="S79" s="66" t="str">
        <f t="shared" si="35"/>
        <v>SVE</v>
      </c>
      <c r="T79" s="161">
        <f t="shared" si="36"/>
        <v>0.93624135649607276</v>
      </c>
      <c r="U79" s="66" t="str">
        <f t="shared" si="37"/>
        <v>AFW</v>
      </c>
      <c r="V79" s="161">
        <f t="shared" si="38"/>
        <v>0.9838136949131473</v>
      </c>
      <c r="W79" s="66" t="str">
        <f t="shared" si="39"/>
        <v>NES</v>
      </c>
      <c r="X79" s="161">
        <f t="shared" si="40"/>
        <v>0.96602248478382413</v>
      </c>
      <c r="Y79" s="66" t="str">
        <f t="shared" si="41"/>
        <v>BRL</v>
      </c>
      <c r="Z79" s="161">
        <f t="shared" si="42"/>
        <v>0.98560470194920835</v>
      </c>
      <c r="AA79" s="66" t="str">
        <f t="shared" si="43"/>
        <v>AFW</v>
      </c>
      <c r="AB79" s="161">
        <f t="shared" si="44"/>
        <v>0.98627574853376188</v>
      </c>
      <c r="AE79" s="116"/>
      <c r="AF79" s="116"/>
    </row>
    <row r="80" spans="1:54" s="48" customFormat="1" ht="13.15">
      <c r="B80" s="74" t="str">
        <f t="shared" si="22"/>
        <v>WSX</v>
      </c>
      <c r="C80" s="158">
        <f t="shared" si="23"/>
        <v>1.4493821233400883</v>
      </c>
      <c r="D80" s="158">
        <f t="shared" si="24"/>
        <v>1.4088250053384799</v>
      </c>
      <c r="E80" s="158">
        <f t="shared" si="25"/>
        <v>0.70393272733678103</v>
      </c>
      <c r="F80" s="158">
        <f t="shared" si="26"/>
        <v>0.70919667302159095</v>
      </c>
      <c r="G80" s="158">
        <f t="shared" si="27"/>
        <v>0.94622918745758822</v>
      </c>
      <c r="H80" s="158">
        <f t="shared" si="28"/>
        <v>0.89352471966978364</v>
      </c>
      <c r="I80" s="158">
        <f t="shared" si="29"/>
        <v>0.95793537960179842</v>
      </c>
      <c r="J80" s="158">
        <f t="shared" si="30"/>
        <v>0.91368995704985079</v>
      </c>
      <c r="K80" s="116"/>
      <c r="L80" s="94">
        <v>10</v>
      </c>
      <c r="M80" s="66" t="str">
        <f t="shared" si="45"/>
        <v>AFW</v>
      </c>
      <c r="N80" s="161">
        <f t="shared" si="31"/>
        <v>1.1270754970841006</v>
      </c>
      <c r="O80" s="66" t="str">
        <f t="shared" si="46"/>
        <v>SES</v>
      </c>
      <c r="P80" s="161">
        <f t="shared" si="32"/>
        <v>1.1367088509050696</v>
      </c>
      <c r="Q80" s="66" t="str">
        <f t="shared" si="33"/>
        <v>NES</v>
      </c>
      <c r="R80" s="161">
        <f t="shared" si="34"/>
        <v>1.0085473816185682</v>
      </c>
      <c r="S80" s="66" t="str">
        <f t="shared" si="35"/>
        <v>SWB</v>
      </c>
      <c r="T80" s="161">
        <f t="shared" si="36"/>
        <v>0.96684006275620371</v>
      </c>
      <c r="U80" s="66" t="str">
        <f t="shared" si="37"/>
        <v>NES</v>
      </c>
      <c r="V80" s="161">
        <f t="shared" si="38"/>
        <v>0.98427032177933949</v>
      </c>
      <c r="W80" s="66" t="str">
        <f t="shared" si="39"/>
        <v>SEW</v>
      </c>
      <c r="X80" s="161">
        <f t="shared" si="40"/>
        <v>0.98306426130929003</v>
      </c>
      <c r="Y80" s="66" t="str">
        <f t="shared" si="41"/>
        <v>SEW</v>
      </c>
      <c r="Z80" s="161">
        <f t="shared" si="42"/>
        <v>0.98762570402755279</v>
      </c>
      <c r="AA80" s="66" t="str">
        <f t="shared" si="43"/>
        <v>SEW</v>
      </c>
      <c r="AB80" s="161">
        <f t="shared" si="44"/>
        <v>0.98922853137460287</v>
      </c>
      <c r="AE80" s="116"/>
      <c r="AF80" s="116"/>
    </row>
    <row r="81" spans="1:43" s="48" customFormat="1" ht="13.15">
      <c r="B81" s="74" t="str">
        <f t="shared" si="22"/>
        <v>YKY</v>
      </c>
      <c r="C81" s="158">
        <f t="shared" si="23"/>
        <v>0.83604759545754415</v>
      </c>
      <c r="D81" s="158">
        <f t="shared" si="24"/>
        <v>0.77254737735392898</v>
      </c>
      <c r="E81" s="158">
        <f t="shared" si="25"/>
        <v>1.0303157424139462</v>
      </c>
      <c r="F81" s="158">
        <f t="shared" si="26"/>
        <v>1.0006621618945941</v>
      </c>
      <c r="G81" s="158">
        <f t="shared" si="27"/>
        <v>0.95091821234240037</v>
      </c>
      <c r="H81" s="158">
        <f t="shared" si="28"/>
        <v>0.91011102732123772</v>
      </c>
      <c r="I81" s="158">
        <f t="shared" si="29"/>
        <v>0.92496941958759626</v>
      </c>
      <c r="J81" s="158">
        <f t="shared" si="30"/>
        <v>0.88332641394333045</v>
      </c>
      <c r="K81" s="116"/>
      <c r="L81" s="94">
        <v>11</v>
      </c>
      <c r="M81" s="66" t="str">
        <f t="shared" si="45"/>
        <v>WSH</v>
      </c>
      <c r="N81" s="161">
        <f t="shared" si="31"/>
        <v>1.18344359312176</v>
      </c>
      <c r="O81" s="66" t="str">
        <f t="shared" si="46"/>
        <v>SSC</v>
      </c>
      <c r="P81" s="161">
        <f t="shared" si="32"/>
        <v>1.2442980403944492</v>
      </c>
      <c r="Q81" s="66" t="str">
        <f t="shared" si="33"/>
        <v>SWB</v>
      </c>
      <c r="R81" s="161">
        <f t="shared" si="34"/>
        <v>1.0279659607599363</v>
      </c>
      <c r="S81" s="66" t="str">
        <f t="shared" si="35"/>
        <v>YKY</v>
      </c>
      <c r="T81" s="161">
        <f t="shared" si="36"/>
        <v>1.0006621618945941</v>
      </c>
      <c r="U81" s="66" t="str">
        <f t="shared" si="37"/>
        <v>SEW</v>
      </c>
      <c r="V81" s="161">
        <f t="shared" si="38"/>
        <v>0.99066734071132123</v>
      </c>
      <c r="W81" s="66" t="str">
        <f t="shared" si="39"/>
        <v>WSH</v>
      </c>
      <c r="X81" s="161">
        <f t="shared" si="40"/>
        <v>1.0218483038056485</v>
      </c>
      <c r="Y81" s="66" t="str">
        <f t="shared" si="41"/>
        <v>PRT</v>
      </c>
      <c r="Z81" s="161">
        <f t="shared" si="42"/>
        <v>1.009183630975176</v>
      </c>
      <c r="AA81" s="66" t="str">
        <f t="shared" si="43"/>
        <v>SSC</v>
      </c>
      <c r="AB81" s="161">
        <f t="shared" si="44"/>
        <v>1.0301376939356139</v>
      </c>
      <c r="AE81" s="116"/>
      <c r="AF81" s="116"/>
    </row>
    <row r="82" spans="1:43" s="48" customFormat="1" ht="13.15">
      <c r="B82" s="74" t="str">
        <f t="shared" si="22"/>
        <v>AFW</v>
      </c>
      <c r="C82" s="158">
        <f t="shared" si="23"/>
        <v>1.1270754970841006</v>
      </c>
      <c r="D82" s="158">
        <f t="shared" si="24"/>
        <v>1.2883308009501189</v>
      </c>
      <c r="E82" s="158">
        <f t="shared" si="25"/>
        <v>0.83219397978757426</v>
      </c>
      <c r="F82" s="158">
        <f t="shared" si="26"/>
        <v>0.91464759221771552</v>
      </c>
      <c r="G82" s="158">
        <f t="shared" si="27"/>
        <v>0.9838136949131473</v>
      </c>
      <c r="H82" s="158">
        <f t="shared" si="28"/>
        <v>1.0581880200444749</v>
      </c>
      <c r="I82" s="158">
        <f t="shared" si="29"/>
        <v>0.91608601427786962</v>
      </c>
      <c r="J82" s="158">
        <f t="shared" si="30"/>
        <v>0.98627574853376188</v>
      </c>
      <c r="K82" s="116"/>
      <c r="L82" s="94">
        <v>12</v>
      </c>
      <c r="M82" s="66" t="str">
        <f t="shared" si="45"/>
        <v>TMS</v>
      </c>
      <c r="N82" s="161">
        <f t="shared" si="31"/>
        <v>1.2244473239631057</v>
      </c>
      <c r="O82" s="66" t="str">
        <f t="shared" si="46"/>
        <v>HDD</v>
      </c>
      <c r="P82" s="161">
        <f t="shared" si="32"/>
        <v>1.2817370540813795</v>
      </c>
      <c r="Q82" s="66" t="str">
        <f t="shared" si="33"/>
        <v>YKY</v>
      </c>
      <c r="R82" s="161">
        <f t="shared" si="34"/>
        <v>1.0303157424139462</v>
      </c>
      <c r="S82" s="66" t="str">
        <f t="shared" si="35"/>
        <v>NES</v>
      </c>
      <c r="T82" s="161">
        <f t="shared" si="36"/>
        <v>1.0266488376460239</v>
      </c>
      <c r="U82" s="66" t="str">
        <f t="shared" si="37"/>
        <v>PRT</v>
      </c>
      <c r="V82" s="161">
        <f t="shared" si="38"/>
        <v>0.99638371089121291</v>
      </c>
      <c r="W82" s="66" t="str">
        <f t="shared" si="39"/>
        <v>AFW</v>
      </c>
      <c r="X82" s="161">
        <f t="shared" si="40"/>
        <v>1.0581880200444749</v>
      </c>
      <c r="Y82" s="66" t="str">
        <f t="shared" si="41"/>
        <v>SSC</v>
      </c>
      <c r="Z82" s="161">
        <f t="shared" si="42"/>
        <v>1.0538231529146398</v>
      </c>
      <c r="AA82" s="66" t="str">
        <f t="shared" si="43"/>
        <v>HDD</v>
      </c>
      <c r="AB82" s="161">
        <f t="shared" si="44"/>
        <v>1.032684430578201</v>
      </c>
      <c r="AE82" s="116"/>
      <c r="AF82" s="116"/>
    </row>
    <row r="83" spans="1:43" s="48" customFormat="1" ht="13.15">
      <c r="B83" s="74" t="str">
        <f t="shared" si="22"/>
        <v>BRL</v>
      </c>
      <c r="C83" s="158">
        <f t="shared" si="23"/>
        <v>1.3784404341262377</v>
      </c>
      <c r="D83" s="158">
        <f t="shared" si="24"/>
        <v>1.3045815734453334</v>
      </c>
      <c r="E83" s="158">
        <f t="shared" si="25"/>
        <v>0.80866977886227009</v>
      </c>
      <c r="F83" s="158">
        <f t="shared" si="26"/>
        <v>0.82177008620437697</v>
      </c>
      <c r="G83" s="158">
        <f t="shared" si="27"/>
        <v>0.95473613564793292</v>
      </c>
      <c r="H83" s="158">
        <f t="shared" si="28"/>
        <v>0.92760965866646472</v>
      </c>
      <c r="I83" s="158">
        <f t="shared" si="29"/>
        <v>0.98560470194920835</v>
      </c>
      <c r="J83" s="158">
        <f t="shared" si="30"/>
        <v>0.95836922565490057</v>
      </c>
      <c r="K83" s="116"/>
      <c r="L83" s="94">
        <v>13</v>
      </c>
      <c r="M83" s="66" t="str">
        <f t="shared" si="45"/>
        <v>BRL</v>
      </c>
      <c r="N83" s="161">
        <f t="shared" si="31"/>
        <v>1.3784404341262377</v>
      </c>
      <c r="O83" s="66" t="str">
        <f t="shared" si="46"/>
        <v>AFW</v>
      </c>
      <c r="P83" s="161">
        <f t="shared" si="32"/>
        <v>1.2883308009501189</v>
      </c>
      <c r="Q83" s="66" t="str">
        <f t="shared" si="33"/>
        <v>SEW</v>
      </c>
      <c r="R83" s="161">
        <f t="shared" si="34"/>
        <v>1.0470712230916344</v>
      </c>
      <c r="S83" s="66" t="str">
        <f t="shared" si="35"/>
        <v>SEW</v>
      </c>
      <c r="T83" s="161">
        <f t="shared" si="36"/>
        <v>1.1107095632283766</v>
      </c>
      <c r="U83" s="66" t="str">
        <f t="shared" si="37"/>
        <v>SSC</v>
      </c>
      <c r="V83" s="161">
        <f t="shared" si="38"/>
        <v>1.0765536739919366</v>
      </c>
      <c r="W83" s="66" t="str">
        <f t="shared" si="39"/>
        <v>SSC</v>
      </c>
      <c r="X83" s="161">
        <f t="shared" si="40"/>
        <v>1.0667216898055711</v>
      </c>
      <c r="Y83" s="66" t="str">
        <f t="shared" si="41"/>
        <v>TMS</v>
      </c>
      <c r="Z83" s="161">
        <f t="shared" si="42"/>
        <v>1.0913253681605726</v>
      </c>
      <c r="AA83" s="66" t="str">
        <f t="shared" si="43"/>
        <v>WSH</v>
      </c>
      <c r="AB83" s="161">
        <f t="shared" si="44"/>
        <v>1.0417833440357136</v>
      </c>
      <c r="AE83" s="116"/>
      <c r="AF83" s="116"/>
    </row>
    <row r="84" spans="1:43" s="48" customFormat="1" ht="13.15">
      <c r="B84" s="74" t="str">
        <f t="shared" si="22"/>
        <v>PRT</v>
      </c>
      <c r="C84" s="158">
        <f t="shared" si="23"/>
        <v>0.92699015988715605</v>
      </c>
      <c r="D84" s="158">
        <f t="shared" si="24"/>
        <v>1.0256121846374933</v>
      </c>
      <c r="E84" s="158">
        <f t="shared" si="25"/>
        <v>0.84142083104862897</v>
      </c>
      <c r="F84" s="158">
        <f t="shared" si="26"/>
        <v>0.82141251168441654</v>
      </c>
      <c r="G84" s="158">
        <f t="shared" si="27"/>
        <v>0.99638371089121291</v>
      </c>
      <c r="H84" s="158">
        <f t="shared" si="28"/>
        <v>1.0783044835519198</v>
      </c>
      <c r="I84" s="158">
        <f t="shared" si="29"/>
        <v>1.009183630975176</v>
      </c>
      <c r="J84" s="158">
        <f t="shared" si="30"/>
        <v>1.0894283303573171</v>
      </c>
      <c r="K84" s="116"/>
      <c r="L84" s="94">
        <v>14</v>
      </c>
      <c r="M84" s="66" t="str">
        <f t="shared" si="45"/>
        <v>SSC</v>
      </c>
      <c r="N84" s="161">
        <f t="shared" si="31"/>
        <v>1.3998401398833751</v>
      </c>
      <c r="O84" s="66" t="str">
        <f t="shared" si="46"/>
        <v>BRL</v>
      </c>
      <c r="P84" s="161">
        <f t="shared" si="32"/>
        <v>1.3045815734453334</v>
      </c>
      <c r="Q84" s="66" t="str">
        <f t="shared" si="33"/>
        <v>TMS</v>
      </c>
      <c r="R84" s="161">
        <f t="shared" si="34"/>
        <v>1.0618149345430064</v>
      </c>
      <c r="S84" s="66" t="str">
        <f t="shared" si="35"/>
        <v>WSH</v>
      </c>
      <c r="T84" s="161">
        <f t="shared" si="36"/>
        <v>1.1137630877362112</v>
      </c>
      <c r="U84" s="66" t="str">
        <f t="shared" si="37"/>
        <v>WSH</v>
      </c>
      <c r="V84" s="161">
        <f t="shared" si="38"/>
        <v>1.121063198837736</v>
      </c>
      <c r="W84" s="66" t="str">
        <f t="shared" si="39"/>
        <v>PRT</v>
      </c>
      <c r="X84" s="161">
        <f t="shared" si="40"/>
        <v>1.0783044835519198</v>
      </c>
      <c r="Y84" s="66" t="str">
        <f t="shared" si="41"/>
        <v>HDD</v>
      </c>
      <c r="Z84" s="161">
        <f t="shared" si="42"/>
        <v>1.1299267819003185</v>
      </c>
      <c r="AA84" s="66" t="str">
        <f t="shared" si="43"/>
        <v>PRT</v>
      </c>
      <c r="AB84" s="161">
        <f t="shared" si="44"/>
        <v>1.0894283303573171</v>
      </c>
      <c r="AE84" s="116"/>
      <c r="AF84" s="116"/>
    </row>
    <row r="85" spans="1:43" s="48" customFormat="1" ht="13.15">
      <c r="B85" s="74" t="str">
        <f t="shared" si="22"/>
        <v>SES</v>
      </c>
      <c r="C85" s="158">
        <f t="shared" si="23"/>
        <v>1.0077250840496934</v>
      </c>
      <c r="D85" s="158">
        <f t="shared" si="24"/>
        <v>1.1367088509050696</v>
      </c>
      <c r="E85" s="158">
        <f t="shared" si="25"/>
        <v>1.4719281354079004</v>
      </c>
      <c r="F85" s="158">
        <f t="shared" si="26"/>
        <v>1.4297330323832269</v>
      </c>
      <c r="G85" s="158">
        <f t="shared" si="27"/>
        <v>1.2708440464069137</v>
      </c>
      <c r="H85" s="158">
        <f t="shared" si="28"/>
        <v>1.3169637041167142</v>
      </c>
      <c r="I85" s="158">
        <f t="shared" si="29"/>
        <v>1.3808174947673761</v>
      </c>
      <c r="J85" s="158">
        <f t="shared" si="30"/>
        <v>1.4462800801933</v>
      </c>
      <c r="K85" s="116"/>
      <c r="L85" s="94">
        <v>15</v>
      </c>
      <c r="M85" s="66" t="str">
        <f t="shared" si="45"/>
        <v>SRN</v>
      </c>
      <c r="N85" s="161">
        <f t="shared" si="31"/>
        <v>1.4226062346706883</v>
      </c>
      <c r="O85" s="66" t="str">
        <f t="shared" si="46"/>
        <v>WSX</v>
      </c>
      <c r="P85" s="161">
        <f t="shared" si="32"/>
        <v>1.4088250053384799</v>
      </c>
      <c r="Q85" s="66" t="str">
        <f t="shared" si="33"/>
        <v>SRN</v>
      </c>
      <c r="R85" s="161">
        <f t="shared" si="34"/>
        <v>1.1155036024746898</v>
      </c>
      <c r="S85" s="66" t="str">
        <f t="shared" si="35"/>
        <v>SRN</v>
      </c>
      <c r="T85" s="161">
        <f t="shared" si="36"/>
        <v>1.1535343279901336</v>
      </c>
      <c r="U85" s="66" t="str">
        <f t="shared" si="37"/>
        <v>SRN</v>
      </c>
      <c r="V85" s="161">
        <f t="shared" si="38"/>
        <v>1.2409754524320908</v>
      </c>
      <c r="W85" s="66" t="str">
        <f t="shared" si="39"/>
        <v>SRN</v>
      </c>
      <c r="X85" s="161">
        <f t="shared" si="40"/>
        <v>1.2201162436192117</v>
      </c>
      <c r="Y85" s="66" t="str">
        <f t="shared" si="41"/>
        <v>WSH</v>
      </c>
      <c r="Z85" s="161">
        <f t="shared" si="42"/>
        <v>1.1476595798272964</v>
      </c>
      <c r="AA85" s="66" t="str">
        <f t="shared" si="43"/>
        <v>TMS</v>
      </c>
      <c r="AB85" s="161">
        <f t="shared" si="44"/>
        <v>1.1758675341488192</v>
      </c>
      <c r="AE85" s="116"/>
      <c r="AF85" s="116"/>
    </row>
    <row r="86" spans="1:43" s="48" customFormat="1" ht="13.15">
      <c r="B86" s="74" t="str">
        <f t="shared" si="22"/>
        <v>SEW</v>
      </c>
      <c r="C86" s="158">
        <f t="shared" si="23"/>
        <v>0.83882529911840398</v>
      </c>
      <c r="D86" s="158">
        <f t="shared" si="24"/>
        <v>0.87746434776630811</v>
      </c>
      <c r="E86" s="158">
        <f t="shared" si="25"/>
        <v>1.0470712230916344</v>
      </c>
      <c r="F86" s="158">
        <f t="shared" si="26"/>
        <v>1.1107095632283766</v>
      </c>
      <c r="G86" s="158">
        <f t="shared" si="27"/>
        <v>0.99066734071132123</v>
      </c>
      <c r="H86" s="158">
        <f t="shared" si="28"/>
        <v>0.98306426130929003</v>
      </c>
      <c r="I86" s="158">
        <f t="shared" si="29"/>
        <v>0.98762570402755279</v>
      </c>
      <c r="J86" s="158">
        <f t="shared" si="30"/>
        <v>0.98922853137460287</v>
      </c>
      <c r="K86" s="116"/>
      <c r="L86" s="94">
        <v>16</v>
      </c>
      <c r="M86" s="66" t="str">
        <f t="shared" si="45"/>
        <v>WSX</v>
      </c>
      <c r="N86" s="161">
        <f t="shared" si="31"/>
        <v>1.4493821233400883</v>
      </c>
      <c r="O86" s="66" t="str">
        <f t="shared" si="46"/>
        <v>TMS</v>
      </c>
      <c r="P86" s="161">
        <f t="shared" si="32"/>
        <v>1.4485573100216289</v>
      </c>
      <c r="Q86" s="66" t="str">
        <f t="shared" si="33"/>
        <v>WSH</v>
      </c>
      <c r="R86" s="161">
        <f t="shared" si="34"/>
        <v>1.1770268621609481</v>
      </c>
      <c r="S86" s="66" t="str">
        <f t="shared" si="35"/>
        <v>TMS</v>
      </c>
      <c r="T86" s="161">
        <f t="shared" si="36"/>
        <v>1.1592453491173385</v>
      </c>
      <c r="U86" s="66" t="str">
        <f t="shared" si="37"/>
        <v>TMS</v>
      </c>
      <c r="V86" s="161">
        <f t="shared" si="38"/>
        <v>1.2500730726958404</v>
      </c>
      <c r="W86" s="66" t="str">
        <f t="shared" si="39"/>
        <v>SES</v>
      </c>
      <c r="X86" s="161">
        <f t="shared" si="40"/>
        <v>1.3169637041167142</v>
      </c>
      <c r="Y86" s="66" t="str">
        <f t="shared" si="41"/>
        <v>SRN</v>
      </c>
      <c r="Z86" s="161">
        <f t="shared" si="42"/>
        <v>1.1991354046412208</v>
      </c>
      <c r="AA86" s="66" t="str">
        <f t="shared" si="43"/>
        <v>SRN</v>
      </c>
      <c r="AB86" s="161">
        <f t="shared" si="44"/>
        <v>1.1859330675601361</v>
      </c>
      <c r="AE86" s="116"/>
      <c r="AF86" s="116"/>
    </row>
    <row r="87" spans="1:43" s="48" customFormat="1" ht="13.15">
      <c r="B87" s="74" t="str">
        <f t="shared" si="22"/>
        <v>SSC</v>
      </c>
      <c r="C87" s="158">
        <f t="shared" si="23"/>
        <v>1.3998401398833751</v>
      </c>
      <c r="D87" s="158">
        <f t="shared" si="24"/>
        <v>1.2442980403944492</v>
      </c>
      <c r="E87" s="158">
        <f t="shared" si="25"/>
        <v>0.88568617329273369</v>
      </c>
      <c r="F87" s="158">
        <f t="shared" si="26"/>
        <v>0.9197357402110472</v>
      </c>
      <c r="G87" s="158">
        <f t="shared" si="27"/>
        <v>1.0765536739919366</v>
      </c>
      <c r="H87" s="158">
        <f t="shared" si="28"/>
        <v>1.0667216898055711</v>
      </c>
      <c r="I87" s="158">
        <f t="shared" si="29"/>
        <v>1.0538231529146398</v>
      </c>
      <c r="J87" s="158">
        <f t="shared" si="30"/>
        <v>1.0301376939356139</v>
      </c>
      <c r="K87" s="116"/>
      <c r="L87" s="94">
        <v>17</v>
      </c>
      <c r="M87" s="66" t="str">
        <f t="shared" si="45"/>
        <v>HDD</v>
      </c>
      <c r="N87" s="161">
        <f t="shared" si="31"/>
        <v>1.5734150137015366</v>
      </c>
      <c r="O87" s="66" t="str">
        <f t="shared" si="46"/>
        <v>SRN</v>
      </c>
      <c r="P87" s="161">
        <f t="shared" si="32"/>
        <v>1.4494352562597985</v>
      </c>
      <c r="Q87" s="66" t="str">
        <f t="shared" si="33"/>
        <v>SES</v>
      </c>
      <c r="R87" s="161">
        <f t="shared" si="34"/>
        <v>1.4719281354079004</v>
      </c>
      <c r="S87" s="66" t="str">
        <f t="shared" si="35"/>
        <v>SES</v>
      </c>
      <c r="T87" s="161">
        <f t="shared" si="36"/>
        <v>1.4297330323832269</v>
      </c>
      <c r="U87" s="66" t="str">
        <f t="shared" si="37"/>
        <v>SES</v>
      </c>
      <c r="V87" s="161">
        <f t="shared" si="38"/>
        <v>1.2708440464069137</v>
      </c>
      <c r="W87" s="66" t="str">
        <f t="shared" si="39"/>
        <v>TMS</v>
      </c>
      <c r="X87" s="161">
        <f t="shared" si="40"/>
        <v>1.3423579028060799</v>
      </c>
      <c r="Y87" s="66" t="str">
        <f t="shared" si="41"/>
        <v>SES</v>
      </c>
      <c r="Z87" s="161">
        <f t="shared" si="42"/>
        <v>1.3808174947673761</v>
      </c>
      <c r="AA87" s="66" t="str">
        <f t="shared" si="43"/>
        <v>SES</v>
      </c>
      <c r="AB87" s="161">
        <f t="shared" si="44"/>
        <v>1.4462800801933</v>
      </c>
      <c r="AE87" s="116"/>
      <c r="AF87" s="116"/>
    </row>
    <row r="88" spans="1:43" s="48" customFormat="1" ht="13.15"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 t="b">
        <f>COUNTA(_xlfn.UNIQUE(M71:M87))=17</f>
        <v>1</v>
      </c>
      <c r="N88" s="116"/>
      <c r="O88" s="116" t="b">
        <f>COUNTA(_xlfn.UNIQUE(O71:O87))=17</f>
        <v>1</v>
      </c>
      <c r="P88" s="116"/>
      <c r="Q88" s="116" t="b">
        <f>COUNTA(_xlfn.UNIQUE(Q71:Q87))=17</f>
        <v>1</v>
      </c>
      <c r="R88" s="116"/>
      <c r="S88" s="116" t="b">
        <f>COUNTA(_xlfn.UNIQUE(S71:S87))=17</f>
        <v>1</v>
      </c>
      <c r="U88" s="116" t="b">
        <f>COUNTA(_xlfn.UNIQUE(U71:U87))=17</f>
        <v>1</v>
      </c>
      <c r="W88" s="116" t="b">
        <f>COUNTA(_xlfn.UNIQUE(W71:W87))=17</f>
        <v>1</v>
      </c>
      <c r="Y88" s="116" t="b">
        <f>COUNTA(_xlfn.UNIQUE(Y71:Y87))=17</f>
        <v>1</v>
      </c>
      <c r="AA88" s="116" t="b">
        <f>COUNTA(_xlfn.UNIQUE(AA71:AA87))=17</f>
        <v>1</v>
      </c>
      <c r="AN88" s="116"/>
      <c r="AO88" s="116"/>
      <c r="AP88" s="116"/>
      <c r="AQ88" s="116"/>
    </row>
    <row r="89" spans="1:43" s="48" customFormat="1" ht="13.15"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U89" s="116"/>
      <c r="W89" s="116"/>
      <c r="Y89" s="116"/>
      <c r="AA89" s="116"/>
      <c r="AN89" s="116"/>
      <c r="AO89" s="116"/>
      <c r="AP89" s="116"/>
      <c r="AQ89" s="116"/>
    </row>
    <row r="90" spans="1:43" s="166" customFormat="1" ht="13.15">
      <c r="A90" s="48"/>
      <c r="B90" s="164" t="s">
        <v>301</v>
      </c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</row>
    <row r="91" spans="1:43" s="48" customFormat="1" ht="13.15"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</row>
    <row r="92" spans="1:43" s="48" customFormat="1" ht="13.15"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</row>
    <row r="93" spans="1:43" s="48" customFormat="1" ht="13.15"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</row>
    <row r="94" spans="1:43" s="48" customFormat="1" ht="13.15"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</row>
    <row r="95" spans="1:43" s="48" customFormat="1" ht="13.15"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</row>
    <row r="96" spans="1:43" s="48" customFormat="1" ht="13.15"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</row>
    <row r="97" spans="3:18" s="48" customFormat="1" ht="13.15"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</row>
    <row r="98" spans="3:18" s="48" customFormat="1" ht="13.15"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</row>
    <row r="99" spans="3:18" s="48" customFormat="1" ht="13.15"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</row>
  </sheetData>
  <mergeCells count="23">
    <mergeCell ref="R46:S46"/>
    <mergeCell ref="F20:G20"/>
    <mergeCell ref="F19:M19"/>
    <mergeCell ref="J20:M20"/>
    <mergeCell ref="B19:B21"/>
    <mergeCell ref="H20:I20"/>
    <mergeCell ref="C19:E19"/>
    <mergeCell ref="R19:R20"/>
    <mergeCell ref="D8:E8"/>
    <mergeCell ref="G8:H9"/>
    <mergeCell ref="J46:K46"/>
    <mergeCell ref="L46:M46"/>
    <mergeCell ref="P46:Q46"/>
    <mergeCell ref="N19:Q20"/>
    <mergeCell ref="N46:O46"/>
    <mergeCell ref="U69:V69"/>
    <mergeCell ref="W69:X69"/>
    <mergeCell ref="Y69:Z69"/>
    <mergeCell ref="AA69:AB69"/>
    <mergeCell ref="M69:N69"/>
    <mergeCell ref="O69:P69"/>
    <mergeCell ref="Q69:R69"/>
    <mergeCell ref="S69:T69"/>
  </mergeCells>
  <phoneticPr fontId="29" type="noConversion"/>
  <conditionalFormatting sqref="B41:R41">
    <cfRule type="expression" dxfId="41" priority="223">
      <formula>B41="OK"</formula>
    </cfRule>
    <cfRule type="expression" dxfId="40" priority="222">
      <formula>B41="error"</formula>
    </cfRule>
  </conditionalFormatting>
  <conditionalFormatting sqref="C48:C64 E48:E64">
    <cfRule type="colorScale" priority="418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C48:C64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71:D87">
    <cfRule type="containsBlanks" dxfId="39" priority="426">
      <formula>LEN(TRIM(C71))=0</formula>
    </cfRule>
    <cfRule type="colorScale" priority="4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48:D64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71:D87">
    <cfRule type="colorScale" priority="427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D71:F87">
    <cfRule type="containsBlanks" dxfId="38" priority="88">
      <formula>LEN(TRIM(D71))=0</formula>
    </cfRule>
  </conditionalFormatting>
  <conditionalFormatting sqref="E48:E64"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71:F87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48:F64"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71:F87">
    <cfRule type="colorScale" priority="87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F71:G87">
    <cfRule type="containsBlanks" dxfId="37" priority="84">
      <formula>LEN(TRIM(F71))=0</formula>
    </cfRule>
  </conditionalFormatting>
  <conditionalFormatting sqref="G48:G64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71:G87 J71:J87">
    <cfRule type="colorScale" priority="4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71:I8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71:J87">
    <cfRule type="containsBlanks" dxfId="36" priority="1">
      <formula>LEN(TRIM(H71))=0</formula>
    </cfRule>
  </conditionalFormatting>
  <conditionalFormatting sqref="J65:J66 L65:L66 N65:N66 P65:P66 R65:R66 M88:M89 O88:O89 Q88:Q89 S88:S89 U88:U89 W88:W89 Y88:Y89 AA88:AA89">
    <cfRule type="cellIs" dxfId="35" priority="3" operator="equal">
      <formula>TRUE</formula>
    </cfRule>
  </conditionalFormatting>
  <conditionalFormatting sqref="J71:J87">
    <cfRule type="colorScale" priority="429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J48:K64">
    <cfRule type="containsBlanks" dxfId="34" priority="124">
      <formula>LEN(TRIM(J48))=0</formula>
    </cfRule>
  </conditionalFormatting>
  <conditionalFormatting sqref="K48:K64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71:K87">
    <cfRule type="colorScale" priority="98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L48:L64">
    <cfRule type="containsBlanks" dxfId="33" priority="43">
      <formula>LEN(TRIM(L48))=0</formula>
    </cfRule>
  </conditionalFormatting>
  <conditionalFormatting sqref="L49:S64">
    <cfRule type="containsBlanks" dxfId="32" priority="105">
      <formula>LEN(TRIM(L49))=0</formula>
    </cfRule>
  </conditionalFormatting>
  <conditionalFormatting sqref="M48:M64">
    <cfRule type="containsBlanks" dxfId="31" priority="53">
      <formula>LEN(TRIM(M48))=0</formula>
    </cfRule>
    <cfRule type="colorScale" priority="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9:M64 O49:O64">
    <cfRule type="colorScale" priority="123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M71:N87">
    <cfRule type="containsBlanks" dxfId="30" priority="35">
      <formula>LEN(TRIM(M71))=0</formula>
    </cfRule>
  </conditionalFormatting>
  <conditionalFormatting sqref="M72:AB87 C48:E64 C23:R39">
    <cfRule type="containsBlanks" dxfId="29" priority="144">
      <formula>LEN(TRIM(C23))=0</formula>
    </cfRule>
  </conditionalFormatting>
  <conditionalFormatting sqref="N48:N64">
    <cfRule type="containsBlanks" dxfId="28" priority="42">
      <formula>LEN(TRIM(N48))=0</formula>
    </cfRule>
  </conditionalFormatting>
  <conditionalFormatting sqref="N71:N87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72:N87">
    <cfRule type="colorScale" priority="79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O48:O64">
    <cfRule type="containsBlanks" dxfId="27" priority="50">
      <formula>LEN(TRIM(O48))=0</formula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71:O87">
    <cfRule type="containsBlanks" dxfId="26" priority="13">
      <formula>LEN(TRIM(O71))=0</formula>
    </cfRule>
  </conditionalFormatting>
  <conditionalFormatting sqref="P48:P64">
    <cfRule type="containsBlanks" dxfId="25" priority="41">
      <formula>LEN(TRIM(P48))=0</formula>
    </cfRule>
  </conditionalFormatting>
  <conditionalFormatting sqref="P71:P87">
    <cfRule type="containsBlanks" dxfId="24" priority="33">
      <formula>LEN(TRIM(P71))=0</formula>
    </cfRule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72:P87">
    <cfRule type="colorScale" priority="432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Q48:Q64">
    <cfRule type="containsBlanks" dxfId="23" priority="48">
      <formula>LEN(TRIM(Q48))=0</formula>
    </cfRule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49:Q64">
    <cfRule type="colorScale" priority="119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Q71:Q87">
    <cfRule type="containsBlanks" dxfId="22" priority="11">
      <formula>LEN(TRIM(Q71))=0</formula>
    </cfRule>
  </conditionalFormatting>
  <conditionalFormatting sqref="R48:R64">
    <cfRule type="containsBlanks" dxfId="21" priority="40">
      <formula>LEN(TRIM(R48))=0</formula>
    </cfRule>
  </conditionalFormatting>
  <conditionalFormatting sqref="R71:R87">
    <cfRule type="containsBlanks" dxfId="20" priority="29">
      <formula>LEN(TRIM(R71))=0</formula>
    </cfRule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72:R87">
    <cfRule type="colorScale" priority="74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S48:S64">
    <cfRule type="containsBlanks" dxfId="19" priority="46">
      <formula>LEN(TRIM(S48))=0</formula>
    </cfRule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49:S64">
    <cfRule type="colorScale" priority="116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S71:S87">
    <cfRule type="containsBlanks" dxfId="18" priority="10">
      <formula>LEN(TRIM(S71))=0</formula>
    </cfRule>
  </conditionalFormatting>
  <conditionalFormatting sqref="T71:T87">
    <cfRule type="containsBlanks" dxfId="17" priority="27">
      <formula>LEN(TRIM(T71))=0</formula>
    </cfRule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72:T87">
    <cfRule type="colorScale" priority="71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U71:U87">
    <cfRule type="containsBlanks" dxfId="16" priority="9">
      <formula>LEN(TRIM(U71))=0</formula>
    </cfRule>
  </conditionalFormatting>
  <conditionalFormatting sqref="V71:V87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ntainsBlanks" dxfId="15" priority="25">
      <formula>LEN(TRIM(V71))=0</formula>
    </cfRule>
  </conditionalFormatting>
  <conditionalFormatting sqref="V72:V87">
    <cfRule type="colorScale" priority="68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W71:W87">
    <cfRule type="containsBlanks" dxfId="14" priority="8">
      <formula>LEN(TRIM(W71))=0</formula>
    </cfRule>
  </conditionalFormatting>
  <conditionalFormatting sqref="X71:X87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  <cfRule type="containsBlanks" dxfId="13" priority="23">
      <formula>LEN(TRIM(X71))=0</formula>
    </cfRule>
  </conditionalFormatting>
  <conditionalFormatting sqref="X72:X87">
    <cfRule type="colorScale" priority="65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Y71:Y87">
    <cfRule type="containsBlanks" dxfId="12" priority="7">
      <formula>LEN(TRIM(Y71))=0</formula>
    </cfRule>
  </conditionalFormatting>
  <conditionalFormatting sqref="Z71:Z87">
    <cfRule type="containsBlanks" dxfId="11" priority="21">
      <formula>LEN(TRIM(Z71))=0</formula>
    </cfRule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Z72:Z87">
    <cfRule type="colorScale" priority="62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AA71:AA87">
    <cfRule type="containsBlanks" dxfId="10" priority="6">
      <formula>LEN(TRIM(AA71))=0</formula>
    </cfRule>
  </conditionalFormatting>
  <conditionalFormatting sqref="AB71:AB87">
    <cfRule type="containsBlanks" dxfId="9" priority="19">
      <formula>LEN(TRIM(AB71))=0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B72:AB87">
    <cfRule type="colorScale" priority="101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AF71:AF87">
    <cfRule type="colorScale" priority="102">
      <colorScale>
        <cfvo type="min"/>
        <cfvo type="percentile" val="50"/>
        <cfvo type="max"/>
        <color theme="7"/>
        <color rgb="FFFFC000"/>
        <color theme="9"/>
      </colorScale>
    </cfRule>
  </conditionalFormatting>
  <conditionalFormatting sqref="AI48:AI64">
    <cfRule type="colorScale" priority="424">
      <colorScale>
        <cfvo type="min"/>
        <cfvo type="percentile" val="50"/>
        <cfvo type="max"/>
        <color theme="7"/>
        <color rgb="FFFFC000"/>
        <color theme="9"/>
      </colorScale>
    </cfRule>
  </conditionalFormatting>
  <dataValidations count="2">
    <dataValidation type="list" allowBlank="1" showInputMessage="1" showErrorMessage="1" sqref="J8" xr:uid="{00000000-0002-0000-0B00-000000000000}">
      <formula1>"3,4,5"</formula1>
    </dataValidation>
    <dataValidation type="list" allowBlank="1" showInputMessage="1" showErrorMessage="1" sqref="G11:H11" xr:uid="{8E4E7331-7E30-4CFA-AB2F-0AF9ABB17B93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50CD2-262C-4977-B704-20387BB6E7FC}">
  <sheetPr codeName="Sheet15">
    <tabColor rgb="FF98C561"/>
  </sheetPr>
  <dimension ref="A1:AG313"/>
  <sheetViews>
    <sheetView showGridLines="0" zoomScale="80" zoomScaleNormal="80" workbookViewId="0">
      <pane xSplit="3" ySplit="6" topLeftCell="D7" activePane="bottomRight" state="frozen"/>
      <selection pane="bottomRight"/>
      <selection pane="bottomLeft"/>
      <selection pane="topRight"/>
    </sheetView>
  </sheetViews>
  <sheetFormatPr defaultColWidth="8.75" defaultRowHeight="14.25"/>
  <cols>
    <col min="1" max="2" width="11.625" style="15" customWidth="1"/>
    <col min="3" max="3" width="12.125" style="15" customWidth="1"/>
    <col min="4" max="5" width="9.25" style="15" customWidth="1"/>
    <col min="6" max="6" width="10.5" style="15" customWidth="1"/>
    <col min="7" max="12" width="9.25" style="15" customWidth="1"/>
    <col min="13" max="13" width="4.625" style="15" customWidth="1"/>
    <col min="14" max="21" width="8.25" style="15" customWidth="1"/>
    <col min="22" max="22" width="3.125" style="15" customWidth="1"/>
    <col min="23" max="23" width="13.625" style="15" customWidth="1"/>
    <col min="24" max="25" width="9.75" style="15" customWidth="1"/>
    <col min="26" max="26" width="3" style="15" customWidth="1"/>
    <col min="27" max="28" width="8.75" style="15"/>
    <col min="29" max="29" width="11.125" style="15" customWidth="1"/>
    <col min="30" max="30" width="8.75" style="15"/>
    <col min="31" max="31" width="11.125" style="15" customWidth="1"/>
    <col min="32" max="32" width="8.75" style="15"/>
    <col min="33" max="33" width="10.375" style="15" customWidth="1"/>
    <col min="34" max="16384" width="8.75" style="15"/>
  </cols>
  <sheetData>
    <row r="1" spans="1:33" s="16" customFormat="1" ht="21">
      <c r="A1" s="27" t="s">
        <v>302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33" ht="21">
      <c r="A2" s="28" t="s">
        <v>303</v>
      </c>
      <c r="B2" s="16"/>
      <c r="N2" s="23">
        <f>INDEX(Controls!$C$5:$C$15, MATCH('Modelled costs '!N$5, Controls!$B$5:$B$15,0))</f>
        <v>0.5</v>
      </c>
      <c r="O2" s="23">
        <f>INDEX(Controls!$C$5:$C$15, MATCH('Modelled costs '!O$5, Controls!$B$5:$B$15,0))</f>
        <v>0.5</v>
      </c>
      <c r="P2" s="23">
        <f>INDEX(Controls!$C$5:$C$15, MATCH('Modelled costs '!P$5, Controls!$B$5:$B$15,0))</f>
        <v>0.5</v>
      </c>
      <c r="Q2" s="23">
        <f>INDEX(Controls!$C$5:$C$15, MATCH('Modelled costs '!Q$5, Controls!$B$5:$B$15,0))</f>
        <v>0.5</v>
      </c>
      <c r="R2" s="23">
        <f>INDEX(Controls!$C$5:$C$15, MATCH('Modelled costs '!R$5, Controls!$B$5:$B$15,0))</f>
        <v>0.25</v>
      </c>
      <c r="S2" s="23">
        <f>INDEX(Controls!$C$5:$C$15, MATCH('Modelled costs '!S$5, Controls!$B$5:$B$15,0))</f>
        <v>0.25</v>
      </c>
      <c r="T2" s="23">
        <f>INDEX(Controls!$C$5:$C$15, MATCH('Modelled costs '!T$5, Controls!$B$5:$B$15,0))</f>
        <v>0.25</v>
      </c>
      <c r="U2" s="23">
        <f>INDEX(Controls!$C$5:$C$15, MATCH('Modelled costs '!U$5, Controls!$B$5:$B$15,0))</f>
        <v>0.25</v>
      </c>
      <c r="AA2" s="23">
        <f>INDEX(Controls!$C$5:$C$15, MATCH('Modelled costs '!AA$5, Controls!$B$5:$B$15,0))</f>
        <v>0.25</v>
      </c>
      <c r="AB2" s="23">
        <f>INDEX(Controls!$C$5:$C$15, MATCH('Modelled costs '!AB$5, Controls!$B$5:$B$15,0))</f>
        <v>0.75</v>
      </c>
    </row>
    <row r="3" spans="1:33" s="48" customFormat="1" ht="13.15">
      <c r="A3" s="167"/>
      <c r="B3" s="168"/>
      <c r="N3" s="169"/>
      <c r="O3" s="169"/>
      <c r="P3" s="169"/>
      <c r="Q3" s="169"/>
      <c r="R3" s="169"/>
      <c r="S3" s="169"/>
      <c r="T3" s="169"/>
      <c r="U3" s="169"/>
    </row>
    <row r="4" spans="1:33" s="48" customFormat="1" ht="13.15">
      <c r="A4" s="94" t="b">
        <f>_xlfn.TEXTJOIN(",", FALSE, A7:A312)=_xlfn.TEXTJOIN(",", FALSE, 'Cost drivers '!A9:A314)</f>
        <v>1</v>
      </c>
      <c r="B4" s="66"/>
      <c r="C4" s="66"/>
      <c r="D4" s="170" t="s">
        <v>304</v>
      </c>
      <c r="E4" s="171"/>
      <c r="F4" s="55"/>
      <c r="G4" s="55"/>
      <c r="H4" s="172"/>
      <c r="I4" s="172"/>
      <c r="J4" s="172"/>
      <c r="K4" s="55"/>
      <c r="L4" s="87"/>
      <c r="N4" s="220" t="s">
        <v>305</v>
      </c>
      <c r="O4" s="221"/>
      <c r="P4" s="221"/>
      <c r="Q4" s="221"/>
      <c r="R4" s="221"/>
      <c r="S4" s="221"/>
      <c r="T4" s="221"/>
      <c r="U4" s="221"/>
    </row>
    <row r="5" spans="1:33" s="48" customFormat="1" ht="39.4" customHeight="1">
      <c r="A5" s="66"/>
      <c r="B5" s="66"/>
      <c r="C5" s="73"/>
      <c r="D5" s="59" t="s">
        <v>306</v>
      </c>
      <c r="E5" s="59" t="s">
        <v>307</v>
      </c>
      <c r="F5" s="173" t="s">
        <v>308</v>
      </c>
      <c r="G5" s="173" t="s">
        <v>309</v>
      </c>
      <c r="H5" s="61" t="s">
        <v>310</v>
      </c>
      <c r="I5" s="61" t="s">
        <v>311</v>
      </c>
      <c r="J5" s="61" t="s">
        <v>312</v>
      </c>
      <c r="K5" s="61" t="s">
        <v>313</v>
      </c>
      <c r="L5" s="174" t="s">
        <v>250</v>
      </c>
      <c r="N5" s="59" t="s">
        <v>207</v>
      </c>
      <c r="O5" s="59" t="s">
        <v>208</v>
      </c>
      <c r="P5" s="173" t="s">
        <v>209</v>
      </c>
      <c r="Q5" s="173" t="s">
        <v>210</v>
      </c>
      <c r="R5" s="61" t="s">
        <v>211</v>
      </c>
      <c r="S5" s="61" t="s">
        <v>212</v>
      </c>
      <c r="T5" s="61" t="s">
        <v>213</v>
      </c>
      <c r="U5" s="61" t="s">
        <v>214</v>
      </c>
      <c r="W5" s="175" t="s">
        <v>150</v>
      </c>
      <c r="X5" s="176" t="s">
        <v>199</v>
      </c>
      <c r="Y5" s="177" t="s">
        <v>314</v>
      </c>
      <c r="Z5" s="89"/>
      <c r="AA5" s="178" t="s">
        <v>215</v>
      </c>
      <c r="AB5" s="179" t="s">
        <v>216</v>
      </c>
      <c r="AC5" s="180" t="s">
        <v>284</v>
      </c>
      <c r="AE5" s="253" t="s">
        <v>315</v>
      </c>
      <c r="AF5" s="253" t="s">
        <v>233</v>
      </c>
      <c r="AG5" s="253" t="s">
        <v>316</v>
      </c>
    </row>
    <row r="6" spans="1:33" s="48" customFormat="1" ht="13.15">
      <c r="A6" s="66" t="s">
        <v>201</v>
      </c>
      <c r="B6" s="66" t="s">
        <v>202</v>
      </c>
      <c r="C6" s="66" t="s">
        <v>317</v>
      </c>
      <c r="D6" s="78" t="s">
        <v>318</v>
      </c>
      <c r="E6" s="78" t="s">
        <v>318</v>
      </c>
      <c r="F6" s="78" t="s">
        <v>318</v>
      </c>
      <c r="G6" s="78" t="s">
        <v>318</v>
      </c>
      <c r="H6" s="78" t="s">
        <v>318</v>
      </c>
      <c r="I6" s="78" t="s">
        <v>318</v>
      </c>
      <c r="J6" s="78" t="s">
        <v>318</v>
      </c>
      <c r="K6" s="78" t="s">
        <v>318</v>
      </c>
      <c r="L6" s="104" t="s">
        <v>59</v>
      </c>
      <c r="N6" s="78" t="s">
        <v>319</v>
      </c>
      <c r="O6" s="78" t="s">
        <v>319</v>
      </c>
      <c r="P6" s="78" t="s">
        <v>319</v>
      </c>
      <c r="Q6" s="78" t="s">
        <v>319</v>
      </c>
      <c r="R6" s="78" t="s">
        <v>319</v>
      </c>
      <c r="S6" s="78" t="s">
        <v>319</v>
      </c>
      <c r="T6" s="78" t="s">
        <v>319</v>
      </c>
      <c r="U6" s="78" t="s">
        <v>319</v>
      </c>
      <c r="W6" s="78" t="s">
        <v>319</v>
      </c>
      <c r="X6" s="78" t="s">
        <v>319</v>
      </c>
      <c r="Y6" s="78" t="s">
        <v>319</v>
      </c>
      <c r="AA6" s="78" t="s">
        <v>319</v>
      </c>
      <c r="AB6" s="78" t="s">
        <v>319</v>
      </c>
      <c r="AC6" s="78" t="s">
        <v>319</v>
      </c>
      <c r="AE6" s="253"/>
      <c r="AF6" s="253"/>
      <c r="AG6" s="253"/>
    </row>
    <row r="7" spans="1:33" s="48" customFormat="1" ht="13.15">
      <c r="A7" s="66" t="str">
        <f>B7&amp;RIGHT(C7,2)</f>
        <v>ANH14</v>
      </c>
      <c r="B7" s="66" t="str">
        <f>Costs!B8</f>
        <v>ANH</v>
      </c>
      <c r="C7" s="66" t="str">
        <f>Costs!C8</f>
        <v>2013-14</v>
      </c>
      <c r="D7" s="181">
        <f>IFERROR(
EXP(SUM('Model coeffs'!D$14) + SUM('Model coeffs'!D$7)*'Cost drivers '!$D9 + SUM('Model coeffs'!D$8)*'Cost drivers '!$E9 + SUM('Model coeffs'!D$9)*'Cost drivers '!$F9 + SUM('Model coeffs'!D$10)*'Cost drivers '!$G9 + SUM('Model coeffs'!D$11)*'Cost drivers '!$H9 + SUM('Model coeffs'!D$12)*'Cost drivers '!$I9 + SUM('Model coeffs'!D$13)*'Cost drivers '!$J9),
"")</f>
        <v>16.697162989044152</v>
      </c>
      <c r="E7" s="181">
        <f>IFERROR(
EXP(SUM('Model coeffs'!E$14) + SUM('Model coeffs'!E$7)*'Cost drivers '!$D9 + SUM('Model coeffs'!E$8)*'Cost drivers '!$E9 + SUM('Model coeffs'!E$9)*'Cost drivers '!$F9 + SUM('Model coeffs'!E$10)*'Cost drivers '!$G9 + SUM('Model coeffs'!E$11)*'Cost drivers '!$H9 + SUM('Model coeffs'!E$12)*'Cost drivers '!$I9 + SUM('Model coeffs'!E$13)*'Cost drivers '!$J9),
"")</f>
        <v>15.382123554984931</v>
      </c>
      <c r="F7" s="181">
        <f>IFERROR(
EXP(SUM('Model coeffs'!F$14) + SUM('Model coeffs'!F$7)*'Cost drivers '!$D9 + SUM('Model coeffs'!F$8)*'Cost drivers '!$E9 + SUM('Model coeffs'!F$9)*'Cost drivers '!$F9 + SUM('Model coeffs'!F$10)*'Cost drivers '!$G9 + SUM('Model coeffs'!F$11)*'Cost drivers '!$H9 + SUM('Model coeffs'!F$12)*'Cost drivers '!$I9 + SUM('Model coeffs'!F$13)*'Cost drivers '!$J9),
"")</f>
        <v>20.039672183917716</v>
      </c>
      <c r="G7" s="181">
        <f>IFERROR(
EXP(SUM('Model coeffs'!G$14) + SUM('Model coeffs'!G$7)*'Cost drivers '!$D9 + SUM('Model coeffs'!G$8)*'Cost drivers '!$E9 + SUM('Model coeffs'!G$9)*'Cost drivers '!$F9 + SUM('Model coeffs'!G$10)*'Cost drivers '!$G9 + SUM('Model coeffs'!G$11)*'Cost drivers '!$H9 + SUM('Model coeffs'!G$12)*'Cost drivers '!$I9 + SUM('Model coeffs'!G$13)*'Cost drivers '!$J9),
"")</f>
        <v>19.364700535451277</v>
      </c>
      <c r="H7" s="181">
        <f>IFERROR(
EXP(SUM('Model coeffs'!H$14) + SUM('Model coeffs'!H$7)*'Cost drivers '!$D9 + SUM('Model coeffs'!H$8)*'Cost drivers '!$E9 + SUM('Model coeffs'!H$9)*'Cost drivers '!$F9 + SUM('Model coeffs'!H$10)*'Cost drivers '!$G9 + SUM('Model coeffs'!H$11)*'Cost drivers '!$H9 + SUM('Model coeffs'!H$12)*'Cost drivers '!$I9 + SUM('Model coeffs'!H$13)*'Cost drivers '!$J9),
"")</f>
        <v>37.702590997851402</v>
      </c>
      <c r="I7" s="181">
        <f>IFERROR(
EXP(SUM('Model coeffs'!I$14) + SUM('Model coeffs'!I$7)*'Cost drivers '!$D9 + SUM('Model coeffs'!I$8)*'Cost drivers '!$E9 + SUM('Model coeffs'!I$9)*'Cost drivers '!$F9 + SUM('Model coeffs'!I$10)*'Cost drivers '!$G9 + SUM('Model coeffs'!I$11)*'Cost drivers '!$H9 + SUM('Model coeffs'!I$12)*'Cost drivers '!$I9 + SUM('Model coeffs'!I$13)*'Cost drivers '!$J9),
"")</f>
        <v>37.070034611894727</v>
      </c>
      <c r="J7" s="181">
        <f>IFERROR(
EXP(SUM('Model coeffs'!J$14) + SUM('Model coeffs'!J$7)*'Cost drivers '!$D9 + SUM('Model coeffs'!J$8)*'Cost drivers '!$E9 + SUM('Model coeffs'!J$9)*'Cost drivers '!$F9 + SUM('Model coeffs'!J$10)*'Cost drivers '!$G9 + SUM('Model coeffs'!J$11)*'Cost drivers '!$H9 + SUM('Model coeffs'!J$12)*'Cost drivers '!$I9 + SUM('Model coeffs'!J$13)*'Cost drivers '!$J9),
"")</f>
        <v>39.233258213268819</v>
      </c>
      <c r="K7" s="181">
        <f>IFERROR(
EXP(SUM('Model coeffs'!K$14) + SUM('Model coeffs'!K$7)*'Cost drivers '!$D9 + SUM('Model coeffs'!K$8)*'Cost drivers '!$E9 + SUM('Model coeffs'!K$9)*'Cost drivers '!$F9 + SUM('Model coeffs'!K$10)*'Cost drivers '!$G9 + SUM('Model coeffs'!K$11)*'Cost drivers '!$H9 + SUM('Model coeffs'!K$12)*'Cost drivers '!$I9 + SUM('Model coeffs'!K$13)*'Cost drivers '!$J9),
"")</f>
        <v>38.355060914150037</v>
      </c>
      <c r="L7" s="182">
        <f>IFERROR(INDEX('Cost drivers '!$O$9:$O$314, MATCH('Modelled costs '!$A7, 'Cost drivers '!$A$9:$A$314, 0)), "")</f>
        <v>2715.6630000000005</v>
      </c>
      <c r="M7" s="183"/>
      <c r="N7" s="184">
        <f xml:space="preserve"> D7 *($L7 * 1000) / 1000000</f>
        <v>45.343867734316618</v>
      </c>
      <c r="O7" s="184">
        <f t="shared" ref="O7:Q70" si="0" xml:space="preserve"> E7 *($L7 * 1000) / 1000000</f>
        <v>41.77266379970105</v>
      </c>
      <c r="P7" s="184">
        <f xml:space="preserve"> F7 *($L7 * 1000) / 1000000</f>
        <v>54.420996281994547</v>
      </c>
      <c r="Q7" s="184">
        <f xml:space="preserve"> G7 *($L7 * 1000) / 1000000</f>
        <v>52.588000750205232</v>
      </c>
      <c r="R7" s="184">
        <f t="shared" ref="R7:U70" si="1" xml:space="preserve"> H7 *($L7 * 1000) / 1000000</f>
        <v>102.38753137699815</v>
      </c>
      <c r="S7" s="184">
        <f t="shared" si="1"/>
        <v>100.66972140424188</v>
      </c>
      <c r="T7" s="184">
        <f t="shared" si="1"/>
        <v>106.54430769922025</v>
      </c>
      <c r="U7" s="184">
        <f t="shared" si="1"/>
        <v>104.15941978730345</v>
      </c>
      <c r="V7" s="183"/>
      <c r="W7" s="185">
        <f>SUMPRODUCT($N7:$O7, $N$2:$O$2)</f>
        <v>43.558265767008834</v>
      </c>
      <c r="X7" s="185">
        <f>SUMPRODUCT($P7:$Q7, $P$2:$Q$2)</f>
        <v>53.504498516099886</v>
      </c>
      <c r="Y7" s="185">
        <f t="shared" ref="Y7:Y70" si="2">SUMPRODUCT($R7:$U7, $R$2:$U$2)</f>
        <v>103.44024506694095</v>
      </c>
      <c r="Z7" s="183"/>
      <c r="AA7" s="185">
        <f>W7+X7</f>
        <v>97.06276428310872</v>
      </c>
      <c r="AB7" s="185">
        <f>Y7</f>
        <v>103.44024506694095</v>
      </c>
      <c r="AC7" s="185">
        <f>SUMPRODUCT($AA7:$AB7, $AA$2:$AB$2)</f>
        <v>101.84587487098288</v>
      </c>
      <c r="AD7" s="183"/>
      <c r="AE7" s="186" t="str">
        <f>IF(RIGHT($C7,2)&gt;=RIGHT(Controls!$C$53,2), 'Modelled costs '!$AC7*Controls!$E$41, "")</f>
        <v/>
      </c>
      <c r="AF7" s="187" t="str">
        <f>IF(RIGHT($C7,2)&lt;RIGHT(Controls!$C$53,2), "", (INDEX(Controls!$F$44:$F$49, MATCH('Modelled costs '!$C7, Controls!$B$44:$B$49,0), 0))*'Modelled costs '!$AE7)</f>
        <v/>
      </c>
      <c r="AG7" s="188" t="str">
        <f>IF(AE7="", "", AE7+AF7)</f>
        <v/>
      </c>
    </row>
    <row r="8" spans="1:33" s="48" customFormat="1" ht="13.15">
      <c r="A8" s="66" t="str">
        <f t="shared" ref="A8:A71" si="3">B8&amp;RIGHT(C8,2)</f>
        <v>ANH15</v>
      </c>
      <c r="B8" s="66" t="str">
        <f>Costs!B9</f>
        <v>ANH</v>
      </c>
      <c r="C8" s="66" t="str">
        <f>Costs!C9</f>
        <v>2014-15</v>
      </c>
      <c r="D8" s="181">
        <f>IFERROR(
EXP(SUM('Model coeffs'!D$14) + SUM('Model coeffs'!D$7)*'Cost drivers '!$D10 + SUM('Model coeffs'!D$8)*'Cost drivers '!$E10 + SUM('Model coeffs'!D$9)*'Cost drivers '!$F10 + SUM('Model coeffs'!D$10)*'Cost drivers '!$G10 + SUM('Model coeffs'!D$11)*'Cost drivers '!$H10 + SUM('Model coeffs'!D$12)*'Cost drivers '!$I10 + SUM('Model coeffs'!D$13)*'Cost drivers '!$J10),
"")</f>
        <v>16.994290093853351</v>
      </c>
      <c r="E8" s="181">
        <f>IFERROR(
EXP(SUM('Model coeffs'!E$14) + SUM('Model coeffs'!E$7)*'Cost drivers '!$D10 + SUM('Model coeffs'!E$8)*'Cost drivers '!$E10 + SUM('Model coeffs'!E$9)*'Cost drivers '!$F10 + SUM('Model coeffs'!E$10)*'Cost drivers '!$G10 + SUM('Model coeffs'!E$11)*'Cost drivers '!$H10 + SUM('Model coeffs'!E$12)*'Cost drivers '!$I10 + SUM('Model coeffs'!E$13)*'Cost drivers '!$J10),
"")</f>
        <v>15.61916253947169</v>
      </c>
      <c r="F8" s="181">
        <f>IFERROR(
EXP(SUM('Model coeffs'!F$14) + SUM('Model coeffs'!F$7)*'Cost drivers '!$D10 + SUM('Model coeffs'!F$8)*'Cost drivers '!$E10 + SUM('Model coeffs'!F$9)*'Cost drivers '!$F10 + SUM('Model coeffs'!F$10)*'Cost drivers '!$G10 + SUM('Model coeffs'!F$11)*'Cost drivers '!$H10 + SUM('Model coeffs'!F$12)*'Cost drivers '!$I10 + SUM('Model coeffs'!F$13)*'Cost drivers '!$J10),
"")</f>
        <v>20.044638924654205</v>
      </c>
      <c r="G8" s="181">
        <f>IFERROR(
EXP(SUM('Model coeffs'!G$14) + SUM('Model coeffs'!G$7)*'Cost drivers '!$D10 + SUM('Model coeffs'!G$8)*'Cost drivers '!$E10 + SUM('Model coeffs'!G$9)*'Cost drivers '!$F10 + SUM('Model coeffs'!G$10)*'Cost drivers '!$G10 + SUM('Model coeffs'!G$11)*'Cost drivers '!$H10 + SUM('Model coeffs'!G$12)*'Cost drivers '!$I10 + SUM('Model coeffs'!G$13)*'Cost drivers '!$J10),
"")</f>
        <v>19.363202816921152</v>
      </c>
      <c r="H8" s="181">
        <f>IFERROR(
EXP(SUM('Model coeffs'!H$14) + SUM('Model coeffs'!H$7)*'Cost drivers '!$D10 + SUM('Model coeffs'!H$8)*'Cost drivers '!$E10 + SUM('Model coeffs'!H$9)*'Cost drivers '!$F10 + SUM('Model coeffs'!H$10)*'Cost drivers '!$G10 + SUM('Model coeffs'!H$11)*'Cost drivers '!$H10 + SUM('Model coeffs'!H$12)*'Cost drivers '!$I10 + SUM('Model coeffs'!H$13)*'Cost drivers '!$J10),
"")</f>
        <v>38.08758671787794</v>
      </c>
      <c r="I8" s="181">
        <f>IFERROR(
EXP(SUM('Model coeffs'!I$14) + SUM('Model coeffs'!I$7)*'Cost drivers '!$D10 + SUM('Model coeffs'!I$8)*'Cost drivers '!$E10 + SUM('Model coeffs'!I$9)*'Cost drivers '!$F10 + SUM('Model coeffs'!I$10)*'Cost drivers '!$G10 + SUM('Model coeffs'!I$11)*'Cost drivers '!$H10 + SUM('Model coeffs'!I$12)*'Cost drivers '!$I10 + SUM('Model coeffs'!I$13)*'Cost drivers '!$J10),
"")</f>
        <v>37.438433955997105</v>
      </c>
      <c r="J8" s="181">
        <f>IFERROR(
EXP(SUM('Model coeffs'!J$14) + SUM('Model coeffs'!J$7)*'Cost drivers '!$D10 + SUM('Model coeffs'!J$8)*'Cost drivers '!$E10 + SUM('Model coeffs'!J$9)*'Cost drivers '!$F10 + SUM('Model coeffs'!J$10)*'Cost drivers '!$G10 + SUM('Model coeffs'!J$11)*'Cost drivers '!$H10 + SUM('Model coeffs'!J$12)*'Cost drivers '!$I10 + SUM('Model coeffs'!J$13)*'Cost drivers '!$J10),
"")</f>
        <v>39.594637635484666</v>
      </c>
      <c r="K8" s="181">
        <f>IFERROR(
EXP(SUM('Model coeffs'!K$14) + SUM('Model coeffs'!K$7)*'Cost drivers '!$D10 + SUM('Model coeffs'!K$8)*'Cost drivers '!$E10 + SUM('Model coeffs'!K$9)*'Cost drivers '!$F10 + SUM('Model coeffs'!K$10)*'Cost drivers '!$G10 + SUM('Model coeffs'!K$11)*'Cost drivers '!$H10 + SUM('Model coeffs'!K$12)*'Cost drivers '!$I10 + SUM('Model coeffs'!K$13)*'Cost drivers '!$J10),
"")</f>
        <v>38.688744743150998</v>
      </c>
      <c r="L8" s="182">
        <f>IFERROR(INDEX('Cost drivers '!$O$9:$O$314, MATCH('Modelled costs '!$A8, 'Cost drivers '!$A$9:$A$314, 0)), "")</f>
        <v>2735.3609999999999</v>
      </c>
      <c r="M8" s="183"/>
      <c r="N8" s="184">
        <f t="shared" ref="N8:T71" si="4" xml:space="preserve"> D8 *($L8 * 1000) / 1000000</f>
        <v>46.4855183454128</v>
      </c>
      <c r="O8" s="184">
        <f t="shared" si="0"/>
        <v>42.724048063131825</v>
      </c>
      <c r="P8" s="184">
        <f t="shared" si="0"/>
        <v>54.82932357358105</v>
      </c>
      <c r="Q8" s="184">
        <f t="shared" si="0"/>
        <v>52.965349820496264</v>
      </c>
      <c r="R8" s="184">
        <f t="shared" si="1"/>
        <v>104.18329929220133</v>
      </c>
      <c r="S8" s="184">
        <f t="shared" si="1"/>
        <v>102.40763214431018</v>
      </c>
      <c r="T8" s="184">
        <f t="shared" si="1"/>
        <v>108.30562759723698</v>
      </c>
      <c r="U8" s="184">
        <f t="shared" si="1"/>
        <v>105.82768350937025</v>
      </c>
      <c r="V8" s="183"/>
      <c r="W8" s="185">
        <f t="shared" ref="W8:W71" si="5">SUMPRODUCT($N8:$O8, $N$2:$O$2)</f>
        <v>44.604783204272309</v>
      </c>
      <c r="X8" s="185">
        <f t="shared" ref="X8:X71" si="6">SUMPRODUCT($P8:$Q8, $P$2:$Q$2)</f>
        <v>53.897336697038654</v>
      </c>
      <c r="Y8" s="185">
        <f t="shared" si="2"/>
        <v>105.18106063577969</v>
      </c>
      <c r="Z8" s="183"/>
      <c r="AA8" s="185">
        <f t="shared" ref="AA8:AA71" si="7">W8+X8</f>
        <v>98.502119901310962</v>
      </c>
      <c r="AB8" s="185">
        <f t="shared" ref="AB8:AB71" si="8">Y8</f>
        <v>105.18106063577969</v>
      </c>
      <c r="AC8" s="185">
        <f t="shared" ref="AC8:AC71" si="9">SUMPRODUCT($AA8:$AB8, $AA$2:$AB$2)</f>
        <v>103.51132545216251</v>
      </c>
      <c r="AD8" s="183"/>
      <c r="AE8" s="186" t="str">
        <f>IF(RIGHT($C8,2)&gt;=RIGHT(Controls!$C$53,2), 'Modelled costs '!$AC8*Controls!$E$41, "")</f>
        <v/>
      </c>
      <c r="AF8" s="187" t="str">
        <f>IF(RIGHT($C8,2)&lt;RIGHT(Controls!$C$53,2), "", (INDEX(Controls!$F$44:$F$49, MATCH('Modelled costs '!$C8, Controls!$B$44:$B$49,0), 0))*'Modelled costs '!$AE8)</f>
        <v/>
      </c>
      <c r="AG8" s="188" t="str">
        <f t="shared" ref="AG8:AG71" si="10">IF(AE8="", "", AE8+AF8)</f>
        <v/>
      </c>
    </row>
    <row r="9" spans="1:33" s="48" customFormat="1" ht="13.15">
      <c r="A9" s="66" t="str">
        <f t="shared" si="3"/>
        <v>ANH16</v>
      </c>
      <c r="B9" s="66" t="str">
        <f>Costs!B10</f>
        <v>ANH</v>
      </c>
      <c r="C9" s="66" t="str">
        <f>Costs!C10</f>
        <v>2015-16</v>
      </c>
      <c r="D9" s="181">
        <f>IFERROR(
EXP(SUM('Model coeffs'!D$14) + SUM('Model coeffs'!D$7)*'Cost drivers '!$D11 + SUM('Model coeffs'!D$8)*'Cost drivers '!$E11 + SUM('Model coeffs'!D$9)*'Cost drivers '!$F11 + SUM('Model coeffs'!D$10)*'Cost drivers '!$G11 + SUM('Model coeffs'!D$11)*'Cost drivers '!$H11 + SUM('Model coeffs'!D$12)*'Cost drivers '!$I11 + SUM('Model coeffs'!D$13)*'Cost drivers '!$J11),
"")</f>
        <v>15.193956458848161</v>
      </c>
      <c r="E9" s="181">
        <f>IFERROR(
EXP(SUM('Model coeffs'!E$14) + SUM('Model coeffs'!E$7)*'Cost drivers '!$D11 + SUM('Model coeffs'!E$8)*'Cost drivers '!$E11 + SUM('Model coeffs'!E$9)*'Cost drivers '!$F11 + SUM('Model coeffs'!E$10)*'Cost drivers '!$G11 + SUM('Model coeffs'!E$11)*'Cost drivers '!$H11 + SUM('Model coeffs'!E$12)*'Cost drivers '!$I11 + SUM('Model coeffs'!E$13)*'Cost drivers '!$J11),
"")</f>
        <v>14.201686028398498</v>
      </c>
      <c r="F9" s="181">
        <f>IFERROR(
EXP(SUM('Model coeffs'!F$14) + SUM('Model coeffs'!F$7)*'Cost drivers '!$D11 + SUM('Model coeffs'!F$8)*'Cost drivers '!$E11 + SUM('Model coeffs'!F$9)*'Cost drivers '!$F11 + SUM('Model coeffs'!F$10)*'Cost drivers '!$G11 + SUM('Model coeffs'!F$11)*'Cost drivers '!$H11 + SUM('Model coeffs'!F$12)*'Cost drivers '!$I11 + SUM('Model coeffs'!F$13)*'Cost drivers '!$J11),
"")</f>
        <v>20.04367572094208</v>
      </c>
      <c r="G9" s="181">
        <f>IFERROR(
EXP(SUM('Model coeffs'!G$14) + SUM('Model coeffs'!G$7)*'Cost drivers '!$D11 + SUM('Model coeffs'!G$8)*'Cost drivers '!$E11 + SUM('Model coeffs'!G$9)*'Cost drivers '!$F11 + SUM('Model coeffs'!G$10)*'Cost drivers '!$G11 + SUM('Model coeffs'!G$11)*'Cost drivers '!$H11 + SUM('Model coeffs'!G$12)*'Cost drivers '!$I11 + SUM('Model coeffs'!G$13)*'Cost drivers '!$J11),
"")</f>
        <v>19.363951823186884</v>
      </c>
      <c r="H9" s="181">
        <f>IFERROR(
EXP(SUM('Model coeffs'!H$14) + SUM('Model coeffs'!H$7)*'Cost drivers '!$D11 + SUM('Model coeffs'!H$8)*'Cost drivers '!$E11 + SUM('Model coeffs'!H$9)*'Cost drivers '!$F11 + SUM('Model coeffs'!H$10)*'Cost drivers '!$G11 + SUM('Model coeffs'!H$11)*'Cost drivers '!$H11 + SUM('Model coeffs'!H$12)*'Cost drivers '!$I11 + SUM('Model coeffs'!H$13)*'Cost drivers '!$J11),
"")</f>
        <v>35.580226624761686</v>
      </c>
      <c r="I9" s="181">
        <f>IFERROR(
EXP(SUM('Model coeffs'!I$14) + SUM('Model coeffs'!I$7)*'Cost drivers '!$D11 + SUM('Model coeffs'!I$8)*'Cost drivers '!$E11 + SUM('Model coeffs'!I$9)*'Cost drivers '!$F11 + SUM('Model coeffs'!I$10)*'Cost drivers '!$G11 + SUM('Model coeffs'!I$11)*'Cost drivers '!$H11 + SUM('Model coeffs'!I$12)*'Cost drivers '!$I11 + SUM('Model coeffs'!I$13)*'Cost drivers '!$J11),
"")</f>
        <v>35.080669314402478</v>
      </c>
      <c r="J9" s="181">
        <f>IFERROR(
EXP(SUM('Model coeffs'!J$14) + SUM('Model coeffs'!J$7)*'Cost drivers '!$D11 + SUM('Model coeffs'!J$8)*'Cost drivers '!$E11 + SUM('Model coeffs'!J$9)*'Cost drivers '!$F11 + SUM('Model coeffs'!J$10)*'Cost drivers '!$G11 + SUM('Model coeffs'!J$11)*'Cost drivers '!$H11 + SUM('Model coeffs'!J$12)*'Cost drivers '!$I11 + SUM('Model coeffs'!J$13)*'Cost drivers '!$J11),
"")</f>
        <v>37.354673841486843</v>
      </c>
      <c r="K9" s="181">
        <f>IFERROR(
EXP(SUM('Model coeffs'!K$14) + SUM('Model coeffs'!K$7)*'Cost drivers '!$D11 + SUM('Model coeffs'!K$8)*'Cost drivers '!$E11 + SUM('Model coeffs'!K$9)*'Cost drivers '!$F11 + SUM('Model coeffs'!K$10)*'Cost drivers '!$G11 + SUM('Model coeffs'!K$11)*'Cost drivers '!$H11 + SUM('Model coeffs'!K$12)*'Cost drivers '!$I11 + SUM('Model coeffs'!K$13)*'Cost drivers '!$J11),
"")</f>
        <v>36.666402989548381</v>
      </c>
      <c r="L9" s="182">
        <f>IFERROR(INDEX('Cost drivers '!$O$9:$O$314, MATCH('Modelled costs '!$A9, 'Cost drivers '!$A$9:$A$314, 0)), "")</f>
        <v>2730.6835473329561</v>
      </c>
      <c r="M9" s="183"/>
      <c r="N9" s="184">
        <f t="shared" si="4"/>
        <v>41.489886921069974</v>
      </c>
      <c r="O9" s="184">
        <f t="shared" si="0"/>
        <v>38.780310382136093</v>
      </c>
      <c r="P9" s="184">
        <f t="shared" si="0"/>
        <v>54.732935519253559</v>
      </c>
      <c r="Q9" s="184">
        <f t="shared" si="0"/>
        <v>52.87682465492442</v>
      </c>
      <c r="R9" s="184">
        <f t="shared" si="1"/>
        <v>97.158339454614733</v>
      </c>
      <c r="S9" s="184">
        <f t="shared" si="1"/>
        <v>95.794206526266933</v>
      </c>
      <c r="T9" s="184">
        <f t="shared" si="1"/>
        <v>102.00379327493687</v>
      </c>
      <c r="U9" s="184">
        <f t="shared" si="1"/>
        <v>100.12434338343968</v>
      </c>
      <c r="V9" s="183"/>
      <c r="W9" s="185">
        <f t="shared" si="5"/>
        <v>40.13509865160303</v>
      </c>
      <c r="X9" s="185">
        <f t="shared" si="6"/>
        <v>53.804880087088989</v>
      </c>
      <c r="Y9" s="185">
        <f t="shared" si="2"/>
        <v>98.770170659814553</v>
      </c>
      <c r="Z9" s="183"/>
      <c r="AA9" s="185">
        <f t="shared" si="7"/>
        <v>93.93997873869202</v>
      </c>
      <c r="AB9" s="185">
        <f t="shared" si="8"/>
        <v>98.770170659814553</v>
      </c>
      <c r="AC9" s="185">
        <f t="shared" si="9"/>
        <v>97.562622679533916</v>
      </c>
      <c r="AD9" s="183"/>
      <c r="AE9" s="186" t="str">
        <f>IF(RIGHT($C9,2)&gt;=RIGHT(Controls!$C$53,2), 'Modelled costs '!$AC9*Controls!$E$41, "")</f>
        <v/>
      </c>
      <c r="AF9" s="187" t="str">
        <f>IF(RIGHT($C9,2)&lt;RIGHT(Controls!$C$53,2), "", (INDEX(Controls!$F$44:$F$49, MATCH('Modelled costs '!$C9, Controls!$B$44:$B$49,0), 0))*'Modelled costs '!$AE9)</f>
        <v/>
      </c>
      <c r="AG9" s="188" t="str">
        <f t="shared" si="10"/>
        <v/>
      </c>
    </row>
    <row r="10" spans="1:33" s="48" customFormat="1" ht="13.15">
      <c r="A10" s="66" t="str">
        <f t="shared" si="3"/>
        <v>ANH17</v>
      </c>
      <c r="B10" s="66" t="str">
        <f>Costs!B11</f>
        <v>ANH</v>
      </c>
      <c r="C10" s="66" t="str">
        <f>Costs!C11</f>
        <v>2016-17</v>
      </c>
      <c r="D10" s="181">
        <f>IFERROR(
EXP(SUM('Model coeffs'!D$14) + SUM('Model coeffs'!D$7)*'Cost drivers '!$D12 + SUM('Model coeffs'!D$8)*'Cost drivers '!$E12 + SUM('Model coeffs'!D$9)*'Cost drivers '!$F12 + SUM('Model coeffs'!D$10)*'Cost drivers '!$G12 + SUM('Model coeffs'!D$11)*'Cost drivers '!$H12 + SUM('Model coeffs'!D$12)*'Cost drivers '!$I12 + SUM('Model coeffs'!D$13)*'Cost drivers '!$J12),
"")</f>
        <v>14.951700307250876</v>
      </c>
      <c r="E10" s="181">
        <f>IFERROR(
EXP(SUM('Model coeffs'!E$14) + SUM('Model coeffs'!E$7)*'Cost drivers '!$D12 + SUM('Model coeffs'!E$8)*'Cost drivers '!$E12 + SUM('Model coeffs'!E$9)*'Cost drivers '!$F12 + SUM('Model coeffs'!E$10)*'Cost drivers '!$G12 + SUM('Model coeffs'!E$11)*'Cost drivers '!$H12 + SUM('Model coeffs'!E$12)*'Cost drivers '!$I12 + SUM('Model coeffs'!E$13)*'Cost drivers '!$J12),
"")</f>
        <v>14.036229000317773</v>
      </c>
      <c r="F10" s="181">
        <f>IFERROR(
EXP(SUM('Model coeffs'!F$14) + SUM('Model coeffs'!F$7)*'Cost drivers '!$D12 + SUM('Model coeffs'!F$8)*'Cost drivers '!$E12 + SUM('Model coeffs'!F$9)*'Cost drivers '!$F12 + SUM('Model coeffs'!F$10)*'Cost drivers '!$G12 + SUM('Model coeffs'!F$11)*'Cost drivers '!$H12 + SUM('Model coeffs'!F$12)*'Cost drivers '!$I12 + SUM('Model coeffs'!F$13)*'Cost drivers '!$J12),
"")</f>
        <v>20.048879023189158</v>
      </c>
      <c r="G10" s="181">
        <f>IFERROR(
EXP(SUM('Model coeffs'!G$14) + SUM('Model coeffs'!G$7)*'Cost drivers '!$D12 + SUM('Model coeffs'!G$8)*'Cost drivers '!$E12 + SUM('Model coeffs'!G$9)*'Cost drivers '!$F12 + SUM('Model coeffs'!G$10)*'Cost drivers '!$G12 + SUM('Model coeffs'!G$11)*'Cost drivers '!$H12 + SUM('Model coeffs'!G$12)*'Cost drivers '!$I12 + SUM('Model coeffs'!G$13)*'Cost drivers '!$J12),
"")</f>
        <v>19.358700815575343</v>
      </c>
      <c r="H10" s="181">
        <f>IFERROR(
EXP(SUM('Model coeffs'!H$14) + SUM('Model coeffs'!H$7)*'Cost drivers '!$D12 + SUM('Model coeffs'!H$8)*'Cost drivers '!$E12 + SUM('Model coeffs'!H$9)*'Cost drivers '!$F12 + SUM('Model coeffs'!H$10)*'Cost drivers '!$G12 + SUM('Model coeffs'!H$11)*'Cost drivers '!$H12 + SUM('Model coeffs'!H$12)*'Cost drivers '!$I12 + SUM('Model coeffs'!H$13)*'Cost drivers '!$J12),
"")</f>
        <v>35.321540403035819</v>
      </c>
      <c r="I10" s="181">
        <f>IFERROR(
EXP(SUM('Model coeffs'!I$14) + SUM('Model coeffs'!I$7)*'Cost drivers '!$D12 + SUM('Model coeffs'!I$8)*'Cost drivers '!$E12 + SUM('Model coeffs'!I$9)*'Cost drivers '!$F12 + SUM('Model coeffs'!I$10)*'Cost drivers '!$G12 + SUM('Model coeffs'!I$11)*'Cost drivers '!$H12 + SUM('Model coeffs'!I$12)*'Cost drivers '!$I12 + SUM('Model coeffs'!I$13)*'Cost drivers '!$J12),
"")</f>
        <v>35.087736057826255</v>
      </c>
      <c r="J10" s="181">
        <f>IFERROR(
EXP(SUM('Model coeffs'!J$14) + SUM('Model coeffs'!J$7)*'Cost drivers '!$D12 + SUM('Model coeffs'!J$8)*'Cost drivers '!$E12 + SUM('Model coeffs'!J$9)*'Cost drivers '!$F12 + SUM('Model coeffs'!J$10)*'Cost drivers '!$G12 + SUM('Model coeffs'!J$11)*'Cost drivers '!$H12 + SUM('Model coeffs'!J$12)*'Cost drivers '!$I12 + SUM('Model coeffs'!J$13)*'Cost drivers '!$J12),
"")</f>
        <v>37.034837888210348</v>
      </c>
      <c r="K10" s="181">
        <f>IFERROR(
EXP(SUM('Model coeffs'!K$14) + SUM('Model coeffs'!K$7)*'Cost drivers '!$D12 + SUM('Model coeffs'!K$8)*'Cost drivers '!$E12 + SUM('Model coeffs'!K$9)*'Cost drivers '!$F12 + SUM('Model coeffs'!K$10)*'Cost drivers '!$G12 + SUM('Model coeffs'!K$11)*'Cost drivers '!$H12 + SUM('Model coeffs'!K$12)*'Cost drivers '!$I12 + SUM('Model coeffs'!K$13)*'Cost drivers '!$J12),
"")</f>
        <v>36.578738798169773</v>
      </c>
      <c r="L10" s="182">
        <f>IFERROR(INDEX('Cost drivers '!$O$9:$O$314, MATCH('Modelled costs '!$A10, 'Cost drivers '!$A$9:$A$314, 0)), "")</f>
        <v>2758.2917859726649</v>
      </c>
      <c r="M10" s="183"/>
      <c r="N10" s="184">
        <f t="shared" si="4"/>
        <v>41.241152143815064</v>
      </c>
      <c r="O10" s="184">
        <f t="shared" si="0"/>
        <v>38.716015157607821</v>
      </c>
      <c r="P10" s="184">
        <f t="shared" si="0"/>
        <v>55.300658327622322</v>
      </c>
      <c r="Q10" s="184">
        <f t="shared" si="0"/>
        <v>53.396945446703796</v>
      </c>
      <c r="R10" s="184">
        <f t="shared" si="1"/>
        <v>97.427114761595305</v>
      </c>
      <c r="S10" s="184">
        <f t="shared" si="1"/>
        <v>96.782214156679061</v>
      </c>
      <c r="T10" s="184">
        <f t="shared" si="1"/>
        <v>102.15288914187984</v>
      </c>
      <c r="U10" s="184">
        <f t="shared" si="1"/>
        <v>100.89483476823132</v>
      </c>
      <c r="V10" s="183"/>
      <c r="W10" s="185">
        <f t="shared" si="5"/>
        <v>39.978583650711442</v>
      </c>
      <c r="X10" s="185">
        <f t="shared" si="6"/>
        <v>54.348801887163063</v>
      </c>
      <c r="Y10" s="185">
        <f t="shared" si="2"/>
        <v>99.314263207096374</v>
      </c>
      <c r="Z10" s="183"/>
      <c r="AA10" s="185">
        <f t="shared" si="7"/>
        <v>94.327385537874505</v>
      </c>
      <c r="AB10" s="185">
        <f t="shared" si="8"/>
        <v>99.314263207096374</v>
      </c>
      <c r="AC10" s="185">
        <f t="shared" si="9"/>
        <v>98.067543789790903</v>
      </c>
      <c r="AD10" s="183"/>
      <c r="AE10" s="186" t="str">
        <f>IF(RIGHT($C10,2)&gt;=RIGHT(Controls!$C$53,2), 'Modelled costs '!$AC10*Controls!$E$41, "")</f>
        <v/>
      </c>
      <c r="AF10" s="187" t="str">
        <f>IF(RIGHT($C10,2)&lt;RIGHT(Controls!$C$53,2), "", (INDEX(Controls!$F$44:$F$49, MATCH('Modelled costs '!$C10, Controls!$B$44:$B$49,0), 0))*'Modelled costs '!$AE10)</f>
        <v/>
      </c>
      <c r="AG10" s="188" t="str">
        <f t="shared" si="10"/>
        <v/>
      </c>
    </row>
    <row r="11" spans="1:33" s="48" customFormat="1" ht="13.15">
      <c r="A11" s="66" t="str">
        <f t="shared" si="3"/>
        <v>ANH18</v>
      </c>
      <c r="B11" s="66" t="str">
        <f>Costs!B12</f>
        <v>ANH</v>
      </c>
      <c r="C11" s="66" t="str">
        <f>Costs!C12</f>
        <v>2017-18</v>
      </c>
      <c r="D11" s="181">
        <f>IFERROR(
EXP(SUM('Model coeffs'!D$14) + SUM('Model coeffs'!D$7)*'Cost drivers '!$D13 + SUM('Model coeffs'!D$8)*'Cost drivers '!$E13 + SUM('Model coeffs'!D$9)*'Cost drivers '!$F13 + SUM('Model coeffs'!D$10)*'Cost drivers '!$G13 + SUM('Model coeffs'!D$11)*'Cost drivers '!$H13 + SUM('Model coeffs'!D$12)*'Cost drivers '!$I13 + SUM('Model coeffs'!D$13)*'Cost drivers '!$J13),
"")</f>
        <v>14.795619644666225</v>
      </c>
      <c r="E11" s="181">
        <f>IFERROR(
EXP(SUM('Model coeffs'!E$14) + SUM('Model coeffs'!E$7)*'Cost drivers '!$D13 + SUM('Model coeffs'!E$8)*'Cost drivers '!$E13 + SUM('Model coeffs'!E$9)*'Cost drivers '!$F13 + SUM('Model coeffs'!E$10)*'Cost drivers '!$G13 + SUM('Model coeffs'!E$11)*'Cost drivers '!$H13 + SUM('Model coeffs'!E$12)*'Cost drivers '!$I13 + SUM('Model coeffs'!E$13)*'Cost drivers '!$J13),
"")</f>
        <v>13.634282897580199</v>
      </c>
      <c r="F11" s="181">
        <f>IFERROR(
EXP(SUM('Model coeffs'!F$14) + SUM('Model coeffs'!F$7)*'Cost drivers '!$D13 + SUM('Model coeffs'!F$8)*'Cost drivers '!$E13 + SUM('Model coeffs'!F$9)*'Cost drivers '!$F13 + SUM('Model coeffs'!F$10)*'Cost drivers '!$G13 + SUM('Model coeffs'!F$11)*'Cost drivers '!$H13 + SUM('Model coeffs'!F$12)*'Cost drivers '!$I13 + SUM('Model coeffs'!F$13)*'Cost drivers '!$J13),
"")</f>
        <v>20.048309511503476</v>
      </c>
      <c r="G11" s="181">
        <f>IFERROR(
EXP(SUM('Model coeffs'!G$14) + SUM('Model coeffs'!G$7)*'Cost drivers '!$D13 + SUM('Model coeffs'!G$8)*'Cost drivers '!$E13 + SUM('Model coeffs'!G$9)*'Cost drivers '!$F13 + SUM('Model coeffs'!G$10)*'Cost drivers '!$G13 + SUM('Model coeffs'!G$11)*'Cost drivers '!$H13 + SUM('Model coeffs'!G$12)*'Cost drivers '!$I13 + SUM('Model coeffs'!G$13)*'Cost drivers '!$J13),
"")</f>
        <v>19.349610824419194</v>
      </c>
      <c r="H11" s="181">
        <f>IFERROR(
EXP(SUM('Model coeffs'!H$14) + SUM('Model coeffs'!H$7)*'Cost drivers '!$D13 + SUM('Model coeffs'!H$8)*'Cost drivers '!$E13 + SUM('Model coeffs'!H$9)*'Cost drivers '!$F13 + SUM('Model coeffs'!H$10)*'Cost drivers '!$G13 + SUM('Model coeffs'!H$11)*'Cost drivers '!$H13 + SUM('Model coeffs'!H$12)*'Cost drivers '!$I13 + SUM('Model coeffs'!H$13)*'Cost drivers '!$J13),
"")</f>
        <v>35.111064370142927</v>
      </c>
      <c r="I11" s="181">
        <f>IFERROR(
EXP(SUM('Model coeffs'!I$14) + SUM('Model coeffs'!I$7)*'Cost drivers '!$D13 + SUM('Model coeffs'!I$8)*'Cost drivers '!$E13 + SUM('Model coeffs'!I$9)*'Cost drivers '!$F13 + SUM('Model coeffs'!I$10)*'Cost drivers '!$G13 + SUM('Model coeffs'!I$11)*'Cost drivers '!$H13 + SUM('Model coeffs'!I$12)*'Cost drivers '!$I13 + SUM('Model coeffs'!I$13)*'Cost drivers '!$J13),
"")</f>
        <v>34.693428438300415</v>
      </c>
      <c r="J11" s="181">
        <f>IFERROR(
EXP(SUM('Model coeffs'!J$14) + SUM('Model coeffs'!J$7)*'Cost drivers '!$D13 + SUM('Model coeffs'!J$8)*'Cost drivers '!$E13 + SUM('Model coeffs'!J$9)*'Cost drivers '!$F13 + SUM('Model coeffs'!J$10)*'Cost drivers '!$G13 + SUM('Model coeffs'!J$11)*'Cost drivers '!$H13 + SUM('Model coeffs'!J$12)*'Cost drivers '!$I13 + SUM('Model coeffs'!J$13)*'Cost drivers '!$J13),
"")</f>
        <v>36.830913216668314</v>
      </c>
      <c r="K11" s="181">
        <f>IFERROR(
EXP(SUM('Model coeffs'!K$14) + SUM('Model coeffs'!K$7)*'Cost drivers '!$D13 + SUM('Model coeffs'!K$8)*'Cost drivers '!$E13 + SUM('Model coeffs'!K$9)*'Cost drivers '!$F13 + SUM('Model coeffs'!K$10)*'Cost drivers '!$G13 + SUM('Model coeffs'!K$11)*'Cost drivers '!$H13 + SUM('Model coeffs'!K$12)*'Cost drivers '!$I13 + SUM('Model coeffs'!K$13)*'Cost drivers '!$J13),
"")</f>
        <v>36.13528430042615</v>
      </c>
      <c r="L11" s="182">
        <f>IFERROR(INDEX('Cost drivers '!$O$9:$O$314, MATCH('Modelled costs '!$A11, 'Cost drivers '!$A$9:$A$314, 0)), "")</f>
        <v>2773.3249999999998</v>
      </c>
      <c r="M11" s="183"/>
      <c r="N11" s="184">
        <f t="shared" si="4"/>
        <v>41.033061851043954</v>
      </c>
      <c r="O11" s="184">
        <f t="shared" si="0"/>
        <v>37.812297616931609</v>
      </c>
      <c r="P11" s="184">
        <f t="shared" si="0"/>
        <v>55.60047797599038</v>
      </c>
      <c r="Q11" s="184">
        <f t="shared" si="0"/>
        <v>53.66275943963236</v>
      </c>
      <c r="R11" s="184">
        <f t="shared" si="1"/>
        <v>97.374392594326636</v>
      </c>
      <c r="S11" s="184">
        <f t="shared" si="1"/>
        <v>96.216152423649504</v>
      </c>
      <c r="T11" s="184">
        <f t="shared" si="1"/>
        <v>102.14409239661666</v>
      </c>
      <c r="U11" s="184">
        <f t="shared" si="1"/>
        <v>100.21488733247936</v>
      </c>
      <c r="V11" s="183"/>
      <c r="W11" s="185">
        <f t="shared" si="5"/>
        <v>39.422679733987778</v>
      </c>
      <c r="X11" s="185">
        <f t="shared" si="6"/>
        <v>54.63161870781137</v>
      </c>
      <c r="Y11" s="185">
        <f t="shared" si="2"/>
        <v>98.987381186768033</v>
      </c>
      <c r="Z11" s="183"/>
      <c r="AA11" s="185">
        <f t="shared" si="7"/>
        <v>94.054298441799148</v>
      </c>
      <c r="AB11" s="185">
        <f t="shared" si="8"/>
        <v>98.987381186768033</v>
      </c>
      <c r="AC11" s="185">
        <f t="shared" si="9"/>
        <v>97.754110500525798</v>
      </c>
      <c r="AD11" s="183"/>
      <c r="AE11" s="186" t="str">
        <f>IF(RIGHT($C11,2)&gt;=RIGHT(Controls!$C$53,2), 'Modelled costs '!$AC11*Controls!$E$41, "")</f>
        <v/>
      </c>
      <c r="AF11" s="187" t="str">
        <f>IF(RIGHT($C11,2)&lt;RIGHT(Controls!$C$53,2), "", (INDEX(Controls!$F$44:$F$49, MATCH('Modelled costs '!$C11, Controls!$B$44:$B$49,0), 0))*'Modelled costs '!$AE11)</f>
        <v/>
      </c>
      <c r="AG11" s="188" t="str">
        <f t="shared" si="10"/>
        <v/>
      </c>
    </row>
    <row r="12" spans="1:33" s="48" customFormat="1" ht="13.15">
      <c r="A12" s="66" t="str">
        <f t="shared" si="3"/>
        <v>ANH19</v>
      </c>
      <c r="B12" s="66" t="str">
        <f>Costs!B13</f>
        <v>ANH</v>
      </c>
      <c r="C12" s="66" t="str">
        <f>Costs!C13</f>
        <v>2018-19</v>
      </c>
      <c r="D12" s="181">
        <f>IFERROR(
EXP(SUM('Model coeffs'!D$14) + SUM('Model coeffs'!D$7)*'Cost drivers '!$D14 + SUM('Model coeffs'!D$8)*'Cost drivers '!$E14 + SUM('Model coeffs'!D$9)*'Cost drivers '!$F14 + SUM('Model coeffs'!D$10)*'Cost drivers '!$G14 + SUM('Model coeffs'!D$11)*'Cost drivers '!$H14 + SUM('Model coeffs'!D$12)*'Cost drivers '!$I14 + SUM('Model coeffs'!D$13)*'Cost drivers '!$J14),
"")</f>
        <v>14.106064413815941</v>
      </c>
      <c r="E12" s="181">
        <f>IFERROR(
EXP(SUM('Model coeffs'!E$14) + SUM('Model coeffs'!E$7)*'Cost drivers '!$D14 + SUM('Model coeffs'!E$8)*'Cost drivers '!$E14 + SUM('Model coeffs'!E$9)*'Cost drivers '!$F14 + SUM('Model coeffs'!E$10)*'Cost drivers '!$G14 + SUM('Model coeffs'!E$11)*'Cost drivers '!$H14 + SUM('Model coeffs'!E$12)*'Cost drivers '!$I14 + SUM('Model coeffs'!E$13)*'Cost drivers '!$J14),
"")</f>
        <v>13.072114123027479</v>
      </c>
      <c r="F12" s="181">
        <f>IFERROR(
EXP(SUM('Model coeffs'!F$14) + SUM('Model coeffs'!F$7)*'Cost drivers '!$D14 + SUM('Model coeffs'!F$8)*'Cost drivers '!$E14 + SUM('Model coeffs'!F$9)*'Cost drivers '!$F14 + SUM('Model coeffs'!F$10)*'Cost drivers '!$G14 + SUM('Model coeffs'!F$11)*'Cost drivers '!$H14 + SUM('Model coeffs'!F$12)*'Cost drivers '!$I14 + SUM('Model coeffs'!F$13)*'Cost drivers '!$J14),
"")</f>
        <v>20.058871282403622</v>
      </c>
      <c r="G12" s="181">
        <f>IFERROR(
EXP(SUM('Model coeffs'!G$14) + SUM('Model coeffs'!G$7)*'Cost drivers '!$D14 + SUM('Model coeffs'!G$8)*'Cost drivers '!$E14 + SUM('Model coeffs'!G$9)*'Cost drivers '!$F14 + SUM('Model coeffs'!G$10)*'Cost drivers '!$G14 + SUM('Model coeffs'!G$11)*'Cost drivers '!$H14 + SUM('Model coeffs'!G$12)*'Cost drivers '!$I14 + SUM('Model coeffs'!G$13)*'Cost drivers '!$J14),
"")</f>
        <v>19.352519080368012</v>
      </c>
      <c r="H12" s="181">
        <f>IFERROR(
EXP(SUM('Model coeffs'!H$14) + SUM('Model coeffs'!H$7)*'Cost drivers '!$D14 + SUM('Model coeffs'!H$8)*'Cost drivers '!$E14 + SUM('Model coeffs'!H$9)*'Cost drivers '!$F14 + SUM('Model coeffs'!H$10)*'Cost drivers '!$G14 + SUM('Model coeffs'!H$11)*'Cost drivers '!$H14 + SUM('Model coeffs'!H$12)*'Cost drivers '!$I14 + SUM('Model coeffs'!H$13)*'Cost drivers '!$J14),
"")</f>
        <v>34.170728820872434</v>
      </c>
      <c r="I12" s="181">
        <f>IFERROR(
EXP(SUM('Model coeffs'!I$14) + SUM('Model coeffs'!I$7)*'Cost drivers '!$D14 + SUM('Model coeffs'!I$8)*'Cost drivers '!$E14 + SUM('Model coeffs'!I$9)*'Cost drivers '!$F14 + SUM('Model coeffs'!I$10)*'Cost drivers '!$G14 + SUM('Model coeffs'!I$11)*'Cost drivers '!$H14 + SUM('Model coeffs'!I$12)*'Cost drivers '!$I14 + SUM('Model coeffs'!I$13)*'Cost drivers '!$J14),
"")</f>
        <v>33.975874983306099</v>
      </c>
      <c r="J12" s="181">
        <f>IFERROR(
EXP(SUM('Model coeffs'!J$14) + SUM('Model coeffs'!J$7)*'Cost drivers '!$D14 + SUM('Model coeffs'!J$8)*'Cost drivers '!$E14 + SUM('Model coeffs'!J$9)*'Cost drivers '!$F14 + SUM('Model coeffs'!J$10)*'Cost drivers '!$G14 + SUM('Model coeffs'!J$11)*'Cost drivers '!$H14 + SUM('Model coeffs'!J$12)*'Cost drivers '!$I14 + SUM('Model coeffs'!J$13)*'Cost drivers '!$J14),
"")</f>
        <v>35.920517860185839</v>
      </c>
      <c r="K12" s="181">
        <f>IFERROR(
EXP(SUM('Model coeffs'!K$14) + SUM('Model coeffs'!K$7)*'Cost drivers '!$D14 + SUM('Model coeffs'!K$8)*'Cost drivers '!$E14 + SUM('Model coeffs'!K$9)*'Cost drivers '!$F14 + SUM('Model coeffs'!K$10)*'Cost drivers '!$G14 + SUM('Model coeffs'!K$11)*'Cost drivers '!$H14 + SUM('Model coeffs'!K$12)*'Cost drivers '!$I14 + SUM('Model coeffs'!K$13)*'Cost drivers '!$J14),
"")</f>
        <v>35.433278141258548</v>
      </c>
      <c r="L12" s="182">
        <f>IFERROR(INDEX('Cost drivers '!$O$9:$O$314, MATCH('Modelled costs '!$A12, 'Cost drivers '!$A$9:$A$314, 0)), "")</f>
        <v>2804.676187</v>
      </c>
      <c r="M12" s="183"/>
      <c r="N12" s="184">
        <f t="shared" si="4"/>
        <v>39.562942953717688</v>
      </c>
      <c r="O12" s="184">
        <f t="shared" si="0"/>
        <v>36.66304719460156</v>
      </c>
      <c r="P12" s="184">
        <f t="shared" si="0"/>
        <v>56.258638623855589</v>
      </c>
      <c r="Q12" s="184">
        <f t="shared" si="0"/>
        <v>54.277549423171294</v>
      </c>
      <c r="R12" s="184">
        <f t="shared" si="1"/>
        <v>95.837829416335495</v>
      </c>
      <c r="S12" s="184">
        <f t="shared" si="1"/>
        <v>95.291327498167632</v>
      </c>
      <c r="T12" s="184">
        <f t="shared" si="1"/>
        <v>100.74542106717141</v>
      </c>
      <c r="U12" s="184">
        <f t="shared" si="1"/>
        <v>99.378871430135476</v>
      </c>
      <c r="V12" s="183"/>
      <c r="W12" s="185">
        <f t="shared" si="5"/>
        <v>38.112995074159628</v>
      </c>
      <c r="X12" s="185">
        <f t="shared" si="6"/>
        <v>55.268094023513441</v>
      </c>
      <c r="Y12" s="185">
        <f t="shared" si="2"/>
        <v>97.813362352952495</v>
      </c>
      <c r="Z12" s="183"/>
      <c r="AA12" s="185">
        <f t="shared" si="7"/>
        <v>93.381089097673069</v>
      </c>
      <c r="AB12" s="185">
        <f t="shared" si="8"/>
        <v>97.813362352952495</v>
      </c>
      <c r="AC12" s="185">
        <f t="shared" si="9"/>
        <v>96.705294039132639</v>
      </c>
      <c r="AD12" s="183"/>
      <c r="AE12" s="186" t="str">
        <f>IF(RIGHT($C12,2)&gt;=RIGHT(Controls!$C$53,2), 'Modelled costs '!$AC12*Controls!$E$41, "")</f>
        <v/>
      </c>
      <c r="AF12" s="187" t="str">
        <f>IF(RIGHT($C12,2)&lt;RIGHT(Controls!$C$53,2), "", (INDEX(Controls!$F$44:$F$49, MATCH('Modelled costs '!$C12, Controls!$B$44:$B$49,0), 0))*'Modelled costs '!$AE12)</f>
        <v/>
      </c>
      <c r="AG12" s="188" t="str">
        <f t="shared" si="10"/>
        <v/>
      </c>
    </row>
    <row r="13" spans="1:33" s="48" customFormat="1" ht="13.15">
      <c r="A13" s="66" t="str">
        <f t="shared" si="3"/>
        <v>ANH20</v>
      </c>
      <c r="B13" s="66" t="str">
        <f>Costs!B14</f>
        <v>ANH</v>
      </c>
      <c r="C13" s="66" t="str">
        <f>Costs!C14</f>
        <v>2019-20</v>
      </c>
      <c r="D13" s="181">
        <f>IFERROR(
EXP(SUM('Model coeffs'!D$14) + SUM('Model coeffs'!D$7)*'Cost drivers '!$D15 + SUM('Model coeffs'!D$8)*'Cost drivers '!$E15 + SUM('Model coeffs'!D$9)*'Cost drivers '!$F15 + SUM('Model coeffs'!D$10)*'Cost drivers '!$G15 + SUM('Model coeffs'!D$11)*'Cost drivers '!$H15 + SUM('Model coeffs'!D$12)*'Cost drivers '!$I15 + SUM('Model coeffs'!D$13)*'Cost drivers '!$J15),
"")</f>
        <v>19.952018463265155</v>
      </c>
      <c r="E13" s="181">
        <f>IFERROR(
EXP(SUM('Model coeffs'!E$14) + SUM('Model coeffs'!E$7)*'Cost drivers '!$D15 + SUM('Model coeffs'!E$8)*'Cost drivers '!$E15 + SUM('Model coeffs'!E$9)*'Cost drivers '!$F15 + SUM('Model coeffs'!E$10)*'Cost drivers '!$G15 + SUM('Model coeffs'!E$11)*'Cost drivers '!$H15 + SUM('Model coeffs'!E$12)*'Cost drivers '!$I15 + SUM('Model coeffs'!E$13)*'Cost drivers '!$J15),
"")</f>
        <v>18.839428264758393</v>
      </c>
      <c r="F13" s="181">
        <f>IFERROR(
EXP(SUM('Model coeffs'!F$14) + SUM('Model coeffs'!F$7)*'Cost drivers '!$D15 + SUM('Model coeffs'!F$8)*'Cost drivers '!$E15 + SUM('Model coeffs'!F$9)*'Cost drivers '!$F15 + SUM('Model coeffs'!F$10)*'Cost drivers '!$G15 + SUM('Model coeffs'!F$11)*'Cost drivers '!$H15 + SUM('Model coeffs'!F$12)*'Cost drivers '!$I15 + SUM('Model coeffs'!F$13)*'Cost drivers '!$J15),
"")</f>
        <v>20.06452817783666</v>
      </c>
      <c r="G13" s="181">
        <f>IFERROR(
EXP(SUM('Model coeffs'!G$14) + SUM('Model coeffs'!G$7)*'Cost drivers '!$D15 + SUM('Model coeffs'!G$8)*'Cost drivers '!$E15 + SUM('Model coeffs'!G$9)*'Cost drivers '!$F15 + SUM('Model coeffs'!G$10)*'Cost drivers '!$G15 + SUM('Model coeffs'!G$11)*'Cost drivers '!$H15 + SUM('Model coeffs'!G$12)*'Cost drivers '!$I15 + SUM('Model coeffs'!G$13)*'Cost drivers '!$J15),
"")</f>
        <v>19.348024422825596</v>
      </c>
      <c r="H13" s="181">
        <f>IFERROR(
EXP(SUM('Model coeffs'!H$14) + SUM('Model coeffs'!H$7)*'Cost drivers '!$D15 + SUM('Model coeffs'!H$8)*'Cost drivers '!$E15 + SUM('Model coeffs'!H$9)*'Cost drivers '!$F15 + SUM('Model coeffs'!H$10)*'Cost drivers '!$G15 + SUM('Model coeffs'!H$11)*'Cost drivers '!$H15 + SUM('Model coeffs'!H$12)*'Cost drivers '!$I15 + SUM('Model coeffs'!H$13)*'Cost drivers '!$J15),
"")</f>
        <v>40.098680305009992</v>
      </c>
      <c r="I13" s="181">
        <f>IFERROR(
EXP(SUM('Model coeffs'!I$14) + SUM('Model coeffs'!I$7)*'Cost drivers '!$D15 + SUM('Model coeffs'!I$8)*'Cost drivers '!$E15 + SUM('Model coeffs'!I$9)*'Cost drivers '!$F15 + SUM('Model coeffs'!I$10)*'Cost drivers '!$G15 + SUM('Model coeffs'!I$11)*'Cost drivers '!$H15 + SUM('Model coeffs'!I$12)*'Cost drivers '!$I15 + SUM('Model coeffs'!I$13)*'Cost drivers '!$J15),
"")</f>
        <v>40.133038111330563</v>
      </c>
      <c r="J13" s="181">
        <f>IFERROR(
EXP(SUM('Model coeffs'!J$14) + SUM('Model coeffs'!J$7)*'Cost drivers '!$D15 + SUM('Model coeffs'!J$8)*'Cost drivers '!$E15 + SUM('Model coeffs'!J$9)*'Cost drivers '!$F15 + SUM('Model coeffs'!J$10)*'Cost drivers '!$G15 + SUM('Model coeffs'!J$11)*'Cost drivers '!$H15 + SUM('Model coeffs'!J$12)*'Cost drivers '!$I15 + SUM('Model coeffs'!J$13)*'Cost drivers '!$J15),
"")</f>
        <v>42.208218890387641</v>
      </c>
      <c r="K13" s="181">
        <f>IFERROR(
EXP(SUM('Model coeffs'!K$14) + SUM('Model coeffs'!K$7)*'Cost drivers '!$D15 + SUM('Model coeffs'!K$8)*'Cost drivers '!$E15 + SUM('Model coeffs'!K$9)*'Cost drivers '!$F15 + SUM('Model coeffs'!K$10)*'Cost drivers '!$G15 + SUM('Model coeffs'!K$11)*'Cost drivers '!$H15 + SUM('Model coeffs'!K$12)*'Cost drivers '!$I15 + SUM('Model coeffs'!K$13)*'Cost drivers '!$J15),
"")</f>
        <v>41.954920703719665</v>
      </c>
      <c r="L13" s="182">
        <f>IFERROR(INDEX('Cost drivers '!$O$9:$O$314, MATCH('Modelled costs '!$A13, 'Cost drivers '!$A$9:$A$314, 0)), "")</f>
        <v>2833.1809999999996</v>
      </c>
      <c r="M13" s="183"/>
      <c r="N13" s="184">
        <f t="shared" si="4"/>
        <v>56.52767962177203</v>
      </c>
      <c r="O13" s="184">
        <f t="shared" si="0"/>
        <v>53.375510210576437</v>
      </c>
      <c r="P13" s="184">
        <f t="shared" si="0"/>
        <v>56.846440007411438</v>
      </c>
      <c r="Q13" s="184">
        <f t="shared" si="0"/>
        <v>54.816455182285438</v>
      </c>
      <c r="R13" s="184">
        <f t="shared" si="1"/>
        <v>113.6068191652285</v>
      </c>
      <c r="S13" s="184">
        <f t="shared" si="1"/>
        <v>113.70416104929761</v>
      </c>
      <c r="T13" s="184">
        <f t="shared" si="1"/>
        <v>119.58352380408732</v>
      </c>
      <c r="U13" s="184">
        <f t="shared" si="1"/>
        <v>118.86588419428517</v>
      </c>
      <c r="V13" s="183"/>
      <c r="W13" s="185">
        <f t="shared" si="5"/>
        <v>54.95159491617423</v>
      </c>
      <c r="X13" s="185">
        <f t="shared" si="6"/>
        <v>55.831447594848441</v>
      </c>
      <c r="Y13" s="185">
        <f t="shared" si="2"/>
        <v>116.44009705322466</v>
      </c>
      <c r="Z13" s="183"/>
      <c r="AA13" s="185">
        <f t="shared" si="7"/>
        <v>110.78304251102267</v>
      </c>
      <c r="AB13" s="185">
        <f t="shared" si="8"/>
        <v>116.44009705322466</v>
      </c>
      <c r="AC13" s="185">
        <f t="shared" si="9"/>
        <v>115.02583341767416</v>
      </c>
      <c r="AD13" s="183"/>
      <c r="AE13" s="186" t="str">
        <f>IF(RIGHT($C13,2)&gt;=RIGHT(Controls!$C$53,2), 'Modelled costs '!$AC13*Controls!$E$41, "")</f>
        <v/>
      </c>
      <c r="AF13" s="187" t="str">
        <f>IF(RIGHT($C13,2)&lt;RIGHT(Controls!$C$53,2), "", (INDEX(Controls!$F$44:$F$49, MATCH('Modelled costs '!$C13, Controls!$B$44:$B$49,0), 0))*'Modelled costs '!$AE13)</f>
        <v/>
      </c>
      <c r="AG13" s="188" t="str">
        <f t="shared" si="10"/>
        <v/>
      </c>
    </row>
    <row r="14" spans="1:33" s="48" customFormat="1" ht="13.15">
      <c r="A14" s="66" t="str">
        <f t="shared" si="3"/>
        <v>ANH21</v>
      </c>
      <c r="B14" s="66" t="str">
        <f>Costs!B15</f>
        <v>ANH</v>
      </c>
      <c r="C14" s="66" t="str">
        <f>Costs!C15</f>
        <v>2020-21</v>
      </c>
      <c r="D14" s="181">
        <f>IFERROR(
EXP(SUM('Model coeffs'!D$14) + SUM('Model coeffs'!D$7)*'Cost drivers '!$D16 + SUM('Model coeffs'!D$8)*'Cost drivers '!$E16 + SUM('Model coeffs'!D$9)*'Cost drivers '!$F16 + SUM('Model coeffs'!D$10)*'Cost drivers '!$G16 + SUM('Model coeffs'!D$11)*'Cost drivers '!$H16 + SUM('Model coeffs'!D$12)*'Cost drivers '!$I16 + SUM('Model coeffs'!D$13)*'Cost drivers '!$J16),
"")</f>
        <v>16.661153620697089</v>
      </c>
      <c r="E14" s="181">
        <f>IFERROR(
EXP(SUM('Model coeffs'!E$14) + SUM('Model coeffs'!E$7)*'Cost drivers '!$D16 + SUM('Model coeffs'!E$8)*'Cost drivers '!$E16 + SUM('Model coeffs'!E$9)*'Cost drivers '!$F16 + SUM('Model coeffs'!E$10)*'Cost drivers '!$G16 + SUM('Model coeffs'!E$11)*'Cost drivers '!$H16 + SUM('Model coeffs'!E$12)*'Cost drivers '!$I16 + SUM('Model coeffs'!E$13)*'Cost drivers '!$J16),
"")</f>
        <v>15.316106597451125</v>
      </c>
      <c r="F14" s="181">
        <f>IFERROR(
EXP(SUM('Model coeffs'!F$14) + SUM('Model coeffs'!F$7)*'Cost drivers '!$D16 + SUM('Model coeffs'!F$8)*'Cost drivers '!$E16 + SUM('Model coeffs'!F$9)*'Cost drivers '!$F16 + SUM('Model coeffs'!F$10)*'Cost drivers '!$G16 + SUM('Model coeffs'!F$11)*'Cost drivers '!$H16 + SUM('Model coeffs'!F$12)*'Cost drivers '!$I16 + SUM('Model coeffs'!F$13)*'Cost drivers '!$J16),
"")</f>
        <v>20.062811146675514</v>
      </c>
      <c r="G14" s="181">
        <f>IFERROR(
EXP(SUM('Model coeffs'!G$14) + SUM('Model coeffs'!G$7)*'Cost drivers '!$D16 + SUM('Model coeffs'!G$8)*'Cost drivers '!$E16 + SUM('Model coeffs'!G$9)*'Cost drivers '!$F16 + SUM('Model coeffs'!G$10)*'Cost drivers '!$G16 + SUM('Model coeffs'!G$11)*'Cost drivers '!$H16 + SUM('Model coeffs'!G$12)*'Cost drivers '!$I16 + SUM('Model coeffs'!G$13)*'Cost drivers '!$J16),
"")</f>
        <v>19.317750323216405</v>
      </c>
      <c r="H14" s="181">
        <f>IFERROR(
EXP(SUM('Model coeffs'!H$14) + SUM('Model coeffs'!H$7)*'Cost drivers '!$D16 + SUM('Model coeffs'!H$8)*'Cost drivers '!$E16 + SUM('Model coeffs'!H$9)*'Cost drivers '!$F16 + SUM('Model coeffs'!H$10)*'Cost drivers '!$G16 + SUM('Model coeffs'!H$11)*'Cost drivers '!$H16 + SUM('Model coeffs'!H$12)*'Cost drivers '!$I16 + SUM('Model coeffs'!H$13)*'Cost drivers '!$J16),
"")</f>
        <v>35.588440660014214</v>
      </c>
      <c r="I14" s="181">
        <f>IFERROR(
EXP(SUM('Model coeffs'!I$14) + SUM('Model coeffs'!I$7)*'Cost drivers '!$D16 + SUM('Model coeffs'!I$8)*'Cost drivers '!$E16 + SUM('Model coeffs'!I$9)*'Cost drivers '!$F16 + SUM('Model coeffs'!I$10)*'Cost drivers '!$G16 + SUM('Model coeffs'!I$11)*'Cost drivers '!$H16 + SUM('Model coeffs'!I$12)*'Cost drivers '!$I16 + SUM('Model coeffs'!I$13)*'Cost drivers '!$J16),
"")</f>
        <v>35.113364627381301</v>
      </c>
      <c r="J14" s="181">
        <f>IFERROR(
EXP(SUM('Model coeffs'!J$14) + SUM('Model coeffs'!J$7)*'Cost drivers '!$D16 + SUM('Model coeffs'!J$8)*'Cost drivers '!$E16 + SUM('Model coeffs'!J$9)*'Cost drivers '!$F16 + SUM('Model coeffs'!J$10)*'Cost drivers '!$G16 + SUM('Model coeffs'!J$11)*'Cost drivers '!$H16 + SUM('Model coeffs'!J$12)*'Cost drivers '!$I16 + SUM('Model coeffs'!J$13)*'Cost drivers '!$J16),
"")</f>
        <v>37.526120469180896</v>
      </c>
      <c r="K14" s="181">
        <f>IFERROR(
EXP(SUM('Model coeffs'!K$14) + SUM('Model coeffs'!K$7)*'Cost drivers '!$D16 + SUM('Model coeffs'!K$8)*'Cost drivers '!$E16 + SUM('Model coeffs'!K$9)*'Cost drivers '!$F16 + SUM('Model coeffs'!K$10)*'Cost drivers '!$G16 + SUM('Model coeffs'!K$11)*'Cost drivers '!$H16 + SUM('Model coeffs'!K$12)*'Cost drivers '!$I16 + SUM('Model coeffs'!K$13)*'Cost drivers '!$J16),
"")</f>
        <v>36.763567377801117</v>
      </c>
      <c r="L14" s="182">
        <f>IFERROR(INDEX('Cost drivers '!$O$9:$O$314, MATCH('Modelled costs '!$A14, 'Cost drivers '!$A$9:$A$314, 0)), "")</f>
        <v>2885.654</v>
      </c>
      <c r="M14" s="183"/>
      <c r="N14" s="184">
        <f t="shared" si="4"/>
        <v>48.078324590179044</v>
      </c>
      <c r="O14" s="184">
        <f t="shared" si="0"/>
        <v>44.196984267361223</v>
      </c>
      <c r="P14" s="184">
        <f t="shared" si="0"/>
        <v>57.894331236648782</v>
      </c>
      <c r="Q14" s="184">
        <f t="shared" si="0"/>
        <v>55.744343491190712</v>
      </c>
      <c r="R14" s="184">
        <f t="shared" si="1"/>
        <v>102.69592614433266</v>
      </c>
      <c r="S14" s="184">
        <f t="shared" si="1"/>
        <v>101.32502109046136</v>
      </c>
      <c r="T14" s="184">
        <f t="shared" si="1"/>
        <v>108.28739963637373</v>
      </c>
      <c r="U14" s="184">
        <f t="shared" si="1"/>
        <v>106.08693525802131</v>
      </c>
      <c r="V14" s="183"/>
      <c r="W14" s="185">
        <f t="shared" si="5"/>
        <v>46.137654428770134</v>
      </c>
      <c r="X14" s="185">
        <f t="shared" si="6"/>
        <v>56.819337363919743</v>
      </c>
      <c r="Y14" s="185">
        <f t="shared" si="2"/>
        <v>104.59882053229727</v>
      </c>
      <c r="Z14" s="183"/>
      <c r="AA14" s="185">
        <f t="shared" si="7"/>
        <v>102.95699179268988</v>
      </c>
      <c r="AB14" s="185">
        <f t="shared" si="8"/>
        <v>104.59882053229727</v>
      </c>
      <c r="AC14" s="185">
        <f t="shared" si="9"/>
        <v>104.18836334739541</v>
      </c>
      <c r="AD14" s="183"/>
      <c r="AE14" s="186" t="str">
        <f>IF(RIGHT($C14,2)&gt;=RIGHT(Controls!$C$53,2), 'Modelled costs '!$AC14*Controls!$E$41, "")</f>
        <v/>
      </c>
      <c r="AF14" s="187" t="str">
        <f>IF(RIGHT($C14,2)&lt;RIGHT(Controls!$C$53,2), "", (INDEX(Controls!$F$44:$F$49, MATCH('Modelled costs '!$C14, Controls!$B$44:$B$49,0), 0))*'Modelled costs '!$AE14)</f>
        <v/>
      </c>
      <c r="AG14" s="188" t="str">
        <f t="shared" si="10"/>
        <v/>
      </c>
    </row>
    <row r="15" spans="1:33" s="48" customFormat="1" ht="13.15">
      <c r="A15" s="66" t="str">
        <f t="shared" si="3"/>
        <v>ANH22</v>
      </c>
      <c r="B15" s="66" t="str">
        <f>Costs!B16</f>
        <v>ANH</v>
      </c>
      <c r="C15" s="66" t="str">
        <f>Costs!C16</f>
        <v>2021-22</v>
      </c>
      <c r="D15" s="181">
        <f>IFERROR(
EXP(SUM('Model coeffs'!D$14) + SUM('Model coeffs'!D$7)*'Cost drivers '!$D17 + SUM('Model coeffs'!D$8)*'Cost drivers '!$E17 + SUM('Model coeffs'!D$9)*'Cost drivers '!$F17 + SUM('Model coeffs'!D$10)*'Cost drivers '!$G17 + SUM('Model coeffs'!D$11)*'Cost drivers '!$H17 + SUM('Model coeffs'!D$12)*'Cost drivers '!$I17 + SUM('Model coeffs'!D$13)*'Cost drivers '!$J17),
"")</f>
        <v>12.112002227752075</v>
      </c>
      <c r="E15" s="181">
        <f>IFERROR(
EXP(SUM('Model coeffs'!E$14) + SUM('Model coeffs'!E$7)*'Cost drivers '!$D17 + SUM('Model coeffs'!E$8)*'Cost drivers '!$E17 + SUM('Model coeffs'!E$9)*'Cost drivers '!$F17 + SUM('Model coeffs'!E$10)*'Cost drivers '!$G17 + SUM('Model coeffs'!E$11)*'Cost drivers '!$H17 + SUM('Model coeffs'!E$12)*'Cost drivers '!$I17 + SUM('Model coeffs'!E$13)*'Cost drivers '!$J17),
"")</f>
        <v>11.862868004696063</v>
      </c>
      <c r="F15" s="181">
        <f>IFERROR(
EXP(SUM('Model coeffs'!F$14) + SUM('Model coeffs'!F$7)*'Cost drivers '!$D17 + SUM('Model coeffs'!F$8)*'Cost drivers '!$E17 + SUM('Model coeffs'!F$9)*'Cost drivers '!$F17 + SUM('Model coeffs'!F$10)*'Cost drivers '!$G17 + SUM('Model coeffs'!F$11)*'Cost drivers '!$H17 + SUM('Model coeffs'!F$12)*'Cost drivers '!$I17 + SUM('Model coeffs'!F$13)*'Cost drivers '!$J17),
"")</f>
        <v>20.069406587943838</v>
      </c>
      <c r="G15" s="181">
        <f>IFERROR(
EXP(SUM('Model coeffs'!G$14) + SUM('Model coeffs'!G$7)*'Cost drivers '!$D17 + SUM('Model coeffs'!G$8)*'Cost drivers '!$E17 + SUM('Model coeffs'!G$9)*'Cost drivers '!$F17 + SUM('Model coeffs'!G$10)*'Cost drivers '!$G17 + SUM('Model coeffs'!G$11)*'Cost drivers '!$H17 + SUM('Model coeffs'!G$12)*'Cost drivers '!$I17 + SUM('Model coeffs'!G$13)*'Cost drivers '!$J17),
"")</f>
        <v>19.31068248443782</v>
      </c>
      <c r="H15" s="181">
        <f>IFERROR(
EXP(SUM('Model coeffs'!H$14) + SUM('Model coeffs'!H$7)*'Cost drivers '!$D17 + SUM('Model coeffs'!H$8)*'Cost drivers '!$E17 + SUM('Model coeffs'!H$9)*'Cost drivers '!$F17 + SUM('Model coeffs'!H$10)*'Cost drivers '!$G17 + SUM('Model coeffs'!H$11)*'Cost drivers '!$H17 + SUM('Model coeffs'!H$12)*'Cost drivers '!$I17 + SUM('Model coeffs'!H$13)*'Cost drivers '!$J17),
"")</f>
        <v>31.236484913852575</v>
      </c>
      <c r="I15" s="181">
        <f>IFERROR(
EXP(SUM('Model coeffs'!I$14) + SUM('Model coeffs'!I$7)*'Cost drivers '!$D17 + SUM('Model coeffs'!I$8)*'Cost drivers '!$E17 + SUM('Model coeffs'!I$9)*'Cost drivers '!$F17 + SUM('Model coeffs'!I$10)*'Cost drivers '!$G17 + SUM('Model coeffs'!I$11)*'Cost drivers '!$H17 + SUM('Model coeffs'!I$12)*'Cost drivers '!$I17 + SUM('Model coeffs'!I$13)*'Cost drivers '!$J17),
"")</f>
        <v>31.961077283290468</v>
      </c>
      <c r="J15" s="181">
        <f>IFERROR(
EXP(SUM('Model coeffs'!J$14) + SUM('Model coeffs'!J$7)*'Cost drivers '!$D17 + SUM('Model coeffs'!J$8)*'Cost drivers '!$E17 + SUM('Model coeffs'!J$9)*'Cost drivers '!$F17 + SUM('Model coeffs'!J$10)*'Cost drivers '!$G17 + SUM('Model coeffs'!J$11)*'Cost drivers '!$H17 + SUM('Model coeffs'!J$12)*'Cost drivers '!$I17 + SUM('Model coeffs'!J$13)*'Cost drivers '!$J17),
"")</f>
        <v>33.167316967068814</v>
      </c>
      <c r="K15" s="181">
        <f>IFERROR(
EXP(SUM('Model coeffs'!K$14) + SUM('Model coeffs'!K$7)*'Cost drivers '!$D17 + SUM('Model coeffs'!K$8)*'Cost drivers '!$E17 + SUM('Model coeffs'!K$9)*'Cost drivers '!$F17 + SUM('Model coeffs'!K$10)*'Cost drivers '!$G17 + SUM('Model coeffs'!K$11)*'Cost drivers '!$H17 + SUM('Model coeffs'!K$12)*'Cost drivers '!$I17 + SUM('Model coeffs'!K$13)*'Cost drivers '!$J17),
"")</f>
        <v>33.687068818380595</v>
      </c>
      <c r="L15" s="182">
        <f>IFERROR(INDEX('Cost drivers '!$O$9:$O$314, MATCH('Modelled costs '!$A15, 'Cost drivers '!$A$9:$A$314, 0)), "")</f>
        <v>2923.509</v>
      </c>
      <c r="M15" s="183"/>
      <c r="N15" s="184">
        <f t="shared" si="4"/>
        <v>35.409547520853245</v>
      </c>
      <c r="O15" s="184">
        <f t="shared" si="0"/>
        <v>34.681201377540987</v>
      </c>
      <c r="P15" s="184">
        <f t="shared" si="0"/>
        <v>58.6730907845131</v>
      </c>
      <c r="Q15" s="184">
        <f t="shared" si="0"/>
        <v>56.45495403939632</v>
      </c>
      <c r="R15" s="184">
        <f t="shared" si="1"/>
        <v>91.320144774012221</v>
      </c>
      <c r="S15" s="184">
        <f t="shared" si="1"/>
        <v>93.438497087395234</v>
      </c>
      <c r="T15" s="184">
        <f t="shared" si="1"/>
        <v>96.964949659078371</v>
      </c>
      <c r="U15" s="184">
        <f t="shared" si="1"/>
        <v>98.484448874155035</v>
      </c>
      <c r="V15" s="183"/>
      <c r="W15" s="185">
        <f t="shared" si="5"/>
        <v>35.045374449197112</v>
      </c>
      <c r="X15" s="185">
        <f t="shared" si="6"/>
        <v>57.56402241195471</v>
      </c>
      <c r="Y15" s="185">
        <f t="shared" si="2"/>
        <v>95.052010098660205</v>
      </c>
      <c r="Z15" s="183"/>
      <c r="AA15" s="185">
        <f t="shared" si="7"/>
        <v>92.609396861151822</v>
      </c>
      <c r="AB15" s="185">
        <f t="shared" si="8"/>
        <v>95.052010098660205</v>
      </c>
      <c r="AC15" s="185">
        <f t="shared" si="9"/>
        <v>94.441356789283105</v>
      </c>
      <c r="AD15" s="183"/>
      <c r="AE15" s="186" t="str">
        <f>IF(RIGHT($C15,2)&gt;=RIGHT(Controls!$C$53,2), 'Modelled costs '!$AC15*Controls!$E$41, "")</f>
        <v/>
      </c>
      <c r="AF15" s="187" t="str">
        <f>IF(RIGHT($C15,2)&lt;RIGHT(Controls!$C$53,2), "", (INDEX(Controls!$F$44:$F$49, MATCH('Modelled costs '!$C15, Controls!$B$44:$B$49,0), 0))*'Modelled costs '!$AE15)</f>
        <v/>
      </c>
      <c r="AG15" s="188" t="str">
        <f t="shared" si="10"/>
        <v/>
      </c>
    </row>
    <row r="16" spans="1:33" s="48" customFormat="1" ht="13.15">
      <c r="A16" s="66" t="str">
        <f t="shared" si="3"/>
        <v>ANH23</v>
      </c>
      <c r="B16" s="66" t="str">
        <f>Costs!B17</f>
        <v>ANH</v>
      </c>
      <c r="C16" s="66" t="str">
        <f>Costs!C17</f>
        <v>2022-23</v>
      </c>
      <c r="D16" s="181">
        <f>IFERROR(
EXP(SUM('Model coeffs'!D$14) + SUM('Model coeffs'!D$7)*'Cost drivers '!$D18 + SUM('Model coeffs'!D$8)*'Cost drivers '!$E18 + SUM('Model coeffs'!D$9)*'Cost drivers '!$F18 + SUM('Model coeffs'!D$10)*'Cost drivers '!$G18 + SUM('Model coeffs'!D$11)*'Cost drivers '!$H18 + SUM('Model coeffs'!D$12)*'Cost drivers '!$I18 + SUM('Model coeffs'!D$13)*'Cost drivers '!$J18),
"")</f>
        <v>12.3216048560387</v>
      </c>
      <c r="E16" s="181">
        <f>IFERROR(
EXP(SUM('Model coeffs'!E$14) + SUM('Model coeffs'!E$7)*'Cost drivers '!$D18 + SUM('Model coeffs'!E$8)*'Cost drivers '!$E18 + SUM('Model coeffs'!E$9)*'Cost drivers '!$F18 + SUM('Model coeffs'!E$10)*'Cost drivers '!$G18 + SUM('Model coeffs'!E$11)*'Cost drivers '!$H18 + SUM('Model coeffs'!E$12)*'Cost drivers '!$I18 + SUM('Model coeffs'!E$13)*'Cost drivers '!$J18),
"")</f>
        <v>11.383174327506122</v>
      </c>
      <c r="F16" s="181">
        <f>IFERROR(
EXP(SUM('Model coeffs'!F$14) + SUM('Model coeffs'!F$7)*'Cost drivers '!$D18 + SUM('Model coeffs'!F$8)*'Cost drivers '!$E18 + SUM('Model coeffs'!F$9)*'Cost drivers '!$F18 + SUM('Model coeffs'!F$10)*'Cost drivers '!$G18 + SUM('Model coeffs'!F$11)*'Cost drivers '!$H18 + SUM('Model coeffs'!F$12)*'Cost drivers '!$I18 + SUM('Model coeffs'!F$13)*'Cost drivers '!$J18),
"")</f>
        <v>20.071557514271223</v>
      </c>
      <c r="G16" s="181">
        <f>IFERROR(
EXP(SUM('Model coeffs'!G$14) + SUM('Model coeffs'!G$7)*'Cost drivers '!$D18 + SUM('Model coeffs'!G$8)*'Cost drivers '!$E18 + SUM('Model coeffs'!G$9)*'Cost drivers '!$F18 + SUM('Model coeffs'!G$10)*'Cost drivers '!$G18 + SUM('Model coeffs'!G$11)*'Cost drivers '!$H18 + SUM('Model coeffs'!G$12)*'Cost drivers '!$I18 + SUM('Model coeffs'!G$13)*'Cost drivers '!$J18),
"")</f>
        <v>19.299304710386746</v>
      </c>
      <c r="H16" s="181">
        <f>IFERROR(
EXP(SUM('Model coeffs'!H$14) + SUM('Model coeffs'!H$7)*'Cost drivers '!$D18 + SUM('Model coeffs'!H$8)*'Cost drivers '!$E18 + SUM('Model coeffs'!H$9)*'Cost drivers '!$F18 + SUM('Model coeffs'!H$10)*'Cost drivers '!$G18 + SUM('Model coeffs'!H$11)*'Cost drivers '!$H18 + SUM('Model coeffs'!H$12)*'Cost drivers '!$I18 + SUM('Model coeffs'!H$13)*'Cost drivers '!$J18),
"")</f>
        <v>31.337965340913644</v>
      </c>
      <c r="I16" s="181">
        <f>IFERROR(
EXP(SUM('Model coeffs'!I$14) + SUM('Model coeffs'!I$7)*'Cost drivers '!$D18 + SUM('Model coeffs'!I$8)*'Cost drivers '!$E18 + SUM('Model coeffs'!I$9)*'Cost drivers '!$F18 + SUM('Model coeffs'!I$10)*'Cost drivers '!$G18 + SUM('Model coeffs'!I$11)*'Cost drivers '!$H18 + SUM('Model coeffs'!I$12)*'Cost drivers '!$I18 + SUM('Model coeffs'!I$13)*'Cost drivers '!$J18),
"")</f>
        <v>31.039689171753615</v>
      </c>
      <c r="J16" s="181">
        <f>IFERROR(
EXP(SUM('Model coeffs'!J$14) + SUM('Model coeffs'!J$7)*'Cost drivers '!$D18 + SUM('Model coeffs'!J$8)*'Cost drivers '!$E18 + SUM('Model coeffs'!J$9)*'Cost drivers '!$F18 + SUM('Model coeffs'!J$10)*'Cost drivers '!$G18 + SUM('Model coeffs'!J$11)*'Cost drivers '!$H18 + SUM('Model coeffs'!J$12)*'Cost drivers '!$I18 + SUM('Model coeffs'!J$13)*'Cost drivers '!$J18),
"")</f>
        <v>33.479418428428019</v>
      </c>
      <c r="K16" s="181">
        <f>IFERROR(
EXP(SUM('Model coeffs'!K$14) + SUM('Model coeffs'!K$7)*'Cost drivers '!$D18 + SUM('Model coeffs'!K$8)*'Cost drivers '!$E18 + SUM('Model coeffs'!K$9)*'Cost drivers '!$F18 + SUM('Model coeffs'!K$10)*'Cost drivers '!$G18 + SUM('Model coeffs'!K$11)*'Cost drivers '!$H18 + SUM('Model coeffs'!K$12)*'Cost drivers '!$I18 + SUM('Model coeffs'!K$13)*'Cost drivers '!$J18),
"")</f>
        <v>32.911324274344196</v>
      </c>
      <c r="L16" s="182">
        <f>IFERROR(INDEX('Cost drivers '!$O$9:$O$314, MATCH('Modelled costs '!$A16, 'Cost drivers '!$A$9:$A$314, 0)), "")</f>
        <v>2954.0789999999997</v>
      </c>
      <c r="M16" s="183"/>
      <c r="N16" s="184">
        <f t="shared" si="4"/>
        <v>36.398994151521947</v>
      </c>
      <c r="O16" s="184">
        <f t="shared" si="0"/>
        <v>33.626796234224955</v>
      </c>
      <c r="P16" s="184">
        <f t="shared" si="0"/>
        <v>59.292966550200809</v>
      </c>
      <c r="Q16" s="184">
        <f t="shared" si="0"/>
        <v>57.011670759554555</v>
      </c>
      <c r="R16" s="184">
        <f t="shared" si="1"/>
        <v>92.574825316320826</v>
      </c>
      <c r="S16" s="184">
        <f t="shared" si="1"/>
        <v>91.693693948804736</v>
      </c>
      <c r="T16" s="184">
        <f t="shared" si="1"/>
        <v>98.9008469116322</v>
      </c>
      <c r="U16" s="184">
        <f t="shared" si="1"/>
        <v>97.222651901030403</v>
      </c>
      <c r="V16" s="183"/>
      <c r="W16" s="185">
        <f t="shared" si="5"/>
        <v>35.012895192873451</v>
      </c>
      <c r="X16" s="185">
        <f t="shared" si="6"/>
        <v>58.152318654877682</v>
      </c>
      <c r="Y16" s="185">
        <f t="shared" si="2"/>
        <v>95.098004519447045</v>
      </c>
      <c r="Z16" s="183"/>
      <c r="AA16" s="185">
        <f t="shared" si="7"/>
        <v>93.165213847751133</v>
      </c>
      <c r="AB16" s="185">
        <f t="shared" si="8"/>
        <v>95.098004519447045</v>
      </c>
      <c r="AC16" s="185">
        <f t="shared" si="9"/>
        <v>94.61480685152307</v>
      </c>
      <c r="AD16" s="183"/>
      <c r="AE16" s="186" t="str">
        <f>IF(RIGHT($C16,2)&gt;=RIGHT(Controls!$C$53,2), 'Modelled costs '!$AC16*Controls!$E$41, "")</f>
        <v/>
      </c>
      <c r="AF16" s="187" t="str">
        <f>IF(RIGHT($C16,2)&lt;RIGHT(Controls!$C$53,2), "", (INDEX(Controls!$F$44:$F$49, MATCH('Modelled costs '!$C16, Controls!$B$44:$B$49,0), 0))*'Modelled costs '!$AE16)</f>
        <v/>
      </c>
      <c r="AG16" s="188" t="str">
        <f t="shared" si="10"/>
        <v/>
      </c>
    </row>
    <row r="17" spans="1:33" s="48" customFormat="1" ht="13.15">
      <c r="A17" s="66" t="str">
        <f t="shared" si="3"/>
        <v>ANH24</v>
      </c>
      <c r="B17" s="66" t="str">
        <f>Costs!B18</f>
        <v>ANH</v>
      </c>
      <c r="C17" s="66" t="str">
        <f>Costs!C18</f>
        <v>2023-24</v>
      </c>
      <c r="D17" s="181">
        <f>IFERROR(
EXP(SUM('Model coeffs'!D$14) + SUM('Model coeffs'!D$7)*'Cost drivers '!$D19 + SUM('Model coeffs'!D$8)*'Cost drivers '!$E19 + SUM('Model coeffs'!D$9)*'Cost drivers '!$F19 + SUM('Model coeffs'!D$10)*'Cost drivers '!$G19 + SUM('Model coeffs'!D$11)*'Cost drivers '!$H19 + SUM('Model coeffs'!D$12)*'Cost drivers '!$I19 + SUM('Model coeffs'!D$13)*'Cost drivers '!$J19),
"")</f>
        <v>12.682298248959366</v>
      </c>
      <c r="E17" s="181">
        <f>IFERROR(
EXP(SUM('Model coeffs'!E$14) + SUM('Model coeffs'!E$7)*'Cost drivers '!$D19 + SUM('Model coeffs'!E$8)*'Cost drivers '!$E19 + SUM('Model coeffs'!E$9)*'Cost drivers '!$F19 + SUM('Model coeffs'!E$10)*'Cost drivers '!$G19 + SUM('Model coeffs'!E$11)*'Cost drivers '!$H19 + SUM('Model coeffs'!E$12)*'Cost drivers '!$I19 + SUM('Model coeffs'!E$13)*'Cost drivers '!$J19),
"")</f>
        <v>11.726985632324002</v>
      </c>
      <c r="F17" s="181">
        <f>IFERROR(
EXP(SUM('Model coeffs'!F$14) + SUM('Model coeffs'!F$7)*'Cost drivers '!$D19 + SUM('Model coeffs'!F$8)*'Cost drivers '!$E19 + SUM('Model coeffs'!F$9)*'Cost drivers '!$F19 + SUM('Model coeffs'!F$10)*'Cost drivers '!$G19 + SUM('Model coeffs'!F$11)*'Cost drivers '!$H19 + SUM('Model coeffs'!F$12)*'Cost drivers '!$I19 + SUM('Model coeffs'!F$13)*'Cost drivers '!$J19),
"")</f>
        <v>20.066772983022652</v>
      </c>
      <c r="G17" s="181">
        <f>IFERROR(
EXP(SUM('Model coeffs'!G$14) + SUM('Model coeffs'!G$7)*'Cost drivers '!$D19 + SUM('Model coeffs'!G$8)*'Cost drivers '!$E19 + SUM('Model coeffs'!G$9)*'Cost drivers '!$F19 + SUM('Model coeffs'!G$10)*'Cost drivers '!$G19 + SUM('Model coeffs'!G$11)*'Cost drivers '!$H19 + SUM('Model coeffs'!G$12)*'Cost drivers '!$I19 + SUM('Model coeffs'!G$13)*'Cost drivers '!$J19),
"")</f>
        <v>19.278939689534216</v>
      </c>
      <c r="H17" s="181">
        <f>IFERROR(
EXP(SUM('Model coeffs'!H$14) + SUM('Model coeffs'!H$7)*'Cost drivers '!$D19 + SUM('Model coeffs'!H$8)*'Cost drivers '!$E19 + SUM('Model coeffs'!H$9)*'Cost drivers '!$F19 + SUM('Model coeffs'!H$10)*'Cost drivers '!$G19 + SUM('Model coeffs'!H$11)*'Cost drivers '!$H19 + SUM('Model coeffs'!H$12)*'Cost drivers '!$I19 + SUM('Model coeffs'!H$13)*'Cost drivers '!$J19),
"")</f>
        <v>31.890310445050318</v>
      </c>
      <c r="I17" s="181">
        <f>IFERROR(
EXP(SUM('Model coeffs'!I$14) + SUM('Model coeffs'!I$7)*'Cost drivers '!$D19 + SUM('Model coeffs'!I$8)*'Cost drivers '!$E19 + SUM('Model coeffs'!I$9)*'Cost drivers '!$F19 + SUM('Model coeffs'!I$10)*'Cost drivers '!$G19 + SUM('Model coeffs'!I$11)*'Cost drivers '!$H19 + SUM('Model coeffs'!I$12)*'Cost drivers '!$I19 + SUM('Model coeffs'!I$13)*'Cost drivers '!$J19),
"")</f>
        <v>31.656651910619718</v>
      </c>
      <c r="J17" s="181">
        <f>IFERROR(
EXP(SUM('Model coeffs'!J$14) + SUM('Model coeffs'!J$7)*'Cost drivers '!$D19 + SUM('Model coeffs'!J$8)*'Cost drivers '!$E19 + SUM('Model coeffs'!J$9)*'Cost drivers '!$F19 + SUM('Model coeffs'!J$10)*'Cost drivers '!$G19 + SUM('Model coeffs'!J$11)*'Cost drivers '!$H19 + SUM('Model coeffs'!J$12)*'Cost drivers '!$I19 + SUM('Model coeffs'!J$13)*'Cost drivers '!$J19),
"")</f>
        <v>33.984151779250652</v>
      </c>
      <c r="K17" s="181">
        <f>IFERROR(
EXP(SUM('Model coeffs'!K$14) + SUM('Model coeffs'!K$7)*'Cost drivers '!$D19 + SUM('Model coeffs'!K$8)*'Cost drivers '!$E19 + SUM('Model coeffs'!K$9)*'Cost drivers '!$F19 + SUM('Model coeffs'!K$10)*'Cost drivers '!$G19 + SUM('Model coeffs'!K$11)*'Cost drivers '!$H19 + SUM('Model coeffs'!K$12)*'Cost drivers '!$I19 + SUM('Model coeffs'!K$13)*'Cost drivers '!$J19),
"")</f>
        <v>33.46873415536853</v>
      </c>
      <c r="L17" s="182">
        <f>IFERROR(INDEX('Cost drivers '!$O$9:$O$314, MATCH('Modelled costs '!$A17, 'Cost drivers '!$A$9:$A$314, 0)), "")</f>
        <v>2977.3329999999996</v>
      </c>
      <c r="M17" s="183"/>
      <c r="N17" s="184">
        <f t="shared" si="4"/>
        <v>37.759425092468931</v>
      </c>
      <c r="O17" s="184">
        <f t="shared" si="0"/>
        <v>34.915141313644114</v>
      </c>
      <c r="P17" s="184">
        <f t="shared" si="0"/>
        <v>59.745465405861772</v>
      </c>
      <c r="Q17" s="184">
        <f t="shared" si="0"/>
        <v>57.399823342659964</v>
      </c>
      <c r="R17" s="184">
        <f t="shared" si="1"/>
        <v>94.948073668292977</v>
      </c>
      <c r="S17" s="184">
        <f t="shared" si="1"/>
        <v>94.252394403001134</v>
      </c>
      <c r="T17" s="184">
        <f t="shared" si="1"/>
        <v>101.18213656937166</v>
      </c>
      <c r="U17" s="184">
        <f t="shared" si="1"/>
        <v>99.64756666900584</v>
      </c>
      <c r="V17" s="183"/>
      <c r="W17" s="185">
        <f t="shared" si="5"/>
        <v>36.337283203056522</v>
      </c>
      <c r="X17" s="185">
        <f t="shared" si="6"/>
        <v>58.572644374260868</v>
      </c>
      <c r="Y17" s="185">
        <f t="shared" si="2"/>
        <v>97.507542827417893</v>
      </c>
      <c r="Z17" s="183"/>
      <c r="AA17" s="185">
        <f t="shared" si="7"/>
        <v>94.90992757731739</v>
      </c>
      <c r="AB17" s="185">
        <f t="shared" si="8"/>
        <v>97.507542827417893</v>
      </c>
      <c r="AC17" s="185">
        <f t="shared" si="9"/>
        <v>96.858139014892771</v>
      </c>
      <c r="AD17" s="183"/>
      <c r="AE17" s="186" t="str">
        <f>IF(RIGHT($C17,2)&gt;=RIGHT(Controls!$C$53,2), 'Modelled costs '!$AC17*Controls!$E$41, "")</f>
        <v/>
      </c>
      <c r="AF17" s="187" t="str">
        <f>IF(RIGHT($C17,2)&lt;RIGHT(Controls!$C$53,2), "", (INDEX(Controls!$F$44:$F$49, MATCH('Modelled costs '!$C17, Controls!$B$44:$B$49,0), 0))*'Modelled costs '!$AE17)</f>
        <v/>
      </c>
      <c r="AG17" s="188" t="str">
        <f t="shared" si="10"/>
        <v/>
      </c>
    </row>
    <row r="18" spans="1:33" s="48" customFormat="1" ht="13.15">
      <c r="A18" s="66" t="str">
        <f t="shared" si="3"/>
        <v>ANH25</v>
      </c>
      <c r="B18" s="66" t="str">
        <f>Costs!B19</f>
        <v>ANH</v>
      </c>
      <c r="C18" s="66" t="str">
        <f>Costs!C19</f>
        <v>2024-25</v>
      </c>
      <c r="D18" s="181">
        <f>IFERROR(
EXP(SUM('Model coeffs'!D$14) + SUM('Model coeffs'!D$7)*'Cost drivers '!$D20 + SUM('Model coeffs'!D$8)*'Cost drivers '!$E20 + SUM('Model coeffs'!D$9)*'Cost drivers '!$F20 + SUM('Model coeffs'!D$10)*'Cost drivers '!$G20 + SUM('Model coeffs'!D$11)*'Cost drivers '!$H20 + SUM('Model coeffs'!D$12)*'Cost drivers '!$I20 + SUM('Model coeffs'!D$13)*'Cost drivers '!$J20),
"")</f>
        <v>13.513350009576886</v>
      </c>
      <c r="E18" s="181">
        <f>IFERROR(
EXP(SUM('Model coeffs'!E$14) + SUM('Model coeffs'!E$7)*'Cost drivers '!$D20 + SUM('Model coeffs'!E$8)*'Cost drivers '!$E20 + SUM('Model coeffs'!E$9)*'Cost drivers '!$F20 + SUM('Model coeffs'!E$10)*'Cost drivers '!$G20 + SUM('Model coeffs'!E$11)*'Cost drivers '!$H20 + SUM('Model coeffs'!E$12)*'Cost drivers '!$I20 + SUM('Model coeffs'!E$13)*'Cost drivers '!$J20),
"")</f>
        <v>12.45359611213574</v>
      </c>
      <c r="F18" s="181">
        <f>IFERROR(
EXP(SUM('Model coeffs'!F$14) + SUM('Model coeffs'!F$7)*'Cost drivers '!$D20 + SUM('Model coeffs'!F$8)*'Cost drivers '!$E20 + SUM('Model coeffs'!F$9)*'Cost drivers '!$F20 + SUM('Model coeffs'!F$10)*'Cost drivers '!$G20 + SUM('Model coeffs'!F$11)*'Cost drivers '!$H20 + SUM('Model coeffs'!F$12)*'Cost drivers '!$I20 + SUM('Model coeffs'!F$13)*'Cost drivers '!$J20),
"")</f>
        <v>20.076646002745537</v>
      </c>
      <c r="G18" s="181">
        <f>IFERROR(
EXP(SUM('Model coeffs'!G$14) + SUM('Model coeffs'!G$7)*'Cost drivers '!$D20 + SUM('Model coeffs'!G$8)*'Cost drivers '!$E20 + SUM('Model coeffs'!G$9)*'Cost drivers '!$F20 + SUM('Model coeffs'!G$10)*'Cost drivers '!$G20 + SUM('Model coeffs'!G$11)*'Cost drivers '!$H20 + SUM('Model coeffs'!G$12)*'Cost drivers '!$I20 + SUM('Model coeffs'!G$13)*'Cost drivers '!$J20),
"")</f>
        <v>19.275202727713314</v>
      </c>
      <c r="H18" s="181">
        <f>IFERROR(
EXP(SUM('Model coeffs'!H$14) + SUM('Model coeffs'!H$7)*'Cost drivers '!$D20 + SUM('Model coeffs'!H$8)*'Cost drivers '!$E20 + SUM('Model coeffs'!H$9)*'Cost drivers '!$F20 + SUM('Model coeffs'!H$10)*'Cost drivers '!$G20 + SUM('Model coeffs'!H$11)*'Cost drivers '!$H20 + SUM('Model coeffs'!H$12)*'Cost drivers '!$I20 + SUM('Model coeffs'!H$13)*'Cost drivers '!$J20),
"")</f>
        <v>33.127050869562211</v>
      </c>
      <c r="I18" s="181">
        <f>IFERROR(
EXP(SUM('Model coeffs'!I$14) + SUM('Model coeffs'!I$7)*'Cost drivers '!$D20 + SUM('Model coeffs'!I$8)*'Cost drivers '!$E20 + SUM('Model coeffs'!I$9)*'Cost drivers '!$F20 + SUM('Model coeffs'!I$10)*'Cost drivers '!$G20 + SUM('Model coeffs'!I$11)*'Cost drivers '!$H20 + SUM('Model coeffs'!I$12)*'Cost drivers '!$I20 + SUM('Model coeffs'!I$13)*'Cost drivers '!$J20),
"")</f>
        <v>32.94369305836215</v>
      </c>
      <c r="J18" s="181">
        <f>IFERROR(
EXP(SUM('Model coeffs'!J$14) + SUM('Model coeffs'!J$7)*'Cost drivers '!$D20 + SUM('Model coeffs'!J$8)*'Cost drivers '!$E20 + SUM('Model coeffs'!J$9)*'Cost drivers '!$F20 + SUM('Model coeffs'!J$10)*'Cost drivers '!$G20 + SUM('Model coeffs'!J$11)*'Cost drivers '!$H20 + SUM('Model coeffs'!J$12)*'Cost drivers '!$I20 + SUM('Model coeffs'!J$13)*'Cost drivers '!$J20),
"")</f>
        <v>35.122897794255238</v>
      </c>
      <c r="K18" s="181">
        <f>IFERROR(
EXP(SUM('Model coeffs'!K$14) + SUM('Model coeffs'!K$7)*'Cost drivers '!$D20 + SUM('Model coeffs'!K$8)*'Cost drivers '!$E20 + SUM('Model coeffs'!K$9)*'Cost drivers '!$F20 + SUM('Model coeffs'!K$10)*'Cost drivers '!$G20 + SUM('Model coeffs'!K$11)*'Cost drivers '!$H20 + SUM('Model coeffs'!K$12)*'Cost drivers '!$I20 + SUM('Model coeffs'!K$13)*'Cost drivers '!$J20),
"")</f>
        <v>34.623839957390608</v>
      </c>
      <c r="L18" s="182">
        <f>IFERROR(INDEX('Cost drivers '!$O$9:$O$314, MATCH('Modelled costs '!$A18, 'Cost drivers '!$A$9:$A$314, 0)), "")</f>
        <v>3021.9470000000001</v>
      </c>
      <c r="M18" s="183"/>
      <c r="N18" s="184">
        <f t="shared" si="4"/>
        <v>40.836627521390838</v>
      </c>
      <c r="O18" s="184">
        <f t="shared" si="0"/>
        <v>37.634107410280265</v>
      </c>
      <c r="P18" s="184">
        <f t="shared" si="0"/>
        <v>60.670560158058869</v>
      </c>
      <c r="Q18" s="184">
        <f t="shared" si="0"/>
        <v>58.248641057405059</v>
      </c>
      <c r="R18" s="184">
        <f t="shared" si="1"/>
        <v>100.10819199412092</v>
      </c>
      <c r="S18" s="184">
        <f t="shared" si="1"/>
        <v>99.554094406638328</v>
      </c>
      <c r="T18" s="184">
        <f t="shared" si="1"/>
        <v>106.13953562065623</v>
      </c>
      <c r="U18" s="184">
        <f t="shared" si="1"/>
        <v>104.63140928771668</v>
      </c>
      <c r="V18" s="183"/>
      <c r="W18" s="185">
        <f t="shared" si="5"/>
        <v>39.235367465835552</v>
      </c>
      <c r="X18" s="185">
        <f t="shared" si="6"/>
        <v>59.459600607731964</v>
      </c>
      <c r="Y18" s="185">
        <f t="shared" si="2"/>
        <v>102.60830782728303</v>
      </c>
      <c r="Z18" s="183"/>
      <c r="AA18" s="185">
        <f t="shared" si="7"/>
        <v>98.694968073567509</v>
      </c>
      <c r="AB18" s="185">
        <f t="shared" si="8"/>
        <v>102.60830782728303</v>
      </c>
      <c r="AC18" s="185">
        <f t="shared" si="9"/>
        <v>101.62997288885414</v>
      </c>
      <c r="AD18" s="183"/>
      <c r="AE18" s="186">
        <f>IF(RIGHT($C18,2)&gt;=RIGHT(Controls!$C$53,2), 'Modelled costs '!$AC18*Controls!$E$41, "")</f>
        <v>93.210876302681413</v>
      </c>
      <c r="AF18" s="187">
        <f>IF(RIGHT($C18,2)&lt;RIGHT(Controls!$C$53,2), "", (INDEX(Controls!$F$44:$F$49, MATCH('Modelled costs '!$C18, Controls!$B$44:$B$49,0), 0))*'Modelled costs '!$AE18)</f>
        <v>-0.73841371735029115</v>
      </c>
      <c r="AG18" s="188">
        <f t="shared" si="10"/>
        <v>92.472462585331115</v>
      </c>
    </row>
    <row r="19" spans="1:33" s="48" customFormat="1" ht="13.15">
      <c r="A19" s="66" t="str">
        <f t="shared" si="3"/>
        <v>ANH26</v>
      </c>
      <c r="B19" s="66" t="str">
        <f>Costs!B20</f>
        <v>ANH</v>
      </c>
      <c r="C19" s="66" t="str">
        <f>Costs!C20</f>
        <v>2025-26</v>
      </c>
      <c r="D19" s="181">
        <f>IFERROR(
EXP(SUM('Model coeffs'!D$14) + SUM('Model coeffs'!D$7)*'Cost drivers '!$D21 + SUM('Model coeffs'!D$8)*'Cost drivers '!$E21 + SUM('Model coeffs'!D$9)*'Cost drivers '!$F21 + SUM('Model coeffs'!D$10)*'Cost drivers '!$G21 + SUM('Model coeffs'!D$11)*'Cost drivers '!$H21 + SUM('Model coeffs'!D$12)*'Cost drivers '!$I21 + SUM('Model coeffs'!D$13)*'Cost drivers '!$J21),
"")</f>
        <v>15.044066816108485</v>
      </c>
      <c r="E19" s="181">
        <f>IFERROR(
EXP(SUM('Model coeffs'!E$14) + SUM('Model coeffs'!E$7)*'Cost drivers '!$D21 + SUM('Model coeffs'!E$8)*'Cost drivers '!$E21 + SUM('Model coeffs'!E$9)*'Cost drivers '!$F21 + SUM('Model coeffs'!E$10)*'Cost drivers '!$G21 + SUM('Model coeffs'!E$11)*'Cost drivers '!$H21 + SUM('Model coeffs'!E$12)*'Cost drivers '!$I21 + SUM('Model coeffs'!E$13)*'Cost drivers '!$J21),
"")</f>
        <v>13.785873964514359</v>
      </c>
      <c r="F19" s="181">
        <f>IFERROR(
EXP(SUM('Model coeffs'!F$14) + SUM('Model coeffs'!F$7)*'Cost drivers '!$D21 + SUM('Model coeffs'!F$8)*'Cost drivers '!$E21 + SUM('Model coeffs'!F$9)*'Cost drivers '!$F21 + SUM('Model coeffs'!F$10)*'Cost drivers '!$G21 + SUM('Model coeffs'!F$11)*'Cost drivers '!$H21 + SUM('Model coeffs'!F$12)*'Cost drivers '!$I21 + SUM('Model coeffs'!F$13)*'Cost drivers '!$J21),
"")</f>
        <v>20.077506052648694</v>
      </c>
      <c r="G19" s="181">
        <f>IFERROR(
EXP(SUM('Model coeffs'!G$14) + SUM('Model coeffs'!G$7)*'Cost drivers '!$D21 + SUM('Model coeffs'!G$8)*'Cost drivers '!$E21 + SUM('Model coeffs'!G$9)*'Cost drivers '!$F21 + SUM('Model coeffs'!G$10)*'Cost drivers '!$G21 + SUM('Model coeffs'!G$11)*'Cost drivers '!$H21 + SUM('Model coeffs'!G$12)*'Cost drivers '!$I21 + SUM('Model coeffs'!G$13)*'Cost drivers '!$J21),
"")</f>
        <v>19.26565822699515</v>
      </c>
      <c r="H19" s="181">
        <f>IFERROR(
EXP(SUM('Model coeffs'!H$14) + SUM('Model coeffs'!H$7)*'Cost drivers '!$D21 + SUM('Model coeffs'!H$8)*'Cost drivers '!$E21 + SUM('Model coeffs'!H$9)*'Cost drivers '!$F21 + SUM('Model coeffs'!H$10)*'Cost drivers '!$G21 + SUM('Model coeffs'!H$11)*'Cost drivers '!$H21 + SUM('Model coeffs'!H$12)*'Cost drivers '!$I21 + SUM('Model coeffs'!H$13)*'Cost drivers '!$J21),
"")</f>
        <v>35.383916291668321</v>
      </c>
      <c r="I19" s="181">
        <f>IFERROR(
EXP(SUM('Model coeffs'!I$14) + SUM('Model coeffs'!I$7)*'Cost drivers '!$D21 + SUM('Model coeffs'!I$8)*'Cost drivers '!$E21 + SUM('Model coeffs'!I$9)*'Cost drivers '!$F21 + SUM('Model coeffs'!I$10)*'Cost drivers '!$G21 + SUM('Model coeffs'!I$11)*'Cost drivers '!$H21 + SUM('Model coeffs'!I$12)*'Cost drivers '!$I21 + SUM('Model coeffs'!I$13)*'Cost drivers '!$J21),
"")</f>
        <v>35.296580261363204</v>
      </c>
      <c r="J19" s="181">
        <f>IFERROR(
EXP(SUM('Model coeffs'!J$14) + SUM('Model coeffs'!J$7)*'Cost drivers '!$D21 + SUM('Model coeffs'!J$8)*'Cost drivers '!$E21 + SUM('Model coeffs'!J$9)*'Cost drivers '!$F21 + SUM('Model coeffs'!J$10)*'Cost drivers '!$G21 + SUM('Model coeffs'!J$11)*'Cost drivers '!$H21 + SUM('Model coeffs'!J$12)*'Cost drivers '!$I21 + SUM('Model coeffs'!J$13)*'Cost drivers '!$J21),
"")</f>
        <v>37.13554552966869</v>
      </c>
      <c r="K19" s="181">
        <f>IFERROR(
EXP(SUM('Model coeffs'!K$14) + SUM('Model coeffs'!K$7)*'Cost drivers '!$D21 + SUM('Model coeffs'!K$8)*'Cost drivers '!$E21 + SUM('Model coeffs'!K$9)*'Cost drivers '!$F21 + SUM('Model coeffs'!K$10)*'Cost drivers '!$G21 + SUM('Model coeffs'!K$11)*'Cost drivers '!$H21 + SUM('Model coeffs'!K$12)*'Cost drivers '!$I21 + SUM('Model coeffs'!K$13)*'Cost drivers '!$J21),
"")</f>
        <v>36.668083454954655</v>
      </c>
      <c r="L19" s="182">
        <f>IFERROR(INDEX('Cost drivers '!$O$9:$O$314, MATCH('Modelled costs '!$A19, 'Cost drivers '!$A$9:$A$314, 0)), "")</f>
        <v>3044.8720000000003</v>
      </c>
      <c r="M19" s="183"/>
      <c r="N19" s="184">
        <f t="shared" si="4"/>
        <v>45.807257814497881</v>
      </c>
      <c r="O19" s="184">
        <f t="shared" si="0"/>
        <v>41.976221630078768</v>
      </c>
      <c r="P19" s="184">
        <f t="shared" si="0"/>
        <v>61.133436009540546</v>
      </c>
      <c r="Q19" s="184">
        <f t="shared" si="0"/>
        <v>58.66146329694719</v>
      </c>
      <c r="R19" s="184">
        <f t="shared" si="1"/>
        <v>107.73949596684473</v>
      </c>
      <c r="S19" s="184">
        <f t="shared" si="1"/>
        <v>107.47356893357752</v>
      </c>
      <c r="T19" s="184">
        <f t="shared" si="1"/>
        <v>113.07298278801338</v>
      </c>
      <c r="U19" s="184">
        <f t="shared" si="1"/>
        <v>111.6496206056547</v>
      </c>
      <c r="V19" s="183"/>
      <c r="W19" s="185">
        <f t="shared" si="5"/>
        <v>43.891739722288321</v>
      </c>
      <c r="X19" s="185">
        <f t="shared" si="6"/>
        <v>59.897449653243868</v>
      </c>
      <c r="Y19" s="185">
        <f t="shared" si="2"/>
        <v>109.98391707352258</v>
      </c>
      <c r="Z19" s="183"/>
      <c r="AA19" s="185">
        <f t="shared" si="7"/>
        <v>103.78918937553219</v>
      </c>
      <c r="AB19" s="185">
        <f t="shared" si="8"/>
        <v>109.98391707352258</v>
      </c>
      <c r="AC19" s="185">
        <f t="shared" si="9"/>
        <v>108.43523514902499</v>
      </c>
      <c r="AD19" s="183"/>
      <c r="AE19" s="186">
        <f>IF(RIGHT($C19,2)&gt;=RIGHT(Controls!$C$53,2), 'Modelled costs '!$AC19*Controls!$E$41, "")</f>
        <v>99.45238597457525</v>
      </c>
      <c r="AF19" s="187">
        <f>IF(RIGHT($C19,2)&lt;RIGHT(Controls!$C$53,2), "", (INDEX(Controls!$F$44:$F$49, MATCH('Modelled costs '!$C19, Controls!$B$44:$B$49,0), 0))*'Modelled costs '!$AE19)</f>
        <v>-1.5694761398672554</v>
      </c>
      <c r="AG19" s="188">
        <f t="shared" si="10"/>
        <v>97.882909834707988</v>
      </c>
    </row>
    <row r="20" spans="1:33" s="48" customFormat="1" ht="13.15">
      <c r="A20" s="66" t="str">
        <f t="shared" si="3"/>
        <v>ANH27</v>
      </c>
      <c r="B20" s="66" t="str">
        <f>Costs!B21</f>
        <v>ANH</v>
      </c>
      <c r="C20" s="66" t="str">
        <f>Costs!C21</f>
        <v>2026-27</v>
      </c>
      <c r="D20" s="181">
        <f>IFERROR(
EXP(SUM('Model coeffs'!D$14) + SUM('Model coeffs'!D$7)*'Cost drivers '!$D22 + SUM('Model coeffs'!D$8)*'Cost drivers '!$E22 + SUM('Model coeffs'!D$9)*'Cost drivers '!$F22 + SUM('Model coeffs'!D$10)*'Cost drivers '!$G22 + SUM('Model coeffs'!D$11)*'Cost drivers '!$H22 + SUM('Model coeffs'!D$12)*'Cost drivers '!$I22 + SUM('Model coeffs'!D$13)*'Cost drivers '!$J22),
"")</f>
        <v>15.41203263385796</v>
      </c>
      <c r="E20" s="181">
        <f>IFERROR(
EXP(SUM('Model coeffs'!E$14) + SUM('Model coeffs'!E$7)*'Cost drivers '!$D22 + SUM('Model coeffs'!E$8)*'Cost drivers '!$E22 + SUM('Model coeffs'!E$9)*'Cost drivers '!$F22 + SUM('Model coeffs'!E$10)*'Cost drivers '!$G22 + SUM('Model coeffs'!E$11)*'Cost drivers '!$H22 + SUM('Model coeffs'!E$12)*'Cost drivers '!$I22 + SUM('Model coeffs'!E$13)*'Cost drivers '!$J22),
"")</f>
        <v>14.105041813363329</v>
      </c>
      <c r="F20" s="181">
        <f>IFERROR(
EXP(SUM('Model coeffs'!F$14) + SUM('Model coeffs'!F$7)*'Cost drivers '!$D22 + SUM('Model coeffs'!F$8)*'Cost drivers '!$E22 + SUM('Model coeffs'!F$9)*'Cost drivers '!$F22 + SUM('Model coeffs'!F$10)*'Cost drivers '!$G22 + SUM('Model coeffs'!F$11)*'Cost drivers '!$H22 + SUM('Model coeffs'!F$12)*'Cost drivers '!$I22 + SUM('Model coeffs'!F$13)*'Cost drivers '!$J22),
"")</f>
        <v>20.078313781501539</v>
      </c>
      <c r="G20" s="181">
        <f>IFERROR(
EXP(SUM('Model coeffs'!G$14) + SUM('Model coeffs'!G$7)*'Cost drivers '!$D22 + SUM('Model coeffs'!G$8)*'Cost drivers '!$E22 + SUM('Model coeffs'!G$9)*'Cost drivers '!$F22 + SUM('Model coeffs'!G$10)*'Cost drivers '!$G22 + SUM('Model coeffs'!G$11)*'Cost drivers '!$H22 + SUM('Model coeffs'!G$12)*'Cost drivers '!$I22 + SUM('Model coeffs'!G$13)*'Cost drivers '!$J22),
"")</f>
        <v>19.256397703246858</v>
      </c>
      <c r="H20" s="181">
        <f>IFERROR(
EXP(SUM('Model coeffs'!H$14) + SUM('Model coeffs'!H$7)*'Cost drivers '!$D22 + SUM('Model coeffs'!H$8)*'Cost drivers '!$E22 + SUM('Model coeffs'!H$9)*'Cost drivers '!$F22 + SUM('Model coeffs'!H$10)*'Cost drivers '!$G22 + SUM('Model coeffs'!H$11)*'Cost drivers '!$H22 + SUM('Model coeffs'!H$12)*'Cost drivers '!$I22 + SUM('Model coeffs'!H$13)*'Cost drivers '!$J22),
"")</f>
        <v>35.894914343292903</v>
      </c>
      <c r="I20" s="181">
        <f>IFERROR(
EXP(SUM('Model coeffs'!I$14) + SUM('Model coeffs'!I$7)*'Cost drivers '!$D22 + SUM('Model coeffs'!I$8)*'Cost drivers '!$E22 + SUM('Model coeffs'!I$9)*'Cost drivers '!$F22 + SUM('Model coeffs'!I$10)*'Cost drivers '!$G22 + SUM('Model coeffs'!I$11)*'Cost drivers '!$H22 + SUM('Model coeffs'!I$12)*'Cost drivers '!$I22 + SUM('Model coeffs'!I$13)*'Cost drivers '!$J22),
"")</f>
        <v>35.830812137057627</v>
      </c>
      <c r="J20" s="181">
        <f>IFERROR(
EXP(SUM('Model coeffs'!J$14) + SUM('Model coeffs'!J$7)*'Cost drivers '!$D22 + SUM('Model coeffs'!J$8)*'Cost drivers '!$E22 + SUM('Model coeffs'!J$9)*'Cost drivers '!$F22 + SUM('Model coeffs'!J$10)*'Cost drivers '!$G22 + SUM('Model coeffs'!J$11)*'Cost drivers '!$H22 + SUM('Model coeffs'!J$12)*'Cost drivers '!$I22 + SUM('Model coeffs'!J$13)*'Cost drivers '!$J22),
"")</f>
        <v>37.604467890777045</v>
      </c>
      <c r="K20" s="181">
        <f>IFERROR(
EXP(SUM('Model coeffs'!K$14) + SUM('Model coeffs'!K$7)*'Cost drivers '!$D22 + SUM('Model coeffs'!K$8)*'Cost drivers '!$E22 + SUM('Model coeffs'!K$9)*'Cost drivers '!$F22 + SUM('Model coeffs'!K$10)*'Cost drivers '!$G22 + SUM('Model coeffs'!K$11)*'Cost drivers '!$H22 + SUM('Model coeffs'!K$12)*'Cost drivers '!$I22 + SUM('Model coeffs'!K$13)*'Cost drivers '!$J22),
"")</f>
        <v>37.144843336920111</v>
      </c>
      <c r="L20" s="182">
        <f>IFERROR(INDEX('Cost drivers '!$O$9:$O$314, MATCH('Modelled costs '!$A20, 'Cost drivers '!$A$9:$A$314, 0)), "")</f>
        <v>3067.1880000000001</v>
      </c>
      <c r="M20" s="183"/>
      <c r="N20" s="184">
        <f t="shared" si="4"/>
        <v>47.271601550177529</v>
      </c>
      <c r="O20" s="184">
        <f t="shared" si="0"/>
        <v>43.262814989446241</v>
      </c>
      <c r="P20" s="184">
        <f t="shared" si="0"/>
        <v>61.583963090856145</v>
      </c>
      <c r="Q20" s="184">
        <f t="shared" si="0"/>
        <v>59.06299195862632</v>
      </c>
      <c r="R20" s="184">
        <f t="shared" si="1"/>
        <v>110.09645053477587</v>
      </c>
      <c r="S20" s="184">
        <f t="shared" si="1"/>
        <v>109.89983701703751</v>
      </c>
      <c r="T20" s="184">
        <f t="shared" si="1"/>
        <v>115.33997266097667</v>
      </c>
      <c r="U20" s="184">
        <f t="shared" si="1"/>
        <v>113.93021774488132</v>
      </c>
      <c r="V20" s="183"/>
      <c r="W20" s="185">
        <f t="shared" si="5"/>
        <v>45.267208269811888</v>
      </c>
      <c r="X20" s="185">
        <f t="shared" si="6"/>
        <v>60.323477524741236</v>
      </c>
      <c r="Y20" s="185">
        <f t="shared" si="2"/>
        <v>112.31661948941785</v>
      </c>
      <c r="Z20" s="183"/>
      <c r="AA20" s="185">
        <f t="shared" si="7"/>
        <v>105.59068579455312</v>
      </c>
      <c r="AB20" s="185">
        <f t="shared" si="8"/>
        <v>112.31661948941785</v>
      </c>
      <c r="AC20" s="185">
        <f t="shared" si="9"/>
        <v>110.63513606570166</v>
      </c>
      <c r="AD20" s="183"/>
      <c r="AE20" s="186">
        <f>IF(RIGHT($C20,2)&gt;=RIGHT(Controls!$C$53,2), 'Modelled costs '!$AC20*Controls!$E$41, "")</f>
        <v>101.47004559204616</v>
      </c>
      <c r="AF20" s="187">
        <f>IF(RIGHT($C20,2)&lt;RIGHT(Controls!$C$53,2), "", (INDEX(Controls!$F$44:$F$49, MATCH('Modelled costs '!$C20, Controls!$B$44:$B$49,0), 0))*'Modelled costs '!$AE20)</f>
        <v>-2.3924742106874137</v>
      </c>
      <c r="AG20" s="188">
        <f t="shared" si="10"/>
        <v>99.077571381358752</v>
      </c>
    </row>
    <row r="21" spans="1:33" s="48" customFormat="1" ht="13.15">
      <c r="A21" s="66" t="str">
        <f t="shared" si="3"/>
        <v>ANH28</v>
      </c>
      <c r="B21" s="66" t="str">
        <f>Costs!B22</f>
        <v>ANH</v>
      </c>
      <c r="C21" s="66" t="str">
        <f>Costs!C22</f>
        <v>2027-28</v>
      </c>
      <c r="D21" s="181">
        <f>IFERROR(
EXP(SUM('Model coeffs'!D$14) + SUM('Model coeffs'!D$7)*'Cost drivers '!$D23 + SUM('Model coeffs'!D$8)*'Cost drivers '!$E23 + SUM('Model coeffs'!D$9)*'Cost drivers '!$F23 + SUM('Model coeffs'!D$10)*'Cost drivers '!$G23 + SUM('Model coeffs'!D$11)*'Cost drivers '!$H23 + SUM('Model coeffs'!D$12)*'Cost drivers '!$I23 + SUM('Model coeffs'!D$13)*'Cost drivers '!$J23),
"")</f>
        <v>16.037786877860778</v>
      </c>
      <c r="E21" s="181">
        <f>IFERROR(
EXP(SUM('Model coeffs'!E$14) + SUM('Model coeffs'!E$7)*'Cost drivers '!$D23 + SUM('Model coeffs'!E$8)*'Cost drivers '!$E23 + SUM('Model coeffs'!E$9)*'Cost drivers '!$F23 + SUM('Model coeffs'!E$10)*'Cost drivers '!$G23 + SUM('Model coeffs'!E$11)*'Cost drivers '!$H23 + SUM('Model coeffs'!E$12)*'Cost drivers '!$I23 + SUM('Model coeffs'!E$13)*'Cost drivers '!$J23),
"")</f>
        <v>14.646892470283202</v>
      </c>
      <c r="F21" s="181">
        <f>IFERROR(
EXP(SUM('Model coeffs'!F$14) + SUM('Model coeffs'!F$7)*'Cost drivers '!$D23 + SUM('Model coeffs'!F$8)*'Cost drivers '!$E23 + SUM('Model coeffs'!F$9)*'Cost drivers '!$F23 + SUM('Model coeffs'!F$10)*'Cost drivers '!$G23 + SUM('Model coeffs'!F$11)*'Cost drivers '!$H23 + SUM('Model coeffs'!F$12)*'Cost drivers '!$I23 + SUM('Model coeffs'!F$13)*'Cost drivers '!$J23),
"")</f>
        <v>20.079019995651578</v>
      </c>
      <c r="G21" s="181">
        <f>IFERROR(
EXP(SUM('Model coeffs'!G$14) + SUM('Model coeffs'!G$7)*'Cost drivers '!$D23 + SUM('Model coeffs'!G$8)*'Cost drivers '!$E23 + SUM('Model coeffs'!G$9)*'Cost drivers '!$F23 + SUM('Model coeffs'!G$10)*'Cost drivers '!$G23 + SUM('Model coeffs'!G$11)*'Cost drivers '!$H23 + SUM('Model coeffs'!G$12)*'Cost drivers '!$I23 + SUM('Model coeffs'!G$13)*'Cost drivers '!$J23),
"")</f>
        <v>19.247419964141219</v>
      </c>
      <c r="H21" s="181">
        <f>IFERROR(
EXP(SUM('Model coeffs'!H$14) + SUM('Model coeffs'!H$7)*'Cost drivers '!$D23 + SUM('Model coeffs'!H$8)*'Cost drivers '!$E23 + SUM('Model coeffs'!H$9)*'Cost drivers '!$F23 + SUM('Model coeffs'!H$10)*'Cost drivers '!$G23 + SUM('Model coeffs'!H$11)*'Cost drivers '!$H23 + SUM('Model coeffs'!H$12)*'Cost drivers '!$I23 + SUM('Model coeffs'!H$13)*'Cost drivers '!$J23),
"")</f>
        <v>36.769324217312075</v>
      </c>
      <c r="I21" s="181">
        <f>IFERROR(
EXP(SUM('Model coeffs'!I$14) + SUM('Model coeffs'!I$7)*'Cost drivers '!$D23 + SUM('Model coeffs'!I$8)*'Cost drivers '!$E23 + SUM('Model coeffs'!I$9)*'Cost drivers '!$F23 + SUM('Model coeffs'!I$10)*'Cost drivers '!$G23 + SUM('Model coeffs'!I$11)*'Cost drivers '!$H23 + SUM('Model coeffs'!I$12)*'Cost drivers '!$I23 + SUM('Model coeffs'!I$13)*'Cost drivers '!$J23),
"")</f>
        <v>36.745338800244078</v>
      </c>
      <c r="J21" s="181">
        <f>IFERROR(
EXP(SUM('Model coeffs'!J$14) + SUM('Model coeffs'!J$7)*'Cost drivers '!$D23 + SUM('Model coeffs'!J$8)*'Cost drivers '!$E23 + SUM('Model coeffs'!J$9)*'Cost drivers '!$F23 + SUM('Model coeffs'!J$10)*'Cost drivers '!$G23 + SUM('Model coeffs'!J$11)*'Cost drivers '!$H23 + SUM('Model coeffs'!J$12)*'Cost drivers '!$I23 + SUM('Model coeffs'!J$13)*'Cost drivers '!$J23),
"")</f>
        <v>38.389716197323878</v>
      </c>
      <c r="K21" s="181">
        <f>IFERROR(
EXP(SUM('Model coeffs'!K$14) + SUM('Model coeffs'!K$7)*'Cost drivers '!$D23 + SUM('Model coeffs'!K$8)*'Cost drivers '!$E23 + SUM('Model coeffs'!K$9)*'Cost drivers '!$F23 + SUM('Model coeffs'!K$10)*'Cost drivers '!$G23 + SUM('Model coeffs'!K$11)*'Cost drivers '!$H23 + SUM('Model coeffs'!K$12)*'Cost drivers '!$I23 + SUM('Model coeffs'!K$13)*'Cost drivers '!$J23),
"")</f>
        <v>37.943607772362007</v>
      </c>
      <c r="L21" s="182">
        <f>IFERROR(INDEX('Cost drivers '!$O$9:$O$314, MATCH('Modelled costs '!$A21, 'Cost drivers '!$A$9:$A$314, 0)), "")</f>
        <v>3088.6909999999998</v>
      </c>
      <c r="M21" s="183"/>
      <c r="N21" s="184">
        <f t="shared" si="4"/>
        <v>49.535767989566686</v>
      </c>
      <c r="O21" s="184">
        <f t="shared" si="0"/>
        <v>45.239724950931496</v>
      </c>
      <c r="P21" s="184">
        <f t="shared" si="0"/>
        <v>62.017888349389068</v>
      </c>
      <c r="Q21" s="184">
        <f t="shared" si="0"/>
        <v>59.449332816463304</v>
      </c>
      <c r="R21" s="184">
        <f t="shared" si="1"/>
        <v>113.56908078609385</v>
      </c>
      <c r="S21" s="184">
        <f t="shared" si="1"/>
        <v>113.49499724426468</v>
      </c>
      <c r="T21" s="184">
        <f t="shared" si="1"/>
        <v>118.5739709112285</v>
      </c>
      <c r="U21" s="184">
        <f t="shared" si="1"/>
        <v>117.19607983402457</v>
      </c>
      <c r="V21" s="183"/>
      <c r="W21" s="185">
        <f t="shared" si="5"/>
        <v>47.387746470249091</v>
      </c>
      <c r="X21" s="185">
        <f t="shared" si="6"/>
        <v>60.73361058292619</v>
      </c>
      <c r="Y21" s="185">
        <f t="shared" si="2"/>
        <v>115.7085321939029</v>
      </c>
      <c r="Z21" s="183"/>
      <c r="AA21" s="185">
        <f t="shared" si="7"/>
        <v>108.12135705317527</v>
      </c>
      <c r="AB21" s="185">
        <f t="shared" si="8"/>
        <v>115.7085321939029</v>
      </c>
      <c r="AC21" s="185">
        <f t="shared" si="9"/>
        <v>113.811738408721</v>
      </c>
      <c r="AD21" s="183"/>
      <c r="AE21" s="186">
        <f>IF(RIGHT($C21,2)&gt;=RIGHT(Controls!$C$53,2), 'Modelled costs '!$AC21*Controls!$E$41, "")</f>
        <v>104.3834960205118</v>
      </c>
      <c r="AF21" s="187">
        <f>IF(RIGHT($C21,2)&lt;RIGHT(Controls!$C$53,2), "", (INDEX(Controls!$F$44:$F$49, MATCH('Modelled costs '!$C21, Controls!$B$44:$B$49,0), 0))*'Modelled costs '!$AE21)</f>
        <v>-3.2685935043430132</v>
      </c>
      <c r="AG21" s="188">
        <f t="shared" si="10"/>
        <v>101.11490251616878</v>
      </c>
    </row>
    <row r="22" spans="1:33" s="48" customFormat="1" ht="13.15">
      <c r="A22" s="66" t="str">
        <f t="shared" si="3"/>
        <v>ANH29</v>
      </c>
      <c r="B22" s="66" t="str">
        <f>Costs!B23</f>
        <v>ANH</v>
      </c>
      <c r="C22" s="66" t="str">
        <f>Costs!C23</f>
        <v>2028-29</v>
      </c>
      <c r="D22" s="181">
        <f>IFERROR(
EXP(SUM('Model coeffs'!D$14) + SUM('Model coeffs'!D$7)*'Cost drivers '!$D24 + SUM('Model coeffs'!D$8)*'Cost drivers '!$E24 + SUM('Model coeffs'!D$9)*'Cost drivers '!$F24 + SUM('Model coeffs'!D$10)*'Cost drivers '!$G24 + SUM('Model coeffs'!D$11)*'Cost drivers '!$H24 + SUM('Model coeffs'!D$12)*'Cost drivers '!$I24 + SUM('Model coeffs'!D$13)*'Cost drivers '!$J24),
"")</f>
        <v>16.157078405508507</v>
      </c>
      <c r="E22" s="181">
        <f>IFERROR(
EXP(SUM('Model coeffs'!E$14) + SUM('Model coeffs'!E$7)*'Cost drivers '!$D24 + SUM('Model coeffs'!E$8)*'Cost drivers '!$E24 + SUM('Model coeffs'!E$9)*'Cost drivers '!$F24 + SUM('Model coeffs'!E$10)*'Cost drivers '!$G24 + SUM('Model coeffs'!E$11)*'Cost drivers '!$H24 + SUM('Model coeffs'!E$12)*'Cost drivers '!$I24 + SUM('Model coeffs'!E$13)*'Cost drivers '!$J24),
"")</f>
        <v>14.750060825802995</v>
      </c>
      <c r="F22" s="181">
        <f>IFERROR(
EXP(SUM('Model coeffs'!F$14) + SUM('Model coeffs'!F$7)*'Cost drivers '!$D24 + SUM('Model coeffs'!F$8)*'Cost drivers '!$E24 + SUM('Model coeffs'!F$9)*'Cost drivers '!$F24 + SUM('Model coeffs'!F$10)*'Cost drivers '!$G24 + SUM('Model coeffs'!F$11)*'Cost drivers '!$H24 + SUM('Model coeffs'!F$12)*'Cost drivers '!$I24 + SUM('Model coeffs'!F$13)*'Cost drivers '!$J24),
"")</f>
        <v>20.079721948154763</v>
      </c>
      <c r="G22" s="181">
        <f>IFERROR(
EXP(SUM('Model coeffs'!G$14) + SUM('Model coeffs'!G$7)*'Cost drivers '!$D24 + SUM('Model coeffs'!G$8)*'Cost drivers '!$E24 + SUM('Model coeffs'!G$9)*'Cost drivers '!$F24 + SUM('Model coeffs'!G$10)*'Cost drivers '!$G24 + SUM('Model coeffs'!G$11)*'Cost drivers '!$H24 + SUM('Model coeffs'!G$12)*'Cost drivers '!$I24 + SUM('Model coeffs'!G$13)*'Cost drivers '!$J24),
"")</f>
        <v>19.238871332282351</v>
      </c>
      <c r="H22" s="181">
        <f>IFERROR(
EXP(SUM('Model coeffs'!H$14) + SUM('Model coeffs'!H$7)*'Cost drivers '!$D24 + SUM('Model coeffs'!H$8)*'Cost drivers '!$E24 + SUM('Model coeffs'!H$9)*'Cost drivers '!$F24 + SUM('Model coeffs'!H$10)*'Cost drivers '!$G24 + SUM('Model coeffs'!H$11)*'Cost drivers '!$H24 + SUM('Model coeffs'!H$12)*'Cost drivers '!$I24 + SUM('Model coeffs'!H$13)*'Cost drivers '!$J24),
"")</f>
        <v>36.916569008760156</v>
      </c>
      <c r="I22" s="181">
        <f>IFERROR(
EXP(SUM('Model coeffs'!I$14) + SUM('Model coeffs'!I$7)*'Cost drivers '!$D24 + SUM('Model coeffs'!I$8)*'Cost drivers '!$E24 + SUM('Model coeffs'!I$9)*'Cost drivers '!$F24 + SUM('Model coeffs'!I$10)*'Cost drivers '!$G24 + SUM('Model coeffs'!I$11)*'Cost drivers '!$H24 + SUM('Model coeffs'!I$12)*'Cost drivers '!$I24 + SUM('Model coeffs'!I$13)*'Cost drivers '!$J24),
"")</f>
        <v>36.899945889039358</v>
      </c>
      <c r="J22" s="181">
        <f>IFERROR(
EXP(SUM('Model coeffs'!J$14) + SUM('Model coeffs'!J$7)*'Cost drivers '!$D24 + SUM('Model coeffs'!J$8)*'Cost drivers '!$E24 + SUM('Model coeffs'!J$9)*'Cost drivers '!$F24 + SUM('Model coeffs'!J$10)*'Cost drivers '!$G24 + SUM('Model coeffs'!J$11)*'Cost drivers '!$H24 + SUM('Model coeffs'!J$12)*'Cost drivers '!$I24 + SUM('Model coeffs'!J$13)*'Cost drivers '!$J24),
"")</f>
        <v>38.537730915487714</v>
      </c>
      <c r="K22" s="181">
        <f>IFERROR(
EXP(SUM('Model coeffs'!K$14) + SUM('Model coeffs'!K$7)*'Cost drivers '!$D24 + SUM('Model coeffs'!K$8)*'Cost drivers '!$E24 + SUM('Model coeffs'!K$9)*'Cost drivers '!$F24 + SUM('Model coeffs'!K$10)*'Cost drivers '!$G24 + SUM('Model coeffs'!K$11)*'Cost drivers '!$H24 + SUM('Model coeffs'!K$12)*'Cost drivers '!$I24 + SUM('Model coeffs'!K$13)*'Cost drivers '!$J24),
"")</f>
        <v>38.094224471027694</v>
      </c>
      <c r="L22" s="182">
        <f>IFERROR(INDEX('Cost drivers '!$O$9:$O$314, MATCH('Modelled costs '!$A22, 'Cost drivers '!$A$9:$A$314, 0)), "")</f>
        <v>3109.4290000000001</v>
      </c>
      <c r="M22" s="183"/>
      <c r="N22" s="184">
        <f t="shared" si="4"/>
        <v>50.239288149361911</v>
      </c>
      <c r="O22" s="184">
        <f t="shared" si="0"/>
        <v>45.864266883515782</v>
      </c>
      <c r="P22" s="184">
        <f t="shared" si="0"/>
        <v>62.43646973752891</v>
      </c>
      <c r="Q22" s="184">
        <f t="shared" si="0"/>
        <v>59.821904447867375</v>
      </c>
      <c r="R22" s="184">
        <f t="shared" si="1"/>
        <v>114.78945025634009</v>
      </c>
      <c r="S22" s="184">
        <f t="shared" si="1"/>
        <v>114.73776184580976</v>
      </c>
      <c r="T22" s="184">
        <f t="shared" si="1"/>
        <v>119.83033810281405</v>
      </c>
      <c r="U22" s="184">
        <f t="shared" si="1"/>
        <v>118.45128630272318</v>
      </c>
      <c r="V22" s="183"/>
      <c r="W22" s="185">
        <f t="shared" si="5"/>
        <v>48.051777516438847</v>
      </c>
      <c r="X22" s="185">
        <f t="shared" si="6"/>
        <v>61.129187092698146</v>
      </c>
      <c r="Y22" s="185">
        <f t="shared" si="2"/>
        <v>116.95220912692177</v>
      </c>
      <c r="Z22" s="183"/>
      <c r="AA22" s="185">
        <f t="shared" si="7"/>
        <v>109.18096460913699</v>
      </c>
      <c r="AB22" s="185">
        <f t="shared" si="8"/>
        <v>116.95220912692177</v>
      </c>
      <c r="AC22" s="185">
        <f t="shared" si="9"/>
        <v>115.00939799747557</v>
      </c>
      <c r="AD22" s="183"/>
      <c r="AE22" s="186">
        <f>IF(RIGHT($C22,2)&gt;=RIGHT(Controls!$C$53,2), 'Modelled costs '!$AC22*Controls!$E$41, "")</f>
        <v>105.48194066835414</v>
      </c>
      <c r="AF22" s="187">
        <f>IF(RIGHT($C22,2)&lt;RIGHT(Controls!$C$53,2), "", (INDEX(Controls!$F$44:$F$49, MATCH('Modelled costs '!$C22, Controls!$B$44:$B$49,0), 0))*'Modelled costs '!$AE22)</f>
        <v>-4.1124479829838805</v>
      </c>
      <c r="AG22" s="188">
        <f t="shared" si="10"/>
        <v>101.36949268537026</v>
      </c>
    </row>
    <row r="23" spans="1:33" s="48" customFormat="1" ht="13.15">
      <c r="A23" s="66" t="str">
        <f t="shared" si="3"/>
        <v>ANH30</v>
      </c>
      <c r="B23" s="66" t="str">
        <f>Costs!B24</f>
        <v>ANH</v>
      </c>
      <c r="C23" s="66" t="str">
        <f>Costs!C24</f>
        <v>2029-30</v>
      </c>
      <c r="D23" s="181">
        <f>IFERROR(
EXP(SUM('Model coeffs'!D$14) + SUM('Model coeffs'!D$7)*'Cost drivers '!$D25 + SUM('Model coeffs'!D$8)*'Cost drivers '!$E25 + SUM('Model coeffs'!D$9)*'Cost drivers '!$F25 + SUM('Model coeffs'!D$10)*'Cost drivers '!$G25 + SUM('Model coeffs'!D$11)*'Cost drivers '!$H25 + SUM('Model coeffs'!D$12)*'Cost drivers '!$I25 + SUM('Model coeffs'!D$13)*'Cost drivers '!$J25),
"")</f>
        <v>16.266041483823955</v>
      </c>
      <c r="E23" s="181">
        <f>IFERROR(
EXP(SUM('Model coeffs'!E$14) + SUM('Model coeffs'!E$7)*'Cost drivers '!$D25 + SUM('Model coeffs'!E$8)*'Cost drivers '!$E25 + SUM('Model coeffs'!E$9)*'Cost drivers '!$F25 + SUM('Model coeffs'!E$10)*'Cost drivers '!$G25 + SUM('Model coeffs'!E$11)*'Cost drivers '!$H25 + SUM('Model coeffs'!E$12)*'Cost drivers '!$I25 + SUM('Model coeffs'!E$13)*'Cost drivers '!$J25),
"")</f>
        <v>14.844261524303333</v>
      </c>
      <c r="F23" s="181">
        <f>IFERROR(
EXP(SUM('Model coeffs'!F$14) + SUM('Model coeffs'!F$7)*'Cost drivers '!$D25 + SUM('Model coeffs'!F$8)*'Cost drivers '!$E25 + SUM('Model coeffs'!F$9)*'Cost drivers '!$F25 + SUM('Model coeffs'!F$10)*'Cost drivers '!$G25 + SUM('Model coeffs'!F$11)*'Cost drivers '!$H25 + SUM('Model coeffs'!F$12)*'Cost drivers '!$I25 + SUM('Model coeffs'!F$13)*'Cost drivers '!$J25),
"")</f>
        <v>20.080386601847028</v>
      </c>
      <c r="G23" s="181">
        <f>IFERROR(
EXP(SUM('Model coeffs'!G$14) + SUM('Model coeffs'!G$7)*'Cost drivers '!$D25 + SUM('Model coeffs'!G$8)*'Cost drivers '!$E25 + SUM('Model coeffs'!G$9)*'Cost drivers '!$F25 + SUM('Model coeffs'!G$10)*'Cost drivers '!$G25 + SUM('Model coeffs'!G$11)*'Cost drivers '!$H25 + SUM('Model coeffs'!G$12)*'Cost drivers '!$I25 + SUM('Model coeffs'!G$13)*'Cost drivers '!$J25),
"")</f>
        <v>19.230265637500047</v>
      </c>
      <c r="H23" s="181">
        <f>IFERROR(
EXP(SUM('Model coeffs'!H$14) + SUM('Model coeffs'!H$7)*'Cost drivers '!$D25 + SUM('Model coeffs'!H$8)*'Cost drivers '!$E25 + SUM('Model coeffs'!H$9)*'Cost drivers '!$F25 + SUM('Model coeffs'!H$10)*'Cost drivers '!$G25 + SUM('Model coeffs'!H$11)*'Cost drivers '!$H25 + SUM('Model coeffs'!H$12)*'Cost drivers '!$I25 + SUM('Model coeffs'!H$13)*'Cost drivers '!$J25),
"")</f>
        <v>37.048570756872259</v>
      </c>
      <c r="I23" s="181">
        <f>IFERROR(
EXP(SUM('Model coeffs'!I$14) + SUM('Model coeffs'!I$7)*'Cost drivers '!$D25 + SUM('Model coeffs'!I$8)*'Cost drivers '!$E25 + SUM('Model coeffs'!I$9)*'Cost drivers '!$F25 + SUM('Model coeffs'!I$10)*'Cost drivers '!$G25 + SUM('Model coeffs'!I$11)*'Cost drivers '!$H25 + SUM('Model coeffs'!I$12)*'Cost drivers '!$I25 + SUM('Model coeffs'!I$13)*'Cost drivers '!$J25),
"")</f>
        <v>37.038639417799004</v>
      </c>
      <c r="J23" s="181">
        <f>IFERROR(
EXP(SUM('Model coeffs'!J$14) + SUM('Model coeffs'!J$7)*'Cost drivers '!$D25 + SUM('Model coeffs'!J$8)*'Cost drivers '!$E25 + SUM('Model coeffs'!J$9)*'Cost drivers '!$F25 + SUM('Model coeffs'!J$10)*'Cost drivers '!$G25 + SUM('Model coeffs'!J$11)*'Cost drivers '!$H25 + SUM('Model coeffs'!J$12)*'Cost drivers '!$I25 + SUM('Model coeffs'!J$13)*'Cost drivers '!$J25),
"")</f>
        <v>38.672471861309226</v>
      </c>
      <c r="K23" s="181">
        <f>IFERROR(
EXP(SUM('Model coeffs'!K$14) + SUM('Model coeffs'!K$7)*'Cost drivers '!$D25 + SUM('Model coeffs'!K$8)*'Cost drivers '!$E25 + SUM('Model coeffs'!K$9)*'Cost drivers '!$F25 + SUM('Model coeffs'!K$10)*'Cost drivers '!$G25 + SUM('Model coeffs'!K$11)*'Cost drivers '!$H25 + SUM('Model coeffs'!K$12)*'Cost drivers '!$I25 + SUM('Model coeffs'!K$13)*'Cost drivers '!$J25),
"")</f>
        <v>38.231348888136999</v>
      </c>
      <c r="L23" s="182">
        <f>IFERROR(INDEX('Cost drivers '!$O$9:$O$314, MATCH('Modelled costs '!$A23, 'Cost drivers '!$A$9:$A$314, 0)), "")</f>
        <v>3130.29</v>
      </c>
      <c r="M23" s="183"/>
      <c r="N23" s="184">
        <f t="shared" si="4"/>
        <v>50.917426996399286</v>
      </c>
      <c r="O23" s="184">
        <f t="shared" si="0"/>
        <v>46.46684340691148</v>
      </c>
      <c r="P23" s="184">
        <f t="shared" si="0"/>
        <v>62.857433375895731</v>
      </c>
      <c r="Q23" s="184">
        <f t="shared" si="0"/>
        <v>60.196308222410025</v>
      </c>
      <c r="R23" s="184">
        <f t="shared" si="1"/>
        <v>115.97277055452966</v>
      </c>
      <c r="S23" s="184">
        <f t="shared" si="1"/>
        <v>115.94168258314204</v>
      </c>
      <c r="T23" s="184">
        <f t="shared" si="1"/>
        <v>121.05605194273765</v>
      </c>
      <c r="U23" s="184">
        <f t="shared" si="1"/>
        <v>119.67520911104637</v>
      </c>
      <c r="V23" s="183"/>
      <c r="W23" s="185">
        <f t="shared" si="5"/>
        <v>48.692135201655383</v>
      </c>
      <c r="X23" s="185">
        <f t="shared" si="6"/>
        <v>61.526870799152874</v>
      </c>
      <c r="Y23" s="185">
        <f t="shared" si="2"/>
        <v>118.16142854786392</v>
      </c>
      <c r="Z23" s="183"/>
      <c r="AA23" s="185">
        <f t="shared" si="7"/>
        <v>110.21900600080826</v>
      </c>
      <c r="AB23" s="185">
        <f t="shared" si="8"/>
        <v>118.16142854786392</v>
      </c>
      <c r="AC23" s="185">
        <f t="shared" si="9"/>
        <v>116.1758229111</v>
      </c>
      <c r="AD23" s="183"/>
      <c r="AE23" s="186">
        <f>IF(RIGHT($C23,2)&gt;=RIGHT(Controls!$C$53,2), 'Modelled costs '!$AC23*Controls!$E$41, "")</f>
        <v>106.55173814295462</v>
      </c>
      <c r="AF23" s="187">
        <f>IF(RIGHT($C23,2)&lt;RIGHT(Controls!$C$53,2), "", (INDEX(Controls!$F$44:$F$49, MATCH('Modelled costs '!$C23, Controls!$B$44:$B$49,0), 0))*'Modelled costs '!$AE23)</f>
        <v>-4.9653469334432652</v>
      </c>
      <c r="AG23" s="188">
        <f t="shared" si="10"/>
        <v>101.58639120951135</v>
      </c>
    </row>
    <row r="24" spans="1:33" s="48" customFormat="1" ht="13.15">
      <c r="A24" s="66" t="str">
        <f t="shared" si="3"/>
        <v>HDD19</v>
      </c>
      <c r="B24" s="66" t="str">
        <f>Costs!B25</f>
        <v>HDD</v>
      </c>
      <c r="C24" s="66" t="str">
        <f>Costs!C25</f>
        <v>2018-19</v>
      </c>
      <c r="D24" s="181">
        <f>IFERROR(
EXP(SUM('Model coeffs'!D$14) + SUM('Model coeffs'!D$7)*'Cost drivers '!$D26 + SUM('Model coeffs'!D$8)*'Cost drivers '!$E26 + SUM('Model coeffs'!D$9)*'Cost drivers '!$F26 + SUM('Model coeffs'!D$10)*'Cost drivers '!$G26 + SUM('Model coeffs'!D$11)*'Cost drivers '!$H26 + SUM('Model coeffs'!D$12)*'Cost drivers '!$I26 + SUM('Model coeffs'!D$13)*'Cost drivers '!$J26),
"")</f>
        <v>6.3772264214438508</v>
      </c>
      <c r="E24" s="181">
        <f>IFERROR(
EXP(SUM('Model coeffs'!E$14) + SUM('Model coeffs'!E$7)*'Cost drivers '!$D26 + SUM('Model coeffs'!E$8)*'Cost drivers '!$E26 + SUM('Model coeffs'!E$9)*'Cost drivers '!$F26 + SUM('Model coeffs'!E$10)*'Cost drivers '!$G26 + SUM('Model coeffs'!E$11)*'Cost drivers '!$H26 + SUM('Model coeffs'!E$12)*'Cost drivers '!$I26 + SUM('Model coeffs'!E$13)*'Cost drivers '!$J26),
"")</f>
        <v>7.3275609170139724</v>
      </c>
      <c r="F24" s="181">
        <f>IFERROR(
EXP(SUM('Model coeffs'!F$14) + SUM('Model coeffs'!F$7)*'Cost drivers '!$D26 + SUM('Model coeffs'!F$8)*'Cost drivers '!$E26 + SUM('Model coeffs'!F$9)*'Cost drivers '!$F26 + SUM('Model coeffs'!F$10)*'Cost drivers '!$G26 + SUM('Model coeffs'!F$11)*'Cost drivers '!$H26 + SUM('Model coeffs'!F$12)*'Cost drivers '!$I26 + SUM('Model coeffs'!F$13)*'Cost drivers '!$J26),
"")</f>
        <v>18.377077705304746</v>
      </c>
      <c r="G24" s="181">
        <f>IFERROR(
EXP(SUM('Model coeffs'!G$14) + SUM('Model coeffs'!G$7)*'Cost drivers '!$D26 + SUM('Model coeffs'!G$8)*'Cost drivers '!$E26 + SUM('Model coeffs'!G$9)*'Cost drivers '!$F26 + SUM('Model coeffs'!G$10)*'Cost drivers '!$G26 + SUM('Model coeffs'!G$11)*'Cost drivers '!$H26 + SUM('Model coeffs'!G$12)*'Cost drivers '!$I26 + SUM('Model coeffs'!G$13)*'Cost drivers '!$J26),
"")</f>
        <v>21.193781202875613</v>
      </c>
      <c r="H24" s="181">
        <f>IFERROR(
EXP(SUM('Model coeffs'!H$14) + SUM('Model coeffs'!H$7)*'Cost drivers '!$D26 + SUM('Model coeffs'!H$8)*'Cost drivers '!$E26 + SUM('Model coeffs'!H$9)*'Cost drivers '!$F26 + SUM('Model coeffs'!H$10)*'Cost drivers '!$G26 + SUM('Model coeffs'!H$11)*'Cost drivers '!$H26 + SUM('Model coeffs'!H$12)*'Cost drivers '!$I26 + SUM('Model coeffs'!H$13)*'Cost drivers '!$J26),
"")</f>
        <v>28.527571640376426</v>
      </c>
      <c r="I24" s="181">
        <f>IFERROR(
EXP(SUM('Model coeffs'!I$14) + SUM('Model coeffs'!I$7)*'Cost drivers '!$D26 + SUM('Model coeffs'!I$8)*'Cost drivers '!$E26 + SUM('Model coeffs'!I$9)*'Cost drivers '!$F26 + SUM('Model coeffs'!I$10)*'Cost drivers '!$G26 + SUM('Model coeffs'!I$11)*'Cost drivers '!$H26 + SUM('Model coeffs'!I$12)*'Cost drivers '!$I26 + SUM('Model coeffs'!I$13)*'Cost drivers '!$J26),
"")</f>
        <v>30.111718496530745</v>
      </c>
      <c r="J24" s="181">
        <f>IFERROR(
EXP(SUM('Model coeffs'!J$14) + SUM('Model coeffs'!J$7)*'Cost drivers '!$D26 + SUM('Model coeffs'!J$8)*'Cost drivers '!$E26 + SUM('Model coeffs'!J$9)*'Cost drivers '!$F26 + SUM('Model coeffs'!J$10)*'Cost drivers '!$G26 + SUM('Model coeffs'!J$11)*'Cost drivers '!$H26 + SUM('Model coeffs'!J$12)*'Cost drivers '!$I26 + SUM('Model coeffs'!J$13)*'Cost drivers '!$J26),
"")</f>
        <v>23.772688729762624</v>
      </c>
      <c r="K24" s="181">
        <f>IFERROR(
EXP(SUM('Model coeffs'!K$14) + SUM('Model coeffs'!K$7)*'Cost drivers '!$D26 + SUM('Model coeffs'!K$8)*'Cost drivers '!$E26 + SUM('Model coeffs'!K$9)*'Cost drivers '!$F26 + SUM('Model coeffs'!K$10)*'Cost drivers '!$G26 + SUM('Model coeffs'!K$11)*'Cost drivers '!$H26 + SUM('Model coeffs'!K$12)*'Cost drivers '!$I26 + SUM('Model coeffs'!K$13)*'Cost drivers '!$J26),
"")</f>
        <v>25.157656109911276</v>
      </c>
      <c r="L24" s="182">
        <f>IFERROR(INDEX('Cost drivers '!$O$9:$O$314, MATCH('Modelled costs '!$A24, 'Cost drivers '!$A$9:$A$314, 0)), "")</f>
        <v>94.945999999999998</v>
      </c>
      <c r="M24" s="183"/>
      <c r="N24" s="184">
        <f t="shared" si="4"/>
        <v>0.60549213981040784</v>
      </c>
      <c r="O24" s="184">
        <f t="shared" si="0"/>
        <v>0.69572259882680865</v>
      </c>
      <c r="P24" s="184">
        <f t="shared" si="0"/>
        <v>1.7448300198078643</v>
      </c>
      <c r="Q24" s="184">
        <f t="shared" si="0"/>
        <v>2.012264750088228</v>
      </c>
      <c r="R24" s="184">
        <f t="shared" si="1"/>
        <v>2.7085788169671798</v>
      </c>
      <c r="S24" s="184">
        <f t="shared" si="1"/>
        <v>2.8589872243716083</v>
      </c>
      <c r="T24" s="184">
        <f t="shared" si="1"/>
        <v>2.2571217041360421</v>
      </c>
      <c r="U24" s="184">
        <f t="shared" si="1"/>
        <v>2.3886188170116363</v>
      </c>
      <c r="V24" s="183"/>
      <c r="W24" s="185">
        <f t="shared" si="5"/>
        <v>0.6506073693186083</v>
      </c>
      <c r="X24" s="185">
        <f t="shared" si="6"/>
        <v>1.8785473849480461</v>
      </c>
      <c r="Y24" s="185">
        <f t="shared" si="2"/>
        <v>2.5533266406216164</v>
      </c>
      <c r="Z24" s="183"/>
      <c r="AA24" s="185">
        <f t="shared" si="7"/>
        <v>2.5291547542666546</v>
      </c>
      <c r="AB24" s="185">
        <f t="shared" si="8"/>
        <v>2.5533266406216164</v>
      </c>
      <c r="AC24" s="185">
        <f t="shared" si="9"/>
        <v>2.547283669032876</v>
      </c>
      <c r="AD24" s="183"/>
      <c r="AE24" s="186" t="str">
        <f>IF(RIGHT($C24,2)&gt;=RIGHT(Controls!$C$53,2), 'Modelled costs '!$AC24*Controls!$E$41, "")</f>
        <v/>
      </c>
      <c r="AF24" s="187" t="str">
        <f>IF(RIGHT($C24,2)&lt;RIGHT(Controls!$C$53,2), "", (INDEX(Controls!$F$44:$F$49, MATCH('Modelled costs '!$C24, Controls!$B$44:$B$49,0), 0))*'Modelled costs '!$AE24)</f>
        <v/>
      </c>
      <c r="AG24" s="188" t="str">
        <f t="shared" si="10"/>
        <v/>
      </c>
    </row>
    <row r="25" spans="1:33" s="48" customFormat="1" ht="13.15">
      <c r="A25" s="66" t="str">
        <f t="shared" si="3"/>
        <v>HDD20</v>
      </c>
      <c r="B25" s="66" t="str">
        <f>Costs!B26</f>
        <v>HDD</v>
      </c>
      <c r="C25" s="66" t="str">
        <f>Costs!C26</f>
        <v>2019-20</v>
      </c>
      <c r="D25" s="181">
        <f>IFERROR(
EXP(SUM('Model coeffs'!D$14) + SUM('Model coeffs'!D$7)*'Cost drivers '!$D27 + SUM('Model coeffs'!D$8)*'Cost drivers '!$E27 + SUM('Model coeffs'!D$9)*'Cost drivers '!$F27 + SUM('Model coeffs'!D$10)*'Cost drivers '!$G27 + SUM('Model coeffs'!D$11)*'Cost drivers '!$H27 + SUM('Model coeffs'!D$12)*'Cost drivers '!$I27 + SUM('Model coeffs'!D$13)*'Cost drivers '!$J27),
"")</f>
        <v>8.6398171837505107</v>
      </c>
      <c r="E25" s="181">
        <f>IFERROR(
EXP(SUM('Model coeffs'!E$14) + SUM('Model coeffs'!E$7)*'Cost drivers '!$D27 + SUM('Model coeffs'!E$8)*'Cost drivers '!$E27 + SUM('Model coeffs'!E$9)*'Cost drivers '!$F27 + SUM('Model coeffs'!E$10)*'Cost drivers '!$G27 + SUM('Model coeffs'!E$11)*'Cost drivers '!$H27 + SUM('Model coeffs'!E$12)*'Cost drivers '!$I27 + SUM('Model coeffs'!E$13)*'Cost drivers '!$J27),
"")</f>
        <v>10.465700068201421</v>
      </c>
      <c r="F25" s="181">
        <f>IFERROR(
EXP(SUM('Model coeffs'!F$14) + SUM('Model coeffs'!F$7)*'Cost drivers '!$D27 + SUM('Model coeffs'!F$8)*'Cost drivers '!$E27 + SUM('Model coeffs'!F$9)*'Cost drivers '!$F27 + SUM('Model coeffs'!F$10)*'Cost drivers '!$G27 + SUM('Model coeffs'!F$11)*'Cost drivers '!$H27 + SUM('Model coeffs'!F$12)*'Cost drivers '!$I27 + SUM('Model coeffs'!F$13)*'Cost drivers '!$J27),
"")</f>
        <v>18.377826127679231</v>
      </c>
      <c r="G25" s="181">
        <f>IFERROR(
EXP(SUM('Model coeffs'!G$14) + SUM('Model coeffs'!G$7)*'Cost drivers '!$D27 + SUM('Model coeffs'!G$8)*'Cost drivers '!$E27 + SUM('Model coeffs'!G$9)*'Cost drivers '!$F27 + SUM('Model coeffs'!G$10)*'Cost drivers '!$G27 + SUM('Model coeffs'!G$11)*'Cost drivers '!$H27 + SUM('Model coeffs'!G$12)*'Cost drivers '!$I27 + SUM('Model coeffs'!G$13)*'Cost drivers '!$J27),
"")</f>
        <v>21.198695839185401</v>
      </c>
      <c r="H25" s="181">
        <f>IFERROR(
EXP(SUM('Model coeffs'!H$14) + SUM('Model coeffs'!H$7)*'Cost drivers '!$D27 + SUM('Model coeffs'!H$8)*'Cost drivers '!$E27 + SUM('Model coeffs'!H$9)*'Cost drivers '!$F27 + SUM('Model coeffs'!H$10)*'Cost drivers '!$G27 + SUM('Model coeffs'!H$11)*'Cost drivers '!$H27 + SUM('Model coeffs'!H$12)*'Cost drivers '!$I27 + SUM('Model coeffs'!H$13)*'Cost drivers '!$J27),
"")</f>
        <v>32.641298928564119</v>
      </c>
      <c r="I25" s="181">
        <f>IFERROR(
EXP(SUM('Model coeffs'!I$14) + SUM('Model coeffs'!I$7)*'Cost drivers '!$D27 + SUM('Model coeffs'!I$8)*'Cost drivers '!$E27 + SUM('Model coeffs'!I$9)*'Cost drivers '!$F27 + SUM('Model coeffs'!I$10)*'Cost drivers '!$G27 + SUM('Model coeffs'!I$11)*'Cost drivers '!$H27 + SUM('Model coeffs'!I$12)*'Cost drivers '!$I27 + SUM('Model coeffs'!I$13)*'Cost drivers '!$J27),
"")</f>
        <v>35.064987419139797</v>
      </c>
      <c r="J25" s="181">
        <f>IFERROR(
EXP(SUM('Model coeffs'!J$14) + SUM('Model coeffs'!J$7)*'Cost drivers '!$D27 + SUM('Model coeffs'!J$8)*'Cost drivers '!$E27 + SUM('Model coeffs'!J$9)*'Cost drivers '!$F27 + SUM('Model coeffs'!J$10)*'Cost drivers '!$G27 + SUM('Model coeffs'!J$11)*'Cost drivers '!$H27 + SUM('Model coeffs'!J$12)*'Cost drivers '!$I27 + SUM('Model coeffs'!J$13)*'Cost drivers '!$J27),
"")</f>
        <v>27.315334440177892</v>
      </c>
      <c r="K25" s="181">
        <f>IFERROR(
EXP(SUM('Model coeffs'!K$14) + SUM('Model coeffs'!K$7)*'Cost drivers '!$D27 + SUM('Model coeffs'!K$8)*'Cost drivers '!$E27 + SUM('Model coeffs'!K$9)*'Cost drivers '!$F27 + SUM('Model coeffs'!K$10)*'Cost drivers '!$G27 + SUM('Model coeffs'!K$11)*'Cost drivers '!$H27 + SUM('Model coeffs'!K$12)*'Cost drivers '!$I27 + SUM('Model coeffs'!K$13)*'Cost drivers '!$J27),
"")</f>
        <v>29.511601538047142</v>
      </c>
      <c r="L25" s="182">
        <f>IFERROR(INDEX('Cost drivers '!$O$9:$O$314, MATCH('Modelled costs '!$A25, 'Cost drivers '!$A$9:$A$314, 0)), "")</f>
        <v>94.754999999999995</v>
      </c>
      <c r="M25" s="183"/>
      <c r="N25" s="184">
        <f t="shared" si="4"/>
        <v>0.81866587724627959</v>
      </c>
      <c r="O25" s="184">
        <f t="shared" si="0"/>
        <v>0.9916774099624257</v>
      </c>
      <c r="P25" s="184">
        <f t="shared" si="0"/>
        <v>1.7413909147282454</v>
      </c>
      <c r="Q25" s="184">
        <f t="shared" si="0"/>
        <v>2.0086824242420125</v>
      </c>
      <c r="R25" s="184">
        <f t="shared" si="1"/>
        <v>3.0929262799760933</v>
      </c>
      <c r="S25" s="184">
        <f t="shared" si="1"/>
        <v>3.3225828829005914</v>
      </c>
      <c r="T25" s="184">
        <f t="shared" si="1"/>
        <v>2.5882645148790564</v>
      </c>
      <c r="U25" s="184">
        <f t="shared" si="1"/>
        <v>2.796371803737657</v>
      </c>
      <c r="V25" s="183"/>
      <c r="W25" s="185">
        <f t="shared" si="5"/>
        <v>0.90517164360435265</v>
      </c>
      <c r="X25" s="185">
        <f t="shared" si="6"/>
        <v>1.8750366694851288</v>
      </c>
      <c r="Y25" s="185">
        <f t="shared" si="2"/>
        <v>2.9500363703733496</v>
      </c>
      <c r="Z25" s="183"/>
      <c r="AA25" s="185">
        <f t="shared" si="7"/>
        <v>2.7802083130894815</v>
      </c>
      <c r="AB25" s="185">
        <f t="shared" si="8"/>
        <v>2.9500363703733496</v>
      </c>
      <c r="AC25" s="185">
        <f t="shared" si="9"/>
        <v>2.9075793560523824</v>
      </c>
      <c r="AD25" s="183"/>
      <c r="AE25" s="186" t="str">
        <f>IF(RIGHT($C25,2)&gt;=RIGHT(Controls!$C$53,2), 'Modelled costs '!$AC25*Controls!$E$41, "")</f>
        <v/>
      </c>
      <c r="AF25" s="187" t="str">
        <f>IF(RIGHT($C25,2)&lt;RIGHT(Controls!$C$53,2), "", (INDEX(Controls!$F$44:$F$49, MATCH('Modelled costs '!$C25, Controls!$B$44:$B$49,0), 0))*'Modelled costs '!$AE25)</f>
        <v/>
      </c>
      <c r="AG25" s="188" t="str">
        <f t="shared" si="10"/>
        <v/>
      </c>
    </row>
    <row r="26" spans="1:33" s="48" customFormat="1" ht="13.15">
      <c r="A26" s="66" t="str">
        <f t="shared" si="3"/>
        <v>HDD21</v>
      </c>
      <c r="B26" s="66" t="str">
        <f>Costs!B27</f>
        <v>HDD</v>
      </c>
      <c r="C26" s="66" t="str">
        <f>Costs!C27</f>
        <v>2020-21</v>
      </c>
      <c r="D26" s="181">
        <f>IFERROR(
EXP(SUM('Model coeffs'!D$14) + SUM('Model coeffs'!D$7)*'Cost drivers '!$D28 + SUM('Model coeffs'!D$8)*'Cost drivers '!$E28 + SUM('Model coeffs'!D$9)*'Cost drivers '!$F28 + SUM('Model coeffs'!D$10)*'Cost drivers '!$G28 + SUM('Model coeffs'!D$11)*'Cost drivers '!$H28 + SUM('Model coeffs'!D$12)*'Cost drivers '!$I28 + SUM('Model coeffs'!D$13)*'Cost drivers '!$J28),
"")</f>
        <v>7.7421117104371797</v>
      </c>
      <c r="E26" s="181">
        <f>IFERROR(
EXP(SUM('Model coeffs'!E$14) + SUM('Model coeffs'!E$7)*'Cost drivers '!$D28 + SUM('Model coeffs'!E$8)*'Cost drivers '!$E28 + SUM('Model coeffs'!E$9)*'Cost drivers '!$F28 + SUM('Model coeffs'!E$10)*'Cost drivers '!$G28 + SUM('Model coeffs'!E$11)*'Cost drivers '!$H28 + SUM('Model coeffs'!E$12)*'Cost drivers '!$I28 + SUM('Model coeffs'!E$13)*'Cost drivers '!$J28),
"")</f>
        <v>9.3316402986759321</v>
      </c>
      <c r="F26" s="181">
        <f>IFERROR(
EXP(SUM('Model coeffs'!F$14) + SUM('Model coeffs'!F$7)*'Cost drivers '!$D28 + SUM('Model coeffs'!F$8)*'Cost drivers '!$E28 + SUM('Model coeffs'!F$9)*'Cost drivers '!$F28 + SUM('Model coeffs'!F$10)*'Cost drivers '!$G28 + SUM('Model coeffs'!F$11)*'Cost drivers '!$H28 + SUM('Model coeffs'!F$12)*'Cost drivers '!$I28 + SUM('Model coeffs'!F$13)*'Cost drivers '!$J28),
"")</f>
        <v>18.402609825790289</v>
      </c>
      <c r="G26" s="181">
        <f>IFERROR(
EXP(SUM('Model coeffs'!G$14) + SUM('Model coeffs'!G$7)*'Cost drivers '!$D28 + SUM('Model coeffs'!G$8)*'Cost drivers '!$E28 + SUM('Model coeffs'!G$9)*'Cost drivers '!$F28 + SUM('Model coeffs'!G$10)*'Cost drivers '!$G28 + SUM('Model coeffs'!G$11)*'Cost drivers '!$H28 + SUM('Model coeffs'!G$12)*'Cost drivers '!$I28 + SUM('Model coeffs'!G$13)*'Cost drivers '!$J28),
"")</f>
        <v>21.246474999958075</v>
      </c>
      <c r="H26" s="181">
        <f>IFERROR(
EXP(SUM('Model coeffs'!H$14) + SUM('Model coeffs'!H$7)*'Cost drivers '!$D28 + SUM('Model coeffs'!H$8)*'Cost drivers '!$E28 + SUM('Model coeffs'!H$9)*'Cost drivers '!$F28 + SUM('Model coeffs'!H$10)*'Cost drivers '!$G28 + SUM('Model coeffs'!H$11)*'Cost drivers '!$H28 + SUM('Model coeffs'!H$12)*'Cost drivers '!$I28 + SUM('Model coeffs'!H$13)*'Cost drivers '!$J28),
"")</f>
        <v>30.391512237174695</v>
      </c>
      <c r="I26" s="181">
        <f>IFERROR(
EXP(SUM('Model coeffs'!I$14) + SUM('Model coeffs'!I$7)*'Cost drivers '!$D28 + SUM('Model coeffs'!I$8)*'Cost drivers '!$E28 + SUM('Model coeffs'!I$9)*'Cost drivers '!$F28 + SUM('Model coeffs'!I$10)*'Cost drivers '!$G28 + SUM('Model coeffs'!I$11)*'Cost drivers '!$H28 + SUM('Model coeffs'!I$12)*'Cost drivers '!$I28 + SUM('Model coeffs'!I$13)*'Cost drivers '!$J28),
"")</f>
        <v>32.72655923668804</v>
      </c>
      <c r="J26" s="181">
        <f>IFERROR(
EXP(SUM('Model coeffs'!J$14) + SUM('Model coeffs'!J$7)*'Cost drivers '!$D28 + SUM('Model coeffs'!J$8)*'Cost drivers '!$E28 + SUM('Model coeffs'!J$9)*'Cost drivers '!$F28 + SUM('Model coeffs'!J$10)*'Cost drivers '!$G28 + SUM('Model coeffs'!J$11)*'Cost drivers '!$H28 + SUM('Model coeffs'!J$12)*'Cost drivers '!$I28 + SUM('Model coeffs'!J$13)*'Cost drivers '!$J28),
"")</f>
        <v>25.186281888469733</v>
      </c>
      <c r="K26" s="181">
        <f>IFERROR(
EXP(SUM('Model coeffs'!K$14) + SUM('Model coeffs'!K$7)*'Cost drivers '!$D28 + SUM('Model coeffs'!K$8)*'Cost drivers '!$E28 + SUM('Model coeffs'!K$9)*'Cost drivers '!$F28 + SUM('Model coeffs'!K$10)*'Cost drivers '!$G28 + SUM('Model coeffs'!K$11)*'Cost drivers '!$H28 + SUM('Model coeffs'!K$12)*'Cost drivers '!$I28 + SUM('Model coeffs'!K$13)*'Cost drivers '!$J28),
"")</f>
        <v>27.24367169567569</v>
      </c>
      <c r="L26" s="182">
        <f>IFERROR(INDEX('Cost drivers '!$O$9:$O$314, MATCH('Modelled costs '!$A26, 'Cost drivers '!$A$9:$A$314, 0)), "")</f>
        <v>95.166000000000011</v>
      </c>
      <c r="M26" s="183"/>
      <c r="N26" s="184">
        <f t="shared" si="4"/>
        <v>0.7367858030354647</v>
      </c>
      <c r="O26" s="184">
        <f t="shared" si="0"/>
        <v>0.8880548806637939</v>
      </c>
      <c r="P26" s="184">
        <f t="shared" si="0"/>
        <v>1.7513027666811589</v>
      </c>
      <c r="Q26" s="184">
        <f t="shared" si="0"/>
        <v>2.0219420398460106</v>
      </c>
      <c r="R26" s="184">
        <f t="shared" si="1"/>
        <v>2.8922386535629672</v>
      </c>
      <c r="S26" s="184">
        <f t="shared" si="1"/>
        <v>3.1144557363186545</v>
      </c>
      <c r="T26" s="184">
        <f t="shared" si="1"/>
        <v>2.3968777021981111</v>
      </c>
      <c r="U26" s="184">
        <f t="shared" si="1"/>
        <v>2.5926712605906728</v>
      </c>
      <c r="V26" s="183"/>
      <c r="W26" s="185">
        <f t="shared" si="5"/>
        <v>0.8124203418496293</v>
      </c>
      <c r="X26" s="185">
        <f>SUMPRODUCT($P26:$Q26, $P$2:$Q$2)</f>
        <v>1.8866224032635848</v>
      </c>
      <c r="Y26" s="185">
        <f t="shared" si="2"/>
        <v>2.7490608381676012</v>
      </c>
      <c r="Z26" s="183"/>
      <c r="AA26" s="185">
        <f t="shared" si="7"/>
        <v>2.6990427451132142</v>
      </c>
      <c r="AB26" s="185">
        <f t="shared" si="8"/>
        <v>2.7490608381676012</v>
      </c>
      <c r="AC26" s="185">
        <f t="shared" si="9"/>
        <v>2.7365563149040044</v>
      </c>
      <c r="AD26" s="183"/>
      <c r="AE26" s="186" t="str">
        <f>IF(RIGHT($C26,2)&gt;=RIGHT(Controls!$C$53,2), 'Modelled costs '!$AC26*Controls!$E$41, "")</f>
        <v/>
      </c>
      <c r="AF26" s="187" t="str">
        <f>IF(RIGHT($C26,2)&lt;RIGHT(Controls!$C$53,2), "", (INDEX(Controls!$F$44:$F$49, MATCH('Modelled costs '!$C26, Controls!$B$44:$B$49,0), 0))*'Modelled costs '!$AE26)</f>
        <v/>
      </c>
      <c r="AG26" s="188" t="str">
        <f t="shared" si="10"/>
        <v/>
      </c>
    </row>
    <row r="27" spans="1:33" s="48" customFormat="1" ht="13.15">
      <c r="A27" s="66" t="str">
        <f t="shared" si="3"/>
        <v>HDD22</v>
      </c>
      <c r="B27" s="66" t="str">
        <f>Costs!B28</f>
        <v>HDD</v>
      </c>
      <c r="C27" s="66" t="str">
        <f>Costs!C28</f>
        <v>2021-22</v>
      </c>
      <c r="D27" s="181">
        <f>IFERROR(
EXP(SUM('Model coeffs'!D$14) + SUM('Model coeffs'!D$7)*'Cost drivers '!$D29 + SUM('Model coeffs'!D$8)*'Cost drivers '!$E29 + SUM('Model coeffs'!D$9)*'Cost drivers '!$F29 + SUM('Model coeffs'!D$10)*'Cost drivers '!$G29 + SUM('Model coeffs'!D$11)*'Cost drivers '!$H29 + SUM('Model coeffs'!D$12)*'Cost drivers '!$I29 + SUM('Model coeffs'!D$13)*'Cost drivers '!$J29),
"")</f>
        <v>5.8889580762025897</v>
      </c>
      <c r="E27" s="181">
        <f>IFERROR(
EXP(SUM('Model coeffs'!E$14) + SUM('Model coeffs'!E$7)*'Cost drivers '!$D29 + SUM('Model coeffs'!E$8)*'Cost drivers '!$E29 + SUM('Model coeffs'!E$9)*'Cost drivers '!$F29 + SUM('Model coeffs'!E$10)*'Cost drivers '!$G29 + SUM('Model coeffs'!E$11)*'Cost drivers '!$H29 + SUM('Model coeffs'!E$12)*'Cost drivers '!$I29 + SUM('Model coeffs'!E$13)*'Cost drivers '!$J29),
"")</f>
        <v>7.54443300855554</v>
      </c>
      <c r="F27" s="181">
        <f>IFERROR(
EXP(SUM('Model coeffs'!F$14) + SUM('Model coeffs'!F$7)*'Cost drivers '!$D29 + SUM('Model coeffs'!F$8)*'Cost drivers '!$E29 + SUM('Model coeffs'!F$9)*'Cost drivers '!$F29 + SUM('Model coeffs'!F$10)*'Cost drivers '!$G29 + SUM('Model coeffs'!F$11)*'Cost drivers '!$H29 + SUM('Model coeffs'!F$12)*'Cost drivers '!$I29 + SUM('Model coeffs'!F$13)*'Cost drivers '!$J29),
"")</f>
        <v>18.411110824615399</v>
      </c>
      <c r="G27" s="181">
        <f>IFERROR(
EXP(SUM('Model coeffs'!G$14) + SUM('Model coeffs'!G$7)*'Cost drivers '!$D29 + SUM('Model coeffs'!G$8)*'Cost drivers '!$E29 + SUM('Model coeffs'!G$9)*'Cost drivers '!$F29 + SUM('Model coeffs'!G$10)*'Cost drivers '!$G29 + SUM('Model coeffs'!G$11)*'Cost drivers '!$H29 + SUM('Model coeffs'!G$12)*'Cost drivers '!$I29 + SUM('Model coeffs'!G$13)*'Cost drivers '!$J29),
"")</f>
        <v>21.261276696577461</v>
      </c>
      <c r="H27" s="181">
        <f>IFERROR(
EXP(SUM('Model coeffs'!H$14) + SUM('Model coeffs'!H$7)*'Cost drivers '!$D29 + SUM('Model coeffs'!H$8)*'Cost drivers '!$E29 + SUM('Model coeffs'!H$9)*'Cost drivers '!$F29 + SUM('Model coeffs'!H$10)*'Cost drivers '!$G29 + SUM('Model coeffs'!H$11)*'Cost drivers '!$H29 + SUM('Model coeffs'!H$12)*'Cost drivers '!$I29 + SUM('Model coeffs'!H$13)*'Cost drivers '!$J29),
"")</f>
        <v>27.461420768262123</v>
      </c>
      <c r="I27" s="181">
        <f>IFERROR(
EXP(SUM('Model coeffs'!I$14) + SUM('Model coeffs'!I$7)*'Cost drivers '!$D29 + SUM('Model coeffs'!I$8)*'Cost drivers '!$E29 + SUM('Model coeffs'!I$9)*'Cost drivers '!$F29 + SUM('Model coeffs'!I$10)*'Cost drivers '!$G29 + SUM('Model coeffs'!I$11)*'Cost drivers '!$H29 + SUM('Model coeffs'!I$12)*'Cost drivers '!$I29 + SUM('Model coeffs'!I$13)*'Cost drivers '!$J29),
"")</f>
        <v>30.707218841177241</v>
      </c>
      <c r="J27" s="181">
        <f>IFERROR(
EXP(SUM('Model coeffs'!J$14) + SUM('Model coeffs'!J$7)*'Cost drivers '!$D29 + SUM('Model coeffs'!J$8)*'Cost drivers '!$E29 + SUM('Model coeffs'!J$9)*'Cost drivers '!$F29 + SUM('Model coeffs'!J$10)*'Cost drivers '!$G29 + SUM('Model coeffs'!J$11)*'Cost drivers '!$H29 + SUM('Model coeffs'!J$12)*'Cost drivers '!$I29 + SUM('Model coeffs'!J$13)*'Cost drivers '!$J29),
"")</f>
        <v>22.790505945672287</v>
      </c>
      <c r="K27" s="181">
        <f>IFERROR(
EXP(SUM('Model coeffs'!K$14) + SUM('Model coeffs'!K$7)*'Cost drivers '!$D29 + SUM('Model coeffs'!K$8)*'Cost drivers '!$E29 + SUM('Model coeffs'!K$9)*'Cost drivers '!$F29 + SUM('Model coeffs'!K$10)*'Cost drivers '!$G29 + SUM('Model coeffs'!K$11)*'Cost drivers '!$H29 + SUM('Model coeffs'!K$12)*'Cost drivers '!$I29 + SUM('Model coeffs'!K$13)*'Cost drivers '!$J29),
"")</f>
        <v>25.575535076836875</v>
      </c>
      <c r="L27" s="182">
        <f>IFERROR(INDEX('Cost drivers '!$O$9:$O$314, MATCH('Modelled costs '!$A27, 'Cost drivers '!$A$9:$A$314, 0)), "")</f>
        <v>95.40100000000001</v>
      </c>
      <c r="M27" s="183"/>
      <c r="N27" s="184">
        <f t="shared" si="4"/>
        <v>0.56181248942780326</v>
      </c>
      <c r="O27" s="184">
        <f t="shared" si="0"/>
        <v>0.71974645344920718</v>
      </c>
      <c r="P27" s="184">
        <f t="shared" si="0"/>
        <v>1.756438383779134</v>
      </c>
      <c r="Q27" s="184">
        <f t="shared" si="0"/>
        <v>2.0283470581301866</v>
      </c>
      <c r="R27" s="184">
        <f t="shared" si="1"/>
        <v>2.6198470027129752</v>
      </c>
      <c r="S27" s="184">
        <f t="shared" si="1"/>
        <v>2.9294993846671504</v>
      </c>
      <c r="T27" s="184">
        <f t="shared" si="1"/>
        <v>2.1742370577230821</v>
      </c>
      <c r="U27" s="184">
        <f t="shared" si="1"/>
        <v>2.4399316218653149</v>
      </c>
      <c r="V27" s="183"/>
      <c r="W27" s="185">
        <f t="shared" si="5"/>
        <v>0.64077947143850522</v>
      </c>
      <c r="X27" s="185">
        <f t="shared" si="6"/>
        <v>1.8923927209546603</v>
      </c>
      <c r="Y27" s="185">
        <f t="shared" si="2"/>
        <v>2.5408787667421309</v>
      </c>
      <c r="Z27" s="183"/>
      <c r="AA27" s="185">
        <f t="shared" si="7"/>
        <v>2.5331721923931654</v>
      </c>
      <c r="AB27" s="185">
        <f t="shared" si="8"/>
        <v>2.5408787667421309</v>
      </c>
      <c r="AC27" s="185">
        <f t="shared" si="9"/>
        <v>2.5389521231548895</v>
      </c>
      <c r="AD27" s="183"/>
      <c r="AE27" s="186" t="str">
        <f>IF(RIGHT($C27,2)&gt;=RIGHT(Controls!$C$53,2), 'Modelled costs '!$AC27*Controls!$E$41, "")</f>
        <v/>
      </c>
      <c r="AF27" s="187" t="str">
        <f>IF(RIGHT($C27,2)&lt;RIGHT(Controls!$C$53,2), "", (INDEX(Controls!$F$44:$F$49, MATCH('Modelled costs '!$C27, Controls!$B$44:$B$49,0), 0))*'Modelled costs '!$AE27)</f>
        <v/>
      </c>
      <c r="AG27" s="188" t="str">
        <f t="shared" si="10"/>
        <v/>
      </c>
    </row>
    <row r="28" spans="1:33" s="48" customFormat="1" ht="13.15">
      <c r="A28" s="66" t="str">
        <f t="shared" si="3"/>
        <v>HDD23</v>
      </c>
      <c r="B28" s="66" t="str">
        <f>Costs!B29</f>
        <v>HDD</v>
      </c>
      <c r="C28" s="66" t="str">
        <f>Costs!C29</f>
        <v>2022-23</v>
      </c>
      <c r="D28" s="181">
        <f>IFERROR(
EXP(SUM('Model coeffs'!D$14) + SUM('Model coeffs'!D$7)*'Cost drivers '!$D30 + SUM('Model coeffs'!D$8)*'Cost drivers '!$E30 + SUM('Model coeffs'!D$9)*'Cost drivers '!$F30 + SUM('Model coeffs'!D$10)*'Cost drivers '!$G30 + SUM('Model coeffs'!D$11)*'Cost drivers '!$H30 + SUM('Model coeffs'!D$12)*'Cost drivers '!$I30 + SUM('Model coeffs'!D$13)*'Cost drivers '!$J30),
"")</f>
        <v>5.7684227655525921</v>
      </c>
      <c r="E28" s="181">
        <f>IFERROR(
EXP(SUM('Model coeffs'!E$14) + SUM('Model coeffs'!E$7)*'Cost drivers '!$D30 + SUM('Model coeffs'!E$8)*'Cost drivers '!$E30 + SUM('Model coeffs'!E$9)*'Cost drivers '!$F30 + SUM('Model coeffs'!E$10)*'Cost drivers '!$G30 + SUM('Model coeffs'!E$11)*'Cost drivers '!$H30 + SUM('Model coeffs'!E$12)*'Cost drivers '!$I30 + SUM('Model coeffs'!E$13)*'Cost drivers '!$J30),
"")</f>
        <v>7.0651943359060425</v>
      </c>
      <c r="F28" s="181">
        <f>IFERROR(
EXP(SUM('Model coeffs'!F$14) + SUM('Model coeffs'!F$7)*'Cost drivers '!$D30 + SUM('Model coeffs'!F$8)*'Cost drivers '!$E30 + SUM('Model coeffs'!F$9)*'Cost drivers '!$F30 + SUM('Model coeffs'!F$10)*'Cost drivers '!$G30 + SUM('Model coeffs'!F$11)*'Cost drivers '!$H30 + SUM('Model coeffs'!F$12)*'Cost drivers '!$I30 + SUM('Model coeffs'!F$13)*'Cost drivers '!$J30),
"")</f>
        <v>18.417486447543222</v>
      </c>
      <c r="G28" s="181">
        <f>IFERROR(
EXP(SUM('Model coeffs'!G$14) + SUM('Model coeffs'!G$7)*'Cost drivers '!$D30 + SUM('Model coeffs'!G$8)*'Cost drivers '!$E30 + SUM('Model coeffs'!G$9)*'Cost drivers '!$F30 + SUM('Model coeffs'!G$10)*'Cost drivers '!$G30 + SUM('Model coeffs'!G$11)*'Cost drivers '!$H30 + SUM('Model coeffs'!G$12)*'Cost drivers '!$I30 + SUM('Model coeffs'!G$13)*'Cost drivers '!$J30),
"")</f>
        <v>21.25383438416771</v>
      </c>
      <c r="H28" s="181">
        <f>IFERROR(
EXP(SUM('Model coeffs'!H$14) + SUM('Model coeffs'!H$7)*'Cost drivers '!$D30 + SUM('Model coeffs'!H$8)*'Cost drivers '!$E30 + SUM('Model coeffs'!H$9)*'Cost drivers '!$F30 + SUM('Model coeffs'!H$10)*'Cost drivers '!$G30 + SUM('Model coeffs'!H$11)*'Cost drivers '!$H30 + SUM('Model coeffs'!H$12)*'Cost drivers '!$I30 + SUM('Model coeffs'!H$13)*'Cost drivers '!$J30),
"")</f>
        <v>26.939122304632434</v>
      </c>
      <c r="I28" s="181">
        <f>IFERROR(
EXP(SUM('Model coeffs'!I$14) + SUM('Model coeffs'!I$7)*'Cost drivers '!$D30 + SUM('Model coeffs'!I$8)*'Cost drivers '!$E30 + SUM('Model coeffs'!I$9)*'Cost drivers '!$F30 + SUM('Model coeffs'!I$10)*'Cost drivers '!$G30 + SUM('Model coeffs'!I$11)*'Cost drivers '!$H30 + SUM('Model coeffs'!I$12)*'Cost drivers '!$I30 + SUM('Model coeffs'!I$13)*'Cost drivers '!$J30),
"")</f>
        <v>29.320516600872502</v>
      </c>
      <c r="J28" s="181">
        <f>IFERROR(
EXP(SUM('Model coeffs'!J$14) + SUM('Model coeffs'!J$7)*'Cost drivers '!$D30 + SUM('Model coeffs'!J$8)*'Cost drivers '!$E30 + SUM('Model coeffs'!J$9)*'Cost drivers '!$F30 + SUM('Model coeffs'!J$10)*'Cost drivers '!$G30 + SUM('Model coeffs'!J$11)*'Cost drivers '!$H30 + SUM('Model coeffs'!J$12)*'Cost drivers '!$I30 + SUM('Model coeffs'!J$13)*'Cost drivers '!$J30),
"")</f>
        <v>22.555310782222211</v>
      </c>
      <c r="K28" s="181">
        <f>IFERROR(
EXP(SUM('Model coeffs'!K$14) + SUM('Model coeffs'!K$7)*'Cost drivers '!$D30 + SUM('Model coeffs'!K$8)*'Cost drivers '!$E30 + SUM('Model coeffs'!K$9)*'Cost drivers '!$F30 + SUM('Model coeffs'!K$10)*'Cost drivers '!$G30 + SUM('Model coeffs'!K$11)*'Cost drivers '!$H30 + SUM('Model coeffs'!K$12)*'Cost drivers '!$I30 + SUM('Model coeffs'!K$13)*'Cost drivers '!$J30),
"")</f>
        <v>24.645493197782859</v>
      </c>
      <c r="L28" s="182">
        <f>IFERROR(INDEX('Cost drivers '!$O$9:$O$314, MATCH('Modelled costs '!$A28, 'Cost drivers '!$A$9:$A$314, 0)), "")</f>
        <v>96.674999999999997</v>
      </c>
      <c r="M28" s="183"/>
      <c r="N28" s="184">
        <f t="shared" si="4"/>
        <v>0.55766227085979692</v>
      </c>
      <c r="O28" s="184">
        <f t="shared" si="0"/>
        <v>0.6830276624237166</v>
      </c>
      <c r="P28" s="184">
        <f t="shared" si="0"/>
        <v>1.7805105023162409</v>
      </c>
      <c r="Q28" s="184">
        <f t="shared" si="0"/>
        <v>2.0547144390894134</v>
      </c>
      <c r="R28" s="184">
        <f t="shared" si="1"/>
        <v>2.6043396488003405</v>
      </c>
      <c r="S28" s="184">
        <f t="shared" si="1"/>
        <v>2.834560942389349</v>
      </c>
      <c r="T28" s="184">
        <f t="shared" si="1"/>
        <v>2.1805346698713319</v>
      </c>
      <c r="U28" s="184">
        <f t="shared" si="1"/>
        <v>2.3826030548956583</v>
      </c>
      <c r="V28" s="183"/>
      <c r="W28" s="185">
        <f t="shared" si="5"/>
        <v>0.62034496664175676</v>
      </c>
      <c r="X28" s="185">
        <f t="shared" si="6"/>
        <v>1.917612470702827</v>
      </c>
      <c r="Y28" s="185">
        <f t="shared" si="2"/>
        <v>2.5005095789891696</v>
      </c>
      <c r="Z28" s="183"/>
      <c r="AA28" s="185">
        <f t="shared" si="7"/>
        <v>2.5379574373445837</v>
      </c>
      <c r="AB28" s="185">
        <f t="shared" si="8"/>
        <v>2.5005095789891696</v>
      </c>
      <c r="AC28" s="185">
        <f t="shared" si="9"/>
        <v>2.509871543578023</v>
      </c>
      <c r="AD28" s="183"/>
      <c r="AE28" s="186" t="str">
        <f>IF(RIGHT($C28,2)&gt;=RIGHT(Controls!$C$53,2), 'Modelled costs '!$AC28*Controls!$E$41, "")</f>
        <v/>
      </c>
      <c r="AF28" s="187" t="str">
        <f>IF(RIGHT($C28,2)&lt;RIGHT(Controls!$C$53,2), "", (INDEX(Controls!$F$44:$F$49, MATCH('Modelled costs '!$C28, Controls!$B$44:$B$49,0), 0))*'Modelled costs '!$AE28)</f>
        <v/>
      </c>
      <c r="AG28" s="188" t="str">
        <f t="shared" si="10"/>
        <v/>
      </c>
    </row>
    <row r="29" spans="1:33" s="48" customFormat="1" ht="13.15">
      <c r="A29" s="66" t="str">
        <f t="shared" si="3"/>
        <v>HDD24</v>
      </c>
      <c r="B29" s="66" t="str">
        <f>Costs!B30</f>
        <v>HDD</v>
      </c>
      <c r="C29" s="66" t="str">
        <f>Costs!C30</f>
        <v>2023-24</v>
      </c>
      <c r="D29" s="181">
        <f>IFERROR(
EXP(SUM('Model coeffs'!D$14) + SUM('Model coeffs'!D$7)*'Cost drivers '!$D31 + SUM('Model coeffs'!D$8)*'Cost drivers '!$E31 + SUM('Model coeffs'!D$9)*'Cost drivers '!$F31 + SUM('Model coeffs'!D$10)*'Cost drivers '!$G31 + SUM('Model coeffs'!D$11)*'Cost drivers '!$H31 + SUM('Model coeffs'!D$12)*'Cost drivers '!$I31 + SUM('Model coeffs'!D$13)*'Cost drivers '!$J31),
"")</f>
        <v>6.0743339080490797</v>
      </c>
      <c r="E29" s="181">
        <f>IFERROR(
EXP(SUM('Model coeffs'!E$14) + SUM('Model coeffs'!E$7)*'Cost drivers '!$D31 + SUM('Model coeffs'!E$8)*'Cost drivers '!$E31 + SUM('Model coeffs'!E$9)*'Cost drivers '!$F31 + SUM('Model coeffs'!E$10)*'Cost drivers '!$G31 + SUM('Model coeffs'!E$11)*'Cost drivers '!$H31 + SUM('Model coeffs'!E$12)*'Cost drivers '!$I31 + SUM('Model coeffs'!E$13)*'Cost drivers '!$J31),
"")</f>
        <v>7.4683594003444114</v>
      </c>
      <c r="F29" s="181">
        <f>IFERROR(
EXP(SUM('Model coeffs'!F$14) + SUM('Model coeffs'!F$7)*'Cost drivers '!$D31 + SUM('Model coeffs'!F$8)*'Cost drivers '!$E31 + SUM('Model coeffs'!F$9)*'Cost drivers '!$F31 + SUM('Model coeffs'!F$10)*'Cost drivers '!$G31 + SUM('Model coeffs'!F$11)*'Cost drivers '!$H31 + SUM('Model coeffs'!F$12)*'Cost drivers '!$I31 + SUM('Model coeffs'!F$13)*'Cost drivers '!$J31),
"")</f>
        <v>18.421237829504953</v>
      </c>
      <c r="G29" s="181">
        <f>IFERROR(
EXP(SUM('Model coeffs'!G$14) + SUM('Model coeffs'!G$7)*'Cost drivers '!$D31 + SUM('Model coeffs'!G$8)*'Cost drivers '!$E31 + SUM('Model coeffs'!G$9)*'Cost drivers '!$F31 + SUM('Model coeffs'!G$10)*'Cost drivers '!$G31 + SUM('Model coeffs'!G$11)*'Cost drivers '!$H31 + SUM('Model coeffs'!G$12)*'Cost drivers '!$I31 + SUM('Model coeffs'!G$13)*'Cost drivers '!$J31),
"")</f>
        <v>21.254535822862067</v>
      </c>
      <c r="H29" s="181">
        <f>IFERROR(
EXP(SUM('Model coeffs'!H$14) + SUM('Model coeffs'!H$7)*'Cost drivers '!$D31 + SUM('Model coeffs'!H$8)*'Cost drivers '!$E31 + SUM('Model coeffs'!H$9)*'Cost drivers '!$F31 + SUM('Model coeffs'!H$10)*'Cost drivers '!$G31 + SUM('Model coeffs'!H$11)*'Cost drivers '!$H31 + SUM('Model coeffs'!H$12)*'Cost drivers '!$I31 + SUM('Model coeffs'!H$13)*'Cost drivers '!$J31),
"")</f>
        <v>27.825724638765283</v>
      </c>
      <c r="I29" s="181">
        <f>IFERROR(
EXP(SUM('Model coeffs'!I$14) + SUM('Model coeffs'!I$7)*'Cost drivers '!$D31 + SUM('Model coeffs'!I$8)*'Cost drivers '!$E31 + SUM('Model coeffs'!I$9)*'Cost drivers '!$F31 + SUM('Model coeffs'!I$10)*'Cost drivers '!$G31 + SUM('Model coeffs'!I$11)*'Cost drivers '!$H31 + SUM('Model coeffs'!I$12)*'Cost drivers '!$I31 + SUM('Model coeffs'!I$13)*'Cost drivers '!$J31),
"")</f>
        <v>30.444491888737723</v>
      </c>
      <c r="J29" s="181">
        <f>IFERROR(
EXP(SUM('Model coeffs'!J$14) + SUM('Model coeffs'!J$7)*'Cost drivers '!$D31 + SUM('Model coeffs'!J$8)*'Cost drivers '!$E31 + SUM('Model coeffs'!J$9)*'Cost drivers '!$F31 + SUM('Model coeffs'!J$10)*'Cost drivers '!$G31 + SUM('Model coeffs'!J$11)*'Cost drivers '!$H31 + SUM('Model coeffs'!J$12)*'Cost drivers '!$I31 + SUM('Model coeffs'!J$13)*'Cost drivers '!$J31),
"")</f>
        <v>23.167524623594112</v>
      </c>
      <c r="K29" s="181">
        <f>IFERROR(
EXP(SUM('Model coeffs'!K$14) + SUM('Model coeffs'!K$7)*'Cost drivers '!$D31 + SUM('Model coeffs'!K$8)*'Cost drivers '!$E31 + SUM('Model coeffs'!K$9)*'Cost drivers '!$F31 + SUM('Model coeffs'!K$10)*'Cost drivers '!$G31 + SUM('Model coeffs'!K$11)*'Cost drivers '!$H31 + SUM('Model coeffs'!K$12)*'Cost drivers '!$I31 + SUM('Model coeffs'!K$13)*'Cost drivers '!$J31),
"")</f>
        <v>25.429657862874727</v>
      </c>
      <c r="L29" s="182">
        <f>IFERROR(INDEX('Cost drivers '!$O$9:$O$314, MATCH('Modelled costs '!$A29, 'Cost drivers '!$A$9:$A$314, 0)), "")</f>
        <v>97.128077924567478</v>
      </c>
      <c r="M29" s="183"/>
      <c r="N29" s="184">
        <f t="shared" si="4"/>
        <v>0.58998837716083352</v>
      </c>
      <c r="O29" s="184">
        <f t="shared" si="0"/>
        <v>0.72538739380532802</v>
      </c>
      <c r="P29" s="184">
        <f t="shared" si="0"/>
        <v>1.7892194233711474</v>
      </c>
      <c r="Q29" s="184">
        <f t="shared" si="0"/>
        <v>2.0644122116534578</v>
      </c>
      <c r="R29" s="184">
        <f t="shared" si="1"/>
        <v>2.7026591510215519</v>
      </c>
      <c r="S29" s="184">
        <f t="shared" si="1"/>
        <v>2.95701498054318</v>
      </c>
      <c r="T29" s="184">
        <f t="shared" si="1"/>
        <v>2.2502171369597845</v>
      </c>
      <c r="U29" s="184">
        <f t="shared" si="1"/>
        <v>2.4699337905003866</v>
      </c>
      <c r="V29" s="183"/>
      <c r="W29" s="185">
        <f t="shared" si="5"/>
        <v>0.65768788548308077</v>
      </c>
      <c r="X29" s="185">
        <f t="shared" si="6"/>
        <v>1.9268158175123027</v>
      </c>
      <c r="Y29" s="185">
        <f t="shared" si="2"/>
        <v>2.5949562647562257</v>
      </c>
      <c r="Z29" s="183"/>
      <c r="AA29" s="185">
        <f t="shared" si="7"/>
        <v>2.5845037029953835</v>
      </c>
      <c r="AB29" s="185">
        <f t="shared" si="8"/>
        <v>2.5949562647562257</v>
      </c>
      <c r="AC29" s="185">
        <f t="shared" si="9"/>
        <v>2.5923431243160149</v>
      </c>
      <c r="AD29" s="183"/>
      <c r="AE29" s="186" t="str">
        <f>IF(RIGHT($C29,2)&gt;=RIGHT(Controls!$C$53,2), 'Modelled costs '!$AC29*Controls!$E$41, "")</f>
        <v/>
      </c>
      <c r="AF29" s="187" t="str">
        <f>IF(RIGHT($C29,2)&lt;RIGHT(Controls!$C$53,2), "", (INDEX(Controls!$F$44:$F$49, MATCH('Modelled costs '!$C29, Controls!$B$44:$B$49,0), 0))*'Modelled costs '!$AE29)</f>
        <v/>
      </c>
      <c r="AG29" s="188" t="str">
        <f t="shared" si="10"/>
        <v/>
      </c>
    </row>
    <row r="30" spans="1:33" s="48" customFormat="1" ht="13.15">
      <c r="A30" s="66" t="str">
        <f t="shared" si="3"/>
        <v>HDD25</v>
      </c>
      <c r="B30" s="66" t="str">
        <f>Costs!B31</f>
        <v>HDD</v>
      </c>
      <c r="C30" s="66" t="str">
        <f>Costs!C31</f>
        <v>2024-25</v>
      </c>
      <c r="D30" s="181">
        <f>IFERROR(
EXP(SUM('Model coeffs'!D$14) + SUM('Model coeffs'!D$7)*'Cost drivers '!$D32 + SUM('Model coeffs'!D$8)*'Cost drivers '!$E32 + SUM('Model coeffs'!D$9)*'Cost drivers '!$F32 + SUM('Model coeffs'!D$10)*'Cost drivers '!$G32 + SUM('Model coeffs'!D$11)*'Cost drivers '!$H32 + SUM('Model coeffs'!D$12)*'Cost drivers '!$I32 + SUM('Model coeffs'!D$13)*'Cost drivers '!$J32),
"")</f>
        <v>6.45265126992307</v>
      </c>
      <c r="E30" s="181">
        <f>IFERROR(
EXP(SUM('Model coeffs'!E$14) + SUM('Model coeffs'!E$7)*'Cost drivers '!$D32 + SUM('Model coeffs'!E$8)*'Cost drivers '!$E32 + SUM('Model coeffs'!E$9)*'Cost drivers '!$F32 + SUM('Model coeffs'!E$10)*'Cost drivers '!$G32 + SUM('Model coeffs'!E$11)*'Cost drivers '!$H32 + SUM('Model coeffs'!E$12)*'Cost drivers '!$I32 + SUM('Model coeffs'!E$13)*'Cost drivers '!$J32),
"")</f>
        <v>7.9082084934860495</v>
      </c>
      <c r="F30" s="181">
        <f>IFERROR(
EXP(SUM('Model coeffs'!F$14) + SUM('Model coeffs'!F$7)*'Cost drivers '!$D32 + SUM('Model coeffs'!F$8)*'Cost drivers '!$E32 + SUM('Model coeffs'!F$9)*'Cost drivers '!$F32 + SUM('Model coeffs'!F$10)*'Cost drivers '!$G32 + SUM('Model coeffs'!F$11)*'Cost drivers '!$H32 + SUM('Model coeffs'!F$12)*'Cost drivers '!$I32 + SUM('Model coeffs'!F$13)*'Cost drivers '!$J32),
"")</f>
        <v>18.41597039159112</v>
      </c>
      <c r="G30" s="181">
        <f>IFERROR(
EXP(SUM('Model coeffs'!G$14) + SUM('Model coeffs'!G$7)*'Cost drivers '!$D32 + SUM('Model coeffs'!G$8)*'Cost drivers '!$E32 + SUM('Model coeffs'!G$9)*'Cost drivers '!$F32 + SUM('Model coeffs'!G$10)*'Cost drivers '!$G32 + SUM('Model coeffs'!G$11)*'Cost drivers '!$H32 + SUM('Model coeffs'!G$12)*'Cost drivers '!$I32 + SUM('Model coeffs'!G$13)*'Cost drivers '!$J32),
"")</f>
        <v>21.220468224015782</v>
      </c>
      <c r="H30" s="181">
        <f>IFERROR(
EXP(SUM('Model coeffs'!H$14) + SUM('Model coeffs'!H$7)*'Cost drivers '!$D32 + SUM('Model coeffs'!H$8)*'Cost drivers '!$E32 + SUM('Model coeffs'!H$9)*'Cost drivers '!$F32 + SUM('Model coeffs'!H$10)*'Cost drivers '!$G32 + SUM('Model coeffs'!H$11)*'Cost drivers '!$H32 + SUM('Model coeffs'!H$12)*'Cost drivers '!$I32 + SUM('Model coeffs'!H$13)*'Cost drivers '!$J32),
"")</f>
        <v>28.852863133797197</v>
      </c>
      <c r="I30" s="181">
        <f>IFERROR(
EXP(SUM('Model coeffs'!I$14) + SUM('Model coeffs'!I$7)*'Cost drivers '!$D32 + SUM('Model coeffs'!I$8)*'Cost drivers '!$E32 + SUM('Model coeffs'!I$9)*'Cost drivers '!$F32 + SUM('Model coeffs'!I$10)*'Cost drivers '!$G32 + SUM('Model coeffs'!I$11)*'Cost drivers '!$H32 + SUM('Model coeffs'!I$12)*'Cost drivers '!$I32 + SUM('Model coeffs'!I$13)*'Cost drivers '!$J32),
"")</f>
        <v>31.622559439954404</v>
      </c>
      <c r="J30" s="181">
        <f>IFERROR(
EXP(SUM('Model coeffs'!J$14) + SUM('Model coeffs'!J$7)*'Cost drivers '!$D32 + SUM('Model coeffs'!J$8)*'Cost drivers '!$E32 + SUM('Model coeffs'!J$9)*'Cost drivers '!$F32 + SUM('Model coeffs'!J$10)*'Cost drivers '!$G32 + SUM('Model coeffs'!J$11)*'Cost drivers '!$H32 + SUM('Model coeffs'!J$12)*'Cost drivers '!$I32 + SUM('Model coeffs'!J$13)*'Cost drivers '!$J32),
"")</f>
        <v>23.905906743392816</v>
      </c>
      <c r="K30" s="181">
        <f>IFERROR(
EXP(SUM('Model coeffs'!K$14) + SUM('Model coeffs'!K$7)*'Cost drivers '!$D32 + SUM('Model coeffs'!K$8)*'Cost drivers '!$E32 + SUM('Model coeffs'!K$9)*'Cost drivers '!$F32 + SUM('Model coeffs'!K$10)*'Cost drivers '!$G32 + SUM('Model coeffs'!K$11)*'Cost drivers '!$H32 + SUM('Model coeffs'!K$12)*'Cost drivers '!$I32 + SUM('Model coeffs'!K$13)*'Cost drivers '!$J32),
"")</f>
        <v>26.264422110933605</v>
      </c>
      <c r="L30" s="182">
        <f>IFERROR(INDEX('Cost drivers '!$O$9:$O$314, MATCH('Modelled costs '!$A30, 'Cost drivers '!$A$9:$A$314, 0)), "")</f>
        <v>98.480238315847032</v>
      </c>
      <c r="M30" s="183"/>
      <c r="N30" s="184">
        <f t="shared" si="4"/>
        <v>0.63545863483107701</v>
      </c>
      <c r="O30" s="184">
        <f t="shared" si="0"/>
        <v>0.7788022570899118</v>
      </c>
      <c r="P30" s="184">
        <f t="shared" si="0"/>
        <v>1.8136091529814764</v>
      </c>
      <c r="Q30" s="184">
        <f t="shared" si="0"/>
        <v>2.0897967678749336</v>
      </c>
      <c r="R30" s="184">
        <f t="shared" si="1"/>
        <v>2.8414368375108654</v>
      </c>
      <c r="S30" s="184">
        <f t="shared" si="1"/>
        <v>3.1141971898037477</v>
      </c>
      <c r="T30" s="184">
        <f t="shared" si="1"/>
        <v>2.354259393245739</v>
      </c>
      <c r="U30" s="184">
        <f t="shared" si="1"/>
        <v>2.5865265487127433</v>
      </c>
      <c r="V30" s="183"/>
      <c r="W30" s="185">
        <f t="shared" si="5"/>
        <v>0.70713044596049435</v>
      </c>
      <c r="X30" s="185">
        <f t="shared" si="6"/>
        <v>1.951702960428205</v>
      </c>
      <c r="Y30" s="185">
        <f t="shared" si="2"/>
        <v>2.7241049923182739</v>
      </c>
      <c r="Z30" s="183"/>
      <c r="AA30" s="185">
        <f t="shared" si="7"/>
        <v>2.6588334063886991</v>
      </c>
      <c r="AB30" s="185">
        <f t="shared" si="8"/>
        <v>2.7241049923182739</v>
      </c>
      <c r="AC30" s="185">
        <f t="shared" si="9"/>
        <v>2.7077870958358803</v>
      </c>
      <c r="AD30" s="183"/>
      <c r="AE30" s="186">
        <f>IF(RIGHT($C30,2)&gt;=RIGHT(Controls!$C$53,2), 'Modelled costs '!$AC30*Controls!$E$41, "")</f>
        <v>2.4834721575689374</v>
      </c>
      <c r="AF30" s="187">
        <f>IF(RIGHT($C30,2)&lt;RIGHT(Controls!$C$53,2), "", (INDEX(Controls!$F$44:$F$49, MATCH('Modelled costs '!$C30, Controls!$B$44:$B$49,0), 0))*'Modelled costs '!$AE30)</f>
        <v>-1.9673990638726276E-2</v>
      </c>
      <c r="AG30" s="188">
        <f t="shared" si="10"/>
        <v>2.4637981669302111</v>
      </c>
    </row>
    <row r="31" spans="1:33" s="48" customFormat="1" ht="13.15">
      <c r="A31" s="66" t="str">
        <f t="shared" si="3"/>
        <v>HDD26</v>
      </c>
      <c r="B31" s="66" t="str">
        <f>Costs!B32</f>
        <v>HDD</v>
      </c>
      <c r="C31" s="66" t="str">
        <f>Costs!C32</f>
        <v>2025-26</v>
      </c>
      <c r="D31" s="181">
        <f>IFERROR(
EXP(SUM('Model coeffs'!D$14) + SUM('Model coeffs'!D$7)*'Cost drivers '!$D33 + SUM('Model coeffs'!D$8)*'Cost drivers '!$E33 + SUM('Model coeffs'!D$9)*'Cost drivers '!$F33 + SUM('Model coeffs'!D$10)*'Cost drivers '!$G33 + SUM('Model coeffs'!D$11)*'Cost drivers '!$H33 + SUM('Model coeffs'!D$12)*'Cost drivers '!$I33 + SUM('Model coeffs'!D$13)*'Cost drivers '!$J33),
"")</f>
        <v>8.7101266769187013</v>
      </c>
      <c r="E31" s="181">
        <f>IFERROR(
EXP(SUM('Model coeffs'!E$14) + SUM('Model coeffs'!E$7)*'Cost drivers '!$D33 + SUM('Model coeffs'!E$8)*'Cost drivers '!$E33 + SUM('Model coeffs'!E$9)*'Cost drivers '!$F33 + SUM('Model coeffs'!E$10)*'Cost drivers '!$G33 + SUM('Model coeffs'!E$11)*'Cost drivers '!$H33 + SUM('Model coeffs'!E$12)*'Cost drivers '!$I33 + SUM('Model coeffs'!E$13)*'Cost drivers '!$J33),
"")</f>
        <v>10.507015940110028</v>
      </c>
      <c r="F31" s="181">
        <f>IFERROR(
EXP(SUM('Model coeffs'!F$14) + SUM('Model coeffs'!F$7)*'Cost drivers '!$D33 + SUM('Model coeffs'!F$8)*'Cost drivers '!$E33 + SUM('Model coeffs'!F$9)*'Cost drivers '!$F33 + SUM('Model coeffs'!F$10)*'Cost drivers '!$G33 + SUM('Model coeffs'!F$11)*'Cost drivers '!$H33 + SUM('Model coeffs'!F$12)*'Cost drivers '!$I33 + SUM('Model coeffs'!F$13)*'Cost drivers '!$J33),
"")</f>
        <v>18.42151716096151</v>
      </c>
      <c r="G31" s="181">
        <f>IFERROR(
EXP(SUM('Model coeffs'!G$14) + SUM('Model coeffs'!G$7)*'Cost drivers '!$D33 + SUM('Model coeffs'!G$8)*'Cost drivers '!$E33 + SUM('Model coeffs'!G$9)*'Cost drivers '!$F33 + SUM('Model coeffs'!G$10)*'Cost drivers '!$G33 + SUM('Model coeffs'!G$11)*'Cost drivers '!$H33 + SUM('Model coeffs'!G$12)*'Cost drivers '!$I33 + SUM('Model coeffs'!G$13)*'Cost drivers '!$J33),
"")</f>
        <v>21.230168412805799</v>
      </c>
      <c r="H31" s="181">
        <f>IFERROR(
EXP(SUM('Model coeffs'!H$14) + SUM('Model coeffs'!H$7)*'Cost drivers '!$D33 + SUM('Model coeffs'!H$8)*'Cost drivers '!$E33 + SUM('Model coeffs'!H$9)*'Cost drivers '!$F33 + SUM('Model coeffs'!H$10)*'Cost drivers '!$G33 + SUM('Model coeffs'!H$11)*'Cost drivers '!$H33 + SUM('Model coeffs'!H$12)*'Cost drivers '!$I33 + SUM('Model coeffs'!H$13)*'Cost drivers '!$J33),
"")</f>
        <v>34.75161594074563</v>
      </c>
      <c r="I31" s="181">
        <f>IFERROR(
EXP(SUM('Model coeffs'!I$14) + SUM('Model coeffs'!I$7)*'Cost drivers '!$D33 + SUM('Model coeffs'!I$8)*'Cost drivers '!$E33 + SUM('Model coeffs'!I$9)*'Cost drivers '!$F33 + SUM('Model coeffs'!I$10)*'Cost drivers '!$G33 + SUM('Model coeffs'!I$11)*'Cost drivers '!$H33 + SUM('Model coeffs'!I$12)*'Cost drivers '!$I33 + SUM('Model coeffs'!I$13)*'Cost drivers '!$J33),
"")</f>
        <v>38.418114633844489</v>
      </c>
      <c r="J31" s="181">
        <f>IFERROR(
EXP(SUM('Model coeffs'!J$14) + SUM('Model coeffs'!J$7)*'Cost drivers '!$D33 + SUM('Model coeffs'!J$8)*'Cost drivers '!$E33 + SUM('Model coeffs'!J$9)*'Cost drivers '!$F33 + SUM('Model coeffs'!J$10)*'Cost drivers '!$G33 + SUM('Model coeffs'!J$11)*'Cost drivers '!$H33 + SUM('Model coeffs'!J$12)*'Cost drivers '!$I33 + SUM('Model coeffs'!J$13)*'Cost drivers '!$J33),
"")</f>
        <v>27.935721766473865</v>
      </c>
      <c r="K31" s="181">
        <f>IFERROR(
EXP(SUM('Model coeffs'!K$14) + SUM('Model coeffs'!K$7)*'Cost drivers '!$D33 + SUM('Model coeffs'!K$8)*'Cost drivers '!$E33 + SUM('Model coeffs'!K$9)*'Cost drivers '!$F33 + SUM('Model coeffs'!K$10)*'Cost drivers '!$G33 + SUM('Model coeffs'!K$11)*'Cost drivers '!$H33 + SUM('Model coeffs'!K$12)*'Cost drivers '!$I33 + SUM('Model coeffs'!K$13)*'Cost drivers '!$J33),
"")</f>
        <v>30.833107351243815</v>
      </c>
      <c r="L31" s="182">
        <f>IFERROR(INDEX('Cost drivers '!$O$9:$O$314, MATCH('Modelled costs '!$A31, 'Cost drivers '!$A$9:$A$314, 0)), "")</f>
        <v>98.634999999999991</v>
      </c>
      <c r="M31" s="183"/>
      <c r="N31" s="184">
        <f t="shared" si="4"/>
        <v>0.85912334477787589</v>
      </c>
      <c r="O31" s="184">
        <f t="shared" si="0"/>
        <v>1.0363595172527524</v>
      </c>
      <c r="P31" s="184">
        <f t="shared" si="0"/>
        <v>1.8170063451714382</v>
      </c>
      <c r="Q31" s="184">
        <f t="shared" si="0"/>
        <v>2.0940376613970999</v>
      </c>
      <c r="R31" s="184">
        <f t="shared" si="1"/>
        <v>3.4277256383154446</v>
      </c>
      <c r="S31" s="184">
        <f t="shared" si="1"/>
        <v>3.7893707369092509</v>
      </c>
      <c r="T31" s="184">
        <f t="shared" si="1"/>
        <v>2.7554399164361492</v>
      </c>
      <c r="U31" s="184">
        <f t="shared" si="1"/>
        <v>3.0412235435899335</v>
      </c>
      <c r="V31" s="183"/>
      <c r="W31" s="185">
        <f t="shared" si="5"/>
        <v>0.94774143101531416</v>
      </c>
      <c r="X31" s="185">
        <f t="shared" si="6"/>
        <v>1.9555220032842691</v>
      </c>
      <c r="Y31" s="185">
        <f t="shared" si="2"/>
        <v>3.2534399588126943</v>
      </c>
      <c r="Z31" s="183"/>
      <c r="AA31" s="185">
        <f t="shared" si="7"/>
        <v>2.9032634342995833</v>
      </c>
      <c r="AB31" s="185">
        <f t="shared" si="8"/>
        <v>3.2534399588126943</v>
      </c>
      <c r="AC31" s="185">
        <f t="shared" si="9"/>
        <v>3.1658958276844165</v>
      </c>
      <c r="AD31" s="183"/>
      <c r="AE31" s="186">
        <f>IF(RIGHT($C31,2)&gt;=RIGHT(Controls!$C$53,2), 'Modelled costs '!$AC31*Controls!$E$41, "")</f>
        <v>2.9036308481966624</v>
      </c>
      <c r="AF31" s="187">
        <f>IF(RIGHT($C31,2)&lt;RIGHT(Controls!$C$53,2), "", (INDEX(Controls!$F$44:$F$49, MATCH('Modelled costs '!$C31, Controls!$B$44:$B$49,0), 0))*'Modelled costs '!$AE31)</f>
        <v>-4.5822725021320392E-2</v>
      </c>
      <c r="AG31" s="188">
        <f t="shared" si="10"/>
        <v>2.8578081231753418</v>
      </c>
    </row>
    <row r="32" spans="1:33" s="48" customFormat="1" ht="13.15">
      <c r="A32" s="66" t="str">
        <f t="shared" si="3"/>
        <v>HDD27</v>
      </c>
      <c r="B32" s="66" t="str">
        <f>Costs!B33</f>
        <v>HDD</v>
      </c>
      <c r="C32" s="66" t="str">
        <f>Costs!C33</f>
        <v>2026-27</v>
      </c>
      <c r="D32" s="181">
        <f>IFERROR(
EXP(SUM('Model coeffs'!D$14) + SUM('Model coeffs'!D$7)*'Cost drivers '!$D34 + SUM('Model coeffs'!D$8)*'Cost drivers '!$E34 + SUM('Model coeffs'!D$9)*'Cost drivers '!$F34 + SUM('Model coeffs'!D$10)*'Cost drivers '!$G34 + SUM('Model coeffs'!D$11)*'Cost drivers '!$H34 + SUM('Model coeffs'!D$12)*'Cost drivers '!$I34 + SUM('Model coeffs'!D$13)*'Cost drivers '!$J34),
"")</f>
        <v>8.7998220661780504</v>
      </c>
      <c r="E32" s="181">
        <f>IFERROR(
EXP(SUM('Model coeffs'!E$14) + SUM('Model coeffs'!E$7)*'Cost drivers '!$D34 + SUM('Model coeffs'!E$8)*'Cost drivers '!$E34 + SUM('Model coeffs'!E$9)*'Cost drivers '!$F34 + SUM('Model coeffs'!E$10)*'Cost drivers '!$G34 + SUM('Model coeffs'!E$11)*'Cost drivers '!$H34 + SUM('Model coeffs'!E$12)*'Cost drivers '!$I34 + SUM('Model coeffs'!E$13)*'Cost drivers '!$J34),
"")</f>
        <v>10.609469787383745</v>
      </c>
      <c r="F32" s="181">
        <f>IFERROR(
EXP(SUM('Model coeffs'!F$14) + SUM('Model coeffs'!F$7)*'Cost drivers '!$D34 + SUM('Model coeffs'!F$8)*'Cost drivers '!$E34 + SUM('Model coeffs'!F$9)*'Cost drivers '!$F34 + SUM('Model coeffs'!F$10)*'Cost drivers '!$G34 + SUM('Model coeffs'!F$11)*'Cost drivers '!$H34 + SUM('Model coeffs'!F$12)*'Cost drivers '!$I34 + SUM('Model coeffs'!F$13)*'Cost drivers '!$J34),
"")</f>
        <v>18.419827900454838</v>
      </c>
      <c r="G32" s="181">
        <f>IFERROR(
EXP(SUM('Model coeffs'!G$14) + SUM('Model coeffs'!G$7)*'Cost drivers '!$D34 + SUM('Model coeffs'!G$8)*'Cost drivers '!$E34 + SUM('Model coeffs'!G$9)*'Cost drivers '!$F34 + SUM('Model coeffs'!G$10)*'Cost drivers '!$G34 + SUM('Model coeffs'!G$11)*'Cost drivers '!$H34 + SUM('Model coeffs'!G$12)*'Cost drivers '!$I34 + SUM('Model coeffs'!G$13)*'Cost drivers '!$J34),
"")</f>
        <v>21.218633207115811</v>
      </c>
      <c r="H32" s="181">
        <f>IFERROR(
EXP(SUM('Model coeffs'!H$14) + SUM('Model coeffs'!H$7)*'Cost drivers '!$D34 + SUM('Model coeffs'!H$8)*'Cost drivers '!$E34 + SUM('Model coeffs'!H$9)*'Cost drivers '!$F34 + SUM('Model coeffs'!H$10)*'Cost drivers '!$G34 + SUM('Model coeffs'!H$11)*'Cost drivers '!$H34 + SUM('Model coeffs'!H$12)*'Cost drivers '!$I34 + SUM('Model coeffs'!H$13)*'Cost drivers '!$J34),
"")</f>
        <v>34.958109396139598</v>
      </c>
      <c r="I32" s="181">
        <f>IFERROR(
EXP(SUM('Model coeffs'!I$14) + SUM('Model coeffs'!I$7)*'Cost drivers '!$D34 + SUM('Model coeffs'!I$8)*'Cost drivers '!$E34 + SUM('Model coeffs'!I$9)*'Cost drivers '!$F34 + SUM('Model coeffs'!I$10)*'Cost drivers '!$G34 + SUM('Model coeffs'!I$11)*'Cost drivers '!$H34 + SUM('Model coeffs'!I$12)*'Cost drivers '!$I34 + SUM('Model coeffs'!I$13)*'Cost drivers '!$J34),
"")</f>
        <v>38.657488010417005</v>
      </c>
      <c r="J32" s="181">
        <f>IFERROR(
EXP(SUM('Model coeffs'!J$14) + SUM('Model coeffs'!J$7)*'Cost drivers '!$D34 + SUM('Model coeffs'!J$8)*'Cost drivers '!$E34 + SUM('Model coeffs'!J$9)*'Cost drivers '!$F34 + SUM('Model coeffs'!J$10)*'Cost drivers '!$G34 + SUM('Model coeffs'!J$11)*'Cost drivers '!$H34 + SUM('Model coeffs'!J$12)*'Cost drivers '!$I34 + SUM('Model coeffs'!J$13)*'Cost drivers '!$J34),
"")</f>
        <v>28.084738085268388</v>
      </c>
      <c r="K32" s="181">
        <f>IFERROR(
EXP(SUM('Model coeffs'!K$14) + SUM('Model coeffs'!K$7)*'Cost drivers '!$D34 + SUM('Model coeffs'!K$8)*'Cost drivers '!$E34 + SUM('Model coeffs'!K$9)*'Cost drivers '!$F34 + SUM('Model coeffs'!K$10)*'Cost drivers '!$G34 + SUM('Model coeffs'!K$11)*'Cost drivers '!$H34 + SUM('Model coeffs'!K$12)*'Cost drivers '!$I34 + SUM('Model coeffs'!K$13)*'Cost drivers '!$J34),
"")</f>
        <v>31.002441741559686</v>
      </c>
      <c r="L32" s="182">
        <f>IFERROR(INDEX('Cost drivers '!$O$9:$O$314, MATCH('Modelled costs '!$A32, 'Cost drivers '!$A$9:$A$314, 0)), "")</f>
        <v>99.111000000000004</v>
      </c>
      <c r="M32" s="183"/>
      <c r="N32" s="184">
        <f t="shared" si="4"/>
        <v>0.87215916480097277</v>
      </c>
      <c r="O32" s="184">
        <f t="shared" si="0"/>
        <v>1.0515151600973904</v>
      </c>
      <c r="P32" s="184">
        <f t="shared" si="0"/>
        <v>1.8256075630419795</v>
      </c>
      <c r="Q32" s="184">
        <f t="shared" si="0"/>
        <v>2.1029999557904548</v>
      </c>
      <c r="R32" s="184">
        <f t="shared" si="1"/>
        <v>3.4647331803607919</v>
      </c>
      <c r="S32" s="184">
        <f t="shared" si="1"/>
        <v>3.8313822942004401</v>
      </c>
      <c r="T32" s="184">
        <f t="shared" si="1"/>
        <v>2.7835064763690349</v>
      </c>
      <c r="U32" s="184">
        <f t="shared" si="1"/>
        <v>3.0726830034477222</v>
      </c>
      <c r="V32" s="183"/>
      <c r="W32" s="185">
        <f t="shared" si="5"/>
        <v>0.9618371624491816</v>
      </c>
      <c r="X32" s="185">
        <f t="shared" si="6"/>
        <v>1.9643037594162172</v>
      </c>
      <c r="Y32" s="185">
        <f t="shared" si="2"/>
        <v>3.2880762385944973</v>
      </c>
      <c r="Z32" s="183"/>
      <c r="AA32" s="185">
        <f t="shared" si="7"/>
        <v>2.9261409218653989</v>
      </c>
      <c r="AB32" s="185">
        <f t="shared" si="8"/>
        <v>3.2880762385944973</v>
      </c>
      <c r="AC32" s="185">
        <f t="shared" si="9"/>
        <v>3.1975924094122226</v>
      </c>
      <c r="AD32" s="183"/>
      <c r="AE32" s="186">
        <f>IF(RIGHT($C32,2)&gt;=RIGHT(Controls!$C$53,2), 'Modelled costs '!$AC32*Controls!$E$41, "")</f>
        <v>2.9327016633771352</v>
      </c>
      <c r="AF32" s="187">
        <f>IF(RIGHT($C32,2)&lt;RIGHT(Controls!$C$53,2), "", (INDEX(Controls!$F$44:$F$49, MATCH('Modelled costs '!$C32, Controls!$B$44:$B$49,0), 0))*'Modelled costs '!$AE32)</f>
        <v>-6.9147629296225185E-2</v>
      </c>
      <c r="AG32" s="188">
        <f t="shared" si="10"/>
        <v>2.8635540340809102</v>
      </c>
    </row>
    <row r="33" spans="1:33" s="48" customFormat="1" ht="13.15">
      <c r="A33" s="66" t="str">
        <f t="shared" si="3"/>
        <v>HDD28</v>
      </c>
      <c r="B33" s="66" t="str">
        <f>Costs!B34</f>
        <v>HDD</v>
      </c>
      <c r="C33" s="66" t="str">
        <f>Costs!C34</f>
        <v>2027-28</v>
      </c>
      <c r="D33" s="181">
        <f>IFERROR(
EXP(SUM('Model coeffs'!D$14) + SUM('Model coeffs'!D$7)*'Cost drivers '!$D35 + SUM('Model coeffs'!D$8)*'Cost drivers '!$E35 + SUM('Model coeffs'!D$9)*'Cost drivers '!$F35 + SUM('Model coeffs'!D$10)*'Cost drivers '!$G35 + SUM('Model coeffs'!D$11)*'Cost drivers '!$H35 + SUM('Model coeffs'!D$12)*'Cost drivers '!$I35 + SUM('Model coeffs'!D$13)*'Cost drivers '!$J35),
"")</f>
        <v>9.0243457617320146</v>
      </c>
      <c r="E33" s="181">
        <f>IFERROR(
EXP(SUM('Model coeffs'!E$14) + SUM('Model coeffs'!E$7)*'Cost drivers '!$D35 + SUM('Model coeffs'!E$8)*'Cost drivers '!$E35 + SUM('Model coeffs'!E$9)*'Cost drivers '!$F35 + SUM('Model coeffs'!E$10)*'Cost drivers '!$G35 + SUM('Model coeffs'!E$11)*'Cost drivers '!$H35 + SUM('Model coeffs'!E$12)*'Cost drivers '!$I35 + SUM('Model coeffs'!E$13)*'Cost drivers '!$J35),
"")</f>
        <v>10.865689577625504</v>
      </c>
      <c r="F33" s="181">
        <f>IFERROR(
EXP(SUM('Model coeffs'!F$14) + SUM('Model coeffs'!F$7)*'Cost drivers '!$D35 + SUM('Model coeffs'!F$8)*'Cost drivers '!$E35 + SUM('Model coeffs'!F$9)*'Cost drivers '!$F35 + SUM('Model coeffs'!F$10)*'Cost drivers '!$G35 + SUM('Model coeffs'!F$11)*'Cost drivers '!$H35 + SUM('Model coeffs'!F$12)*'Cost drivers '!$I35 + SUM('Model coeffs'!F$13)*'Cost drivers '!$J35),
"")</f>
        <v>18.418365944346984</v>
      </c>
      <c r="G33" s="181">
        <f>IFERROR(
EXP(SUM('Model coeffs'!G$14) + SUM('Model coeffs'!G$7)*'Cost drivers '!$D35 + SUM('Model coeffs'!G$8)*'Cost drivers '!$E35 + SUM('Model coeffs'!G$9)*'Cost drivers '!$F35 + SUM('Model coeffs'!G$10)*'Cost drivers '!$G35 + SUM('Model coeffs'!G$11)*'Cost drivers '!$H35 + SUM('Model coeffs'!G$12)*'Cost drivers '!$I35 + SUM('Model coeffs'!G$13)*'Cost drivers '!$J35),
"")</f>
        <v>21.207675278788152</v>
      </c>
      <c r="H33" s="181">
        <f>IFERROR(
EXP(SUM('Model coeffs'!H$14) + SUM('Model coeffs'!H$7)*'Cost drivers '!$D35 + SUM('Model coeffs'!H$8)*'Cost drivers '!$E35 + SUM('Model coeffs'!H$9)*'Cost drivers '!$F35 + SUM('Model coeffs'!H$10)*'Cost drivers '!$G35 + SUM('Model coeffs'!H$11)*'Cost drivers '!$H35 + SUM('Model coeffs'!H$12)*'Cost drivers '!$I35 + SUM('Model coeffs'!H$13)*'Cost drivers '!$J35),
"")</f>
        <v>35.49370536791988</v>
      </c>
      <c r="I33" s="181">
        <f>IFERROR(
EXP(SUM('Model coeffs'!I$14) + SUM('Model coeffs'!I$7)*'Cost drivers '!$D35 + SUM('Model coeffs'!I$8)*'Cost drivers '!$E35 + SUM('Model coeffs'!I$9)*'Cost drivers '!$F35 + SUM('Model coeffs'!I$10)*'Cost drivers '!$G35 + SUM('Model coeffs'!I$11)*'Cost drivers '!$H35 + SUM('Model coeffs'!I$12)*'Cost drivers '!$I35 + SUM('Model coeffs'!I$13)*'Cost drivers '!$J35),
"")</f>
        <v>39.277947691056468</v>
      </c>
      <c r="J33" s="181">
        <f>IFERROR(
EXP(SUM('Model coeffs'!J$14) + SUM('Model coeffs'!J$7)*'Cost drivers '!$D35 + SUM('Model coeffs'!J$8)*'Cost drivers '!$E35 + SUM('Model coeffs'!J$9)*'Cost drivers '!$F35 + SUM('Model coeffs'!J$10)*'Cost drivers '!$G35 + SUM('Model coeffs'!J$11)*'Cost drivers '!$H35 + SUM('Model coeffs'!J$12)*'Cost drivers '!$I35 + SUM('Model coeffs'!J$13)*'Cost drivers '!$J35),
"")</f>
        <v>28.45458280870027</v>
      </c>
      <c r="K33" s="181">
        <f>IFERROR(
EXP(SUM('Model coeffs'!K$14) + SUM('Model coeffs'!K$7)*'Cost drivers '!$D35 + SUM('Model coeffs'!K$8)*'Cost drivers '!$E35 + SUM('Model coeffs'!K$9)*'Cost drivers '!$F35 + SUM('Model coeffs'!K$10)*'Cost drivers '!$G35 + SUM('Model coeffs'!K$11)*'Cost drivers '!$H35 + SUM('Model coeffs'!K$12)*'Cost drivers '!$I35 + SUM('Model coeffs'!K$13)*'Cost drivers '!$J35),
"")</f>
        <v>31.42282822580394</v>
      </c>
      <c r="L33" s="182">
        <f>IFERROR(INDEX('Cost drivers '!$O$9:$O$314, MATCH('Modelled costs '!$A33, 'Cost drivers '!$A$9:$A$314, 0)), "")</f>
        <v>99.584999999999994</v>
      </c>
      <c r="M33" s="183"/>
      <c r="N33" s="184">
        <f t="shared" si="4"/>
        <v>0.89868947268208266</v>
      </c>
      <c r="O33" s="184">
        <f t="shared" si="0"/>
        <v>1.082059696587836</v>
      </c>
      <c r="P33" s="184">
        <f t="shared" si="0"/>
        <v>1.8341929725677943</v>
      </c>
      <c r="Q33" s="184">
        <f t="shared" si="0"/>
        <v>2.1119663426381181</v>
      </c>
      <c r="R33" s="184">
        <f t="shared" si="1"/>
        <v>3.534640649064301</v>
      </c>
      <c r="S33" s="184">
        <f t="shared" si="1"/>
        <v>3.9114944208138587</v>
      </c>
      <c r="T33" s="184">
        <f t="shared" si="1"/>
        <v>2.8336496290044164</v>
      </c>
      <c r="U33" s="184">
        <f t="shared" si="1"/>
        <v>3.1292423488666854</v>
      </c>
      <c r="V33" s="183"/>
      <c r="W33" s="185">
        <f t="shared" si="5"/>
        <v>0.99037458463495931</v>
      </c>
      <c r="X33" s="185">
        <f t="shared" si="6"/>
        <v>1.9730796576029563</v>
      </c>
      <c r="Y33" s="185">
        <f t="shared" si="2"/>
        <v>3.3522567619373156</v>
      </c>
      <c r="Z33" s="183"/>
      <c r="AA33" s="185">
        <f t="shared" si="7"/>
        <v>2.9634542422379155</v>
      </c>
      <c r="AB33" s="185">
        <f t="shared" si="8"/>
        <v>3.3522567619373156</v>
      </c>
      <c r="AC33" s="185">
        <f t="shared" si="9"/>
        <v>3.2550561320124656</v>
      </c>
      <c r="AD33" s="183"/>
      <c r="AE33" s="186">
        <f>IF(RIGHT($C33,2)&gt;=RIGHT(Controls!$C$53,2), 'Modelled costs '!$AC33*Controls!$E$41, "")</f>
        <v>2.9854050518257442</v>
      </c>
      <c r="AF33" s="187">
        <f>IF(RIGHT($C33,2)&lt;RIGHT(Controls!$C$53,2), "", (INDEX(Controls!$F$44:$F$49, MATCH('Modelled costs '!$C33, Controls!$B$44:$B$49,0), 0))*'Modelled costs '!$AE33)</f>
        <v>-9.3482934872318707E-2</v>
      </c>
      <c r="AG33" s="188">
        <f t="shared" si="10"/>
        <v>2.8919221169534257</v>
      </c>
    </row>
    <row r="34" spans="1:33" s="48" customFormat="1" ht="13.15">
      <c r="A34" s="66" t="str">
        <f t="shared" si="3"/>
        <v>HDD29</v>
      </c>
      <c r="B34" s="66" t="str">
        <f>Costs!B35</f>
        <v>HDD</v>
      </c>
      <c r="C34" s="66" t="str">
        <f>Costs!C35</f>
        <v>2028-29</v>
      </c>
      <c r="D34" s="181">
        <f>IFERROR(
EXP(SUM('Model coeffs'!D$14) + SUM('Model coeffs'!D$7)*'Cost drivers '!$D36 + SUM('Model coeffs'!D$8)*'Cost drivers '!$E36 + SUM('Model coeffs'!D$9)*'Cost drivers '!$F36 + SUM('Model coeffs'!D$10)*'Cost drivers '!$G36 + SUM('Model coeffs'!D$11)*'Cost drivers '!$H36 + SUM('Model coeffs'!D$12)*'Cost drivers '!$I36 + SUM('Model coeffs'!D$13)*'Cost drivers '!$J36),
"")</f>
        <v>9.297937707714004</v>
      </c>
      <c r="E34" s="181">
        <f>IFERROR(
EXP(SUM('Model coeffs'!E$14) + SUM('Model coeffs'!E$7)*'Cost drivers '!$D36 + SUM('Model coeffs'!E$8)*'Cost drivers '!$E36 + SUM('Model coeffs'!E$9)*'Cost drivers '!$F36 + SUM('Model coeffs'!E$10)*'Cost drivers '!$G36 + SUM('Model coeffs'!E$11)*'Cost drivers '!$H36 + SUM('Model coeffs'!E$12)*'Cost drivers '!$I36 + SUM('Model coeffs'!E$13)*'Cost drivers '!$J36),
"")</f>
        <v>11.177450360114438</v>
      </c>
      <c r="F34" s="181">
        <f>IFERROR(
EXP(SUM('Model coeffs'!F$14) + SUM('Model coeffs'!F$7)*'Cost drivers '!$D36 + SUM('Model coeffs'!F$8)*'Cost drivers '!$E36 + SUM('Model coeffs'!F$9)*'Cost drivers '!$F36 + SUM('Model coeffs'!F$10)*'Cost drivers '!$G36 + SUM('Model coeffs'!F$11)*'Cost drivers '!$H36 + SUM('Model coeffs'!F$12)*'Cost drivers '!$I36 + SUM('Model coeffs'!F$13)*'Cost drivers '!$J36),
"")</f>
        <v>18.416871363795586</v>
      </c>
      <c r="G34" s="181">
        <f>IFERROR(
EXP(SUM('Model coeffs'!G$14) + SUM('Model coeffs'!G$7)*'Cost drivers '!$D36 + SUM('Model coeffs'!G$8)*'Cost drivers '!$E36 + SUM('Model coeffs'!G$9)*'Cost drivers '!$F36 + SUM('Model coeffs'!G$10)*'Cost drivers '!$G36 + SUM('Model coeffs'!G$11)*'Cost drivers '!$H36 + SUM('Model coeffs'!G$12)*'Cost drivers '!$I36 + SUM('Model coeffs'!G$13)*'Cost drivers '!$J36),
"")</f>
        <v>21.196784606937985</v>
      </c>
      <c r="H34" s="181">
        <f>IFERROR(
EXP(SUM('Model coeffs'!H$14) + SUM('Model coeffs'!H$7)*'Cost drivers '!$D36 + SUM('Model coeffs'!H$8)*'Cost drivers '!$E36 + SUM('Model coeffs'!H$9)*'Cost drivers '!$F36 + SUM('Model coeffs'!H$10)*'Cost drivers '!$G36 + SUM('Model coeffs'!H$11)*'Cost drivers '!$H36 + SUM('Model coeffs'!H$12)*'Cost drivers '!$I36 + SUM('Model coeffs'!H$13)*'Cost drivers '!$J36),
"")</f>
        <v>36.142407932308181</v>
      </c>
      <c r="I34" s="181">
        <f>IFERROR(
EXP(SUM('Model coeffs'!I$14) + SUM('Model coeffs'!I$7)*'Cost drivers '!$D36 + SUM('Model coeffs'!I$8)*'Cost drivers '!$E36 + SUM('Model coeffs'!I$9)*'Cost drivers '!$F36 + SUM('Model coeffs'!I$10)*'Cost drivers '!$G36 + SUM('Model coeffs'!I$11)*'Cost drivers '!$H36 + SUM('Model coeffs'!I$12)*'Cost drivers '!$I36 + SUM('Model coeffs'!I$13)*'Cost drivers '!$J36),
"")</f>
        <v>40.029928356787266</v>
      </c>
      <c r="J34" s="181">
        <f>IFERROR(
EXP(SUM('Model coeffs'!J$14) + SUM('Model coeffs'!J$7)*'Cost drivers '!$D36 + SUM('Model coeffs'!J$8)*'Cost drivers '!$E36 + SUM('Model coeffs'!J$9)*'Cost drivers '!$F36 + SUM('Model coeffs'!J$10)*'Cost drivers '!$G36 + SUM('Model coeffs'!J$11)*'Cost drivers '!$H36 + SUM('Model coeffs'!J$12)*'Cost drivers '!$I36 + SUM('Model coeffs'!J$13)*'Cost drivers '!$J36),
"")</f>
        <v>28.899326147517723</v>
      </c>
      <c r="K34" s="181">
        <f>IFERROR(
EXP(SUM('Model coeffs'!K$14) + SUM('Model coeffs'!K$7)*'Cost drivers '!$D36 + SUM('Model coeffs'!K$8)*'Cost drivers '!$E36 + SUM('Model coeffs'!K$9)*'Cost drivers '!$F36 + SUM('Model coeffs'!K$10)*'Cost drivers '!$G36 + SUM('Model coeffs'!K$11)*'Cost drivers '!$H36 + SUM('Model coeffs'!K$12)*'Cost drivers '!$I36 + SUM('Model coeffs'!K$13)*'Cost drivers '!$J36),
"")</f>
        <v>31.928561938294557</v>
      </c>
      <c r="L34" s="182">
        <f>IFERROR(INDEX('Cost drivers '!$O$9:$O$314, MATCH('Modelled costs '!$A34, 'Cost drivers '!$A$9:$A$314, 0)), "")</f>
        <v>100.05299999999998</v>
      </c>
      <c r="M34" s="183"/>
      <c r="N34" s="184">
        <f t="shared" si="4"/>
        <v>0.93028656146990918</v>
      </c>
      <c r="O34" s="184">
        <f t="shared" si="0"/>
        <v>1.1183374408805298</v>
      </c>
      <c r="P34" s="184">
        <f t="shared" si="0"/>
        <v>1.8426632305618393</v>
      </c>
      <c r="Q34" s="184">
        <f t="shared" si="0"/>
        <v>2.1208018902779657</v>
      </c>
      <c r="R34" s="184">
        <f t="shared" si="1"/>
        <v>3.6161563408512301</v>
      </c>
      <c r="S34" s="184">
        <f t="shared" si="1"/>
        <v>4.0051144218816352</v>
      </c>
      <c r="T34" s="184">
        <f t="shared" si="1"/>
        <v>2.89146427903759</v>
      </c>
      <c r="U34" s="184">
        <f t="shared" si="1"/>
        <v>3.1945484076121851</v>
      </c>
      <c r="V34" s="183"/>
      <c r="W34" s="185">
        <f t="shared" si="5"/>
        <v>1.0243120011752196</v>
      </c>
      <c r="X34" s="185">
        <f t="shared" si="6"/>
        <v>1.9817325604199025</v>
      </c>
      <c r="Y34" s="185">
        <f t="shared" si="2"/>
        <v>3.42682086234566</v>
      </c>
      <c r="Z34" s="183"/>
      <c r="AA34" s="185">
        <f t="shared" si="7"/>
        <v>3.0060445615951221</v>
      </c>
      <c r="AB34" s="185">
        <f t="shared" si="8"/>
        <v>3.42682086234566</v>
      </c>
      <c r="AC34" s="185">
        <f t="shared" si="9"/>
        <v>3.3216267871580252</v>
      </c>
      <c r="AD34" s="183"/>
      <c r="AE34" s="186">
        <f>IF(RIGHT($C34,2)&gt;=RIGHT(Controls!$C$53,2), 'Modelled costs '!$AC34*Controls!$E$41, "")</f>
        <v>3.046460948287975</v>
      </c>
      <c r="AF34" s="187">
        <f>IF(RIGHT($C34,2)&lt;RIGHT(Controls!$C$53,2), "", (INDEX(Controls!$F$44:$F$49, MATCH('Modelled costs '!$C34, Controls!$B$44:$B$49,0), 0))*'Modelled costs '!$AE34)</f>
        <v>-0.11877305349753314</v>
      </c>
      <c r="AG34" s="188">
        <f t="shared" si="10"/>
        <v>2.9276878947904419</v>
      </c>
    </row>
    <row r="35" spans="1:33" s="48" customFormat="1" ht="13.15">
      <c r="A35" s="66" t="str">
        <f t="shared" si="3"/>
        <v>HDD30</v>
      </c>
      <c r="B35" s="66" t="str">
        <f>Costs!B36</f>
        <v>HDD</v>
      </c>
      <c r="C35" s="66" t="str">
        <f>Costs!C36</f>
        <v>2029-30</v>
      </c>
      <c r="D35" s="181">
        <f>IFERROR(
EXP(SUM('Model coeffs'!D$14) + SUM('Model coeffs'!D$7)*'Cost drivers '!$D37 + SUM('Model coeffs'!D$8)*'Cost drivers '!$E37 + SUM('Model coeffs'!D$9)*'Cost drivers '!$F37 + SUM('Model coeffs'!D$10)*'Cost drivers '!$G37 + SUM('Model coeffs'!D$11)*'Cost drivers '!$H37 + SUM('Model coeffs'!D$12)*'Cost drivers '!$I37 + SUM('Model coeffs'!D$13)*'Cost drivers '!$J37),
"")</f>
        <v>9.5405581268566433</v>
      </c>
      <c r="E35" s="181">
        <f>IFERROR(
EXP(SUM('Model coeffs'!E$14) + SUM('Model coeffs'!E$7)*'Cost drivers '!$D37 + SUM('Model coeffs'!E$8)*'Cost drivers '!$E37 + SUM('Model coeffs'!E$9)*'Cost drivers '!$F37 + SUM('Model coeffs'!E$10)*'Cost drivers '!$G37 + SUM('Model coeffs'!E$11)*'Cost drivers '!$H37 + SUM('Model coeffs'!E$12)*'Cost drivers '!$I37 + SUM('Model coeffs'!E$13)*'Cost drivers '!$J37),
"")</f>
        <v>11.453512996120239</v>
      </c>
      <c r="F35" s="181">
        <f>IFERROR(
EXP(SUM('Model coeffs'!F$14) + SUM('Model coeffs'!F$7)*'Cost drivers '!$D37 + SUM('Model coeffs'!F$8)*'Cost drivers '!$E37 + SUM('Model coeffs'!F$9)*'Cost drivers '!$F37 + SUM('Model coeffs'!F$10)*'Cost drivers '!$G37 + SUM('Model coeffs'!F$11)*'Cost drivers '!$H37 + SUM('Model coeffs'!F$12)*'Cost drivers '!$I37 + SUM('Model coeffs'!F$13)*'Cost drivers '!$J37),
"")</f>
        <v>18.415233507661583</v>
      </c>
      <c r="G35" s="181">
        <f>IFERROR(
EXP(SUM('Model coeffs'!G$14) + SUM('Model coeffs'!G$7)*'Cost drivers '!$D37 + SUM('Model coeffs'!G$8)*'Cost drivers '!$E37 + SUM('Model coeffs'!G$9)*'Cost drivers '!$F37 + SUM('Model coeffs'!G$10)*'Cost drivers '!$G37 + SUM('Model coeffs'!G$11)*'Cost drivers '!$H37 + SUM('Model coeffs'!G$12)*'Cost drivers '!$I37 + SUM('Model coeffs'!G$13)*'Cost drivers '!$J37),
"")</f>
        <v>21.185973137518594</v>
      </c>
      <c r="H35" s="181">
        <f>IFERROR(
EXP(SUM('Model coeffs'!H$14) + SUM('Model coeffs'!H$7)*'Cost drivers '!$D37 + SUM('Model coeffs'!H$8)*'Cost drivers '!$E37 + SUM('Model coeffs'!H$9)*'Cost drivers '!$F37 + SUM('Model coeffs'!H$10)*'Cost drivers '!$G37 + SUM('Model coeffs'!H$11)*'Cost drivers '!$H37 + SUM('Model coeffs'!H$12)*'Cost drivers '!$I37 + SUM('Model coeffs'!H$13)*'Cost drivers '!$J37),
"")</f>
        <v>36.710081375886276</v>
      </c>
      <c r="I35" s="181">
        <f>IFERROR(
EXP(SUM('Model coeffs'!I$14) + SUM('Model coeffs'!I$7)*'Cost drivers '!$D37 + SUM('Model coeffs'!I$8)*'Cost drivers '!$E37 + SUM('Model coeffs'!I$9)*'Cost drivers '!$F37 + SUM('Model coeffs'!I$10)*'Cost drivers '!$G37 + SUM('Model coeffs'!I$11)*'Cost drivers '!$H37 + SUM('Model coeffs'!I$12)*'Cost drivers '!$I37 + SUM('Model coeffs'!I$13)*'Cost drivers '!$J37),
"")</f>
        <v>40.688543025302685</v>
      </c>
      <c r="J35" s="181">
        <f>IFERROR(
EXP(SUM('Model coeffs'!J$14) + SUM('Model coeffs'!J$7)*'Cost drivers '!$D37 + SUM('Model coeffs'!J$8)*'Cost drivers '!$E37 + SUM('Model coeffs'!J$9)*'Cost drivers '!$F37 + SUM('Model coeffs'!J$10)*'Cost drivers '!$G37 + SUM('Model coeffs'!J$11)*'Cost drivers '!$H37 + SUM('Model coeffs'!J$12)*'Cost drivers '!$I37 + SUM('Model coeffs'!J$13)*'Cost drivers '!$J37),
"")</f>
        <v>29.28848762736418</v>
      </c>
      <c r="K35" s="181">
        <f>IFERROR(
EXP(SUM('Model coeffs'!K$14) + SUM('Model coeffs'!K$7)*'Cost drivers '!$D37 + SUM('Model coeffs'!K$8)*'Cost drivers '!$E37 + SUM('Model coeffs'!K$9)*'Cost drivers '!$F37 + SUM('Model coeffs'!K$10)*'Cost drivers '!$G37 + SUM('Model coeffs'!K$11)*'Cost drivers '!$H37 + SUM('Model coeffs'!K$12)*'Cost drivers '!$I37 + SUM('Model coeffs'!K$13)*'Cost drivers '!$J37),
"")</f>
        <v>32.371279928502759</v>
      </c>
      <c r="L35" s="182">
        <f>IFERROR(INDEX('Cost drivers '!$O$9:$O$314, MATCH('Modelled costs '!$A35, 'Cost drivers '!$A$9:$A$314, 0)), "")</f>
        <v>100.49900000000001</v>
      </c>
      <c r="M35" s="183"/>
      <c r="N35" s="184">
        <f t="shared" si="4"/>
        <v>0.95881655119096587</v>
      </c>
      <c r="O35" s="184">
        <f t="shared" si="0"/>
        <v>1.1510666025970882</v>
      </c>
      <c r="P35" s="184">
        <f t="shared" si="0"/>
        <v>1.8507125522864818</v>
      </c>
      <c r="Q35" s="184">
        <f t="shared" si="0"/>
        <v>2.1291691143474818</v>
      </c>
      <c r="R35" s="184">
        <f t="shared" si="1"/>
        <v>3.6893264681951954</v>
      </c>
      <c r="S35" s="184">
        <f t="shared" si="1"/>
        <v>4.0891578854998949</v>
      </c>
      <c r="T35" s="184">
        <f t="shared" si="1"/>
        <v>2.943463718062473</v>
      </c>
      <c r="U35" s="184">
        <f t="shared" si="1"/>
        <v>3.2532812615345992</v>
      </c>
      <c r="V35" s="183"/>
      <c r="W35" s="185">
        <f t="shared" si="5"/>
        <v>1.0549415768940271</v>
      </c>
      <c r="X35" s="185">
        <f t="shared" si="6"/>
        <v>1.9899408333169819</v>
      </c>
      <c r="Y35" s="185">
        <f t="shared" si="2"/>
        <v>3.4938073333230406</v>
      </c>
      <c r="Z35" s="183"/>
      <c r="AA35" s="185">
        <f t="shared" si="7"/>
        <v>3.044882410211009</v>
      </c>
      <c r="AB35" s="185">
        <f t="shared" si="8"/>
        <v>3.4938073333230406</v>
      </c>
      <c r="AC35" s="185">
        <f t="shared" si="9"/>
        <v>3.3815761025450328</v>
      </c>
      <c r="AD35" s="183"/>
      <c r="AE35" s="186">
        <f>IF(RIGHT($C35,2)&gt;=RIGHT(Controls!$C$53,2), 'Modelled costs '!$AC35*Controls!$E$41, "")</f>
        <v>3.1014440213138821</v>
      </c>
      <c r="AF35" s="187">
        <f>IF(RIGHT($C35,2)&lt;RIGHT(Controls!$C$53,2), "", (INDEX(Controls!$F$44:$F$49, MATCH('Modelled costs '!$C35, Controls!$B$44:$B$49,0), 0))*'Modelled costs '!$AE35)</f>
        <v>-0.14452833739620316</v>
      </c>
      <c r="AG35" s="188">
        <f t="shared" si="10"/>
        <v>2.9569156839176789</v>
      </c>
    </row>
    <row r="36" spans="1:33" s="48" customFormat="1" ht="13.15">
      <c r="A36" s="66" t="str">
        <f t="shared" si="3"/>
        <v>NES14</v>
      </c>
      <c r="B36" s="66" t="str">
        <f>Costs!B37</f>
        <v>NES</v>
      </c>
      <c r="C36" s="66" t="str">
        <f>Costs!C37</f>
        <v>2013-14</v>
      </c>
      <c r="D36" s="181">
        <f>IFERROR(
EXP(SUM('Model coeffs'!D$14) + SUM('Model coeffs'!D$7)*'Cost drivers '!$D38 + SUM('Model coeffs'!D$8)*'Cost drivers '!$E38 + SUM('Model coeffs'!D$9)*'Cost drivers '!$F38 + SUM('Model coeffs'!D$10)*'Cost drivers '!$G38 + SUM('Model coeffs'!D$11)*'Cost drivers '!$H38 + SUM('Model coeffs'!D$12)*'Cost drivers '!$I38 + SUM('Model coeffs'!D$13)*'Cost drivers '!$J38),
"")</f>
        <v>16.766268767781554</v>
      </c>
      <c r="E36" s="181">
        <f>IFERROR(
EXP(SUM('Model coeffs'!E$14) + SUM('Model coeffs'!E$7)*'Cost drivers '!$D38 + SUM('Model coeffs'!E$8)*'Cost drivers '!$E38 + SUM('Model coeffs'!E$9)*'Cost drivers '!$F38 + SUM('Model coeffs'!E$10)*'Cost drivers '!$G38 + SUM('Model coeffs'!E$11)*'Cost drivers '!$H38 + SUM('Model coeffs'!E$12)*'Cost drivers '!$I38 + SUM('Model coeffs'!E$13)*'Cost drivers '!$J38),
"")</f>
        <v>18.132445670105255</v>
      </c>
      <c r="F36" s="181">
        <f>IFERROR(
EXP(SUM('Model coeffs'!F$14) + SUM('Model coeffs'!F$7)*'Cost drivers '!$D38 + SUM('Model coeffs'!F$8)*'Cost drivers '!$E38 + SUM('Model coeffs'!F$9)*'Cost drivers '!$F38 + SUM('Model coeffs'!F$10)*'Cost drivers '!$G38 + SUM('Model coeffs'!F$11)*'Cost drivers '!$H38 + SUM('Model coeffs'!F$12)*'Cost drivers '!$I38 + SUM('Model coeffs'!F$13)*'Cost drivers '!$J38),
"")</f>
        <v>19.850272435689387</v>
      </c>
      <c r="G36" s="181">
        <f>IFERROR(
EXP(SUM('Model coeffs'!G$14) + SUM('Model coeffs'!G$7)*'Cost drivers '!$D38 + SUM('Model coeffs'!G$8)*'Cost drivers '!$E38 + SUM('Model coeffs'!G$9)*'Cost drivers '!$F38 + SUM('Model coeffs'!G$10)*'Cost drivers '!$G38 + SUM('Model coeffs'!G$11)*'Cost drivers '!$H38 + SUM('Model coeffs'!G$12)*'Cost drivers '!$I38 + SUM('Model coeffs'!G$13)*'Cost drivers '!$J38),
"")</f>
        <v>19.586437330744545</v>
      </c>
      <c r="H36" s="181">
        <f>IFERROR(
EXP(SUM('Model coeffs'!H$14) + SUM('Model coeffs'!H$7)*'Cost drivers '!$D38 + SUM('Model coeffs'!H$8)*'Cost drivers '!$E38 + SUM('Model coeffs'!H$9)*'Cost drivers '!$F38 + SUM('Model coeffs'!H$10)*'Cost drivers '!$G38 + SUM('Model coeffs'!H$11)*'Cost drivers '!$H38 + SUM('Model coeffs'!H$12)*'Cost drivers '!$I38 + SUM('Model coeffs'!H$13)*'Cost drivers '!$J38),
"")</f>
        <v>38.463555297491901</v>
      </c>
      <c r="I36" s="181">
        <f>IFERROR(
EXP(SUM('Model coeffs'!I$14) + SUM('Model coeffs'!I$7)*'Cost drivers '!$D38 + SUM('Model coeffs'!I$8)*'Cost drivers '!$E38 + SUM('Model coeffs'!I$9)*'Cost drivers '!$F38 + SUM('Model coeffs'!I$10)*'Cost drivers '!$G38 + SUM('Model coeffs'!I$11)*'Cost drivers '!$H38 + SUM('Model coeffs'!I$12)*'Cost drivers '!$I38 + SUM('Model coeffs'!I$13)*'Cost drivers '!$J38),
"")</f>
        <v>38.829690754980994</v>
      </c>
      <c r="J36" s="181">
        <f>IFERROR(
EXP(SUM('Model coeffs'!J$14) + SUM('Model coeffs'!J$7)*'Cost drivers '!$D38 + SUM('Model coeffs'!J$8)*'Cost drivers '!$E38 + SUM('Model coeffs'!J$9)*'Cost drivers '!$F38 + SUM('Model coeffs'!J$10)*'Cost drivers '!$G38 + SUM('Model coeffs'!J$11)*'Cost drivers '!$H38 + SUM('Model coeffs'!J$12)*'Cost drivers '!$I38 + SUM('Model coeffs'!J$13)*'Cost drivers '!$J38),
"")</f>
        <v>39.365848011562079</v>
      </c>
      <c r="K36" s="181">
        <f>IFERROR(
EXP(SUM('Model coeffs'!K$14) + SUM('Model coeffs'!K$7)*'Cost drivers '!$D38 + SUM('Model coeffs'!K$8)*'Cost drivers '!$E38 + SUM('Model coeffs'!K$9)*'Cost drivers '!$F38 + SUM('Model coeffs'!K$10)*'Cost drivers '!$G38 + SUM('Model coeffs'!K$11)*'Cost drivers '!$H38 + SUM('Model coeffs'!K$12)*'Cost drivers '!$I38 + SUM('Model coeffs'!K$13)*'Cost drivers '!$J38),
"")</f>
        <v>40.156000226668262</v>
      </c>
      <c r="L36" s="182">
        <f>IFERROR(INDEX('Cost drivers '!$O$9:$O$314, MATCH('Modelled costs '!$A36, 'Cost drivers '!$A$9:$A$314, 0)), "")</f>
        <v>1843.8420000000001</v>
      </c>
      <c r="M36" s="183"/>
      <c r="N36" s="184">
        <f t="shared" si="4"/>
        <v>30.914350537323877</v>
      </c>
      <c r="O36" s="184">
        <f t="shared" si="0"/>
        <v>33.433364889258215</v>
      </c>
      <c r="P36" s="184">
        <f t="shared" si="0"/>
        <v>36.600766028366394</v>
      </c>
      <c r="Q36" s="184">
        <f t="shared" si="0"/>
        <v>36.114295780794677</v>
      </c>
      <c r="R36" s="184">
        <f t="shared" si="1"/>
        <v>70.920718726838061</v>
      </c>
      <c r="S36" s="184">
        <f t="shared" si="1"/>
        <v>71.595814661045665</v>
      </c>
      <c r="T36" s="184">
        <f t="shared" si="1"/>
        <v>72.584403929334641</v>
      </c>
      <c r="U36" s="184">
        <f t="shared" si="1"/>
        <v>74.041319769940472</v>
      </c>
      <c r="V36" s="183"/>
      <c r="W36" s="185">
        <f t="shared" si="5"/>
        <v>32.173857713291042</v>
      </c>
      <c r="X36" s="185">
        <f t="shared" si="6"/>
        <v>36.357530904580535</v>
      </c>
      <c r="Y36" s="185">
        <f t="shared" si="2"/>
        <v>72.28556427178971</v>
      </c>
      <c r="Z36" s="183"/>
      <c r="AA36" s="185">
        <f t="shared" si="7"/>
        <v>68.531388617871585</v>
      </c>
      <c r="AB36" s="185">
        <f t="shared" si="8"/>
        <v>72.28556427178971</v>
      </c>
      <c r="AC36" s="185">
        <f t="shared" si="9"/>
        <v>71.347020358310175</v>
      </c>
      <c r="AD36" s="183"/>
      <c r="AE36" s="186" t="str">
        <f>IF(RIGHT($C36,2)&gt;=RIGHT(Controls!$C$53,2), 'Modelled costs '!$AC36*Controls!$E$41, "")</f>
        <v/>
      </c>
      <c r="AF36" s="187" t="str">
        <f>IF(RIGHT($C36,2)&lt;RIGHT(Controls!$C$53,2), "", (INDEX(Controls!$F$44:$F$49, MATCH('Modelled costs '!$C36, Controls!$B$44:$B$49,0), 0))*'Modelled costs '!$AE36)</f>
        <v/>
      </c>
      <c r="AG36" s="188" t="str">
        <f t="shared" si="10"/>
        <v/>
      </c>
    </row>
    <row r="37" spans="1:33" s="48" customFormat="1" ht="13.15">
      <c r="A37" s="66" t="str">
        <f t="shared" si="3"/>
        <v>NES15</v>
      </c>
      <c r="B37" s="66" t="str">
        <f>Costs!B38</f>
        <v>NES</v>
      </c>
      <c r="C37" s="66" t="str">
        <f>Costs!C38</f>
        <v>2014-15</v>
      </c>
      <c r="D37" s="181">
        <f>IFERROR(
EXP(SUM('Model coeffs'!D$14) + SUM('Model coeffs'!D$7)*'Cost drivers '!$D39 + SUM('Model coeffs'!D$8)*'Cost drivers '!$E39 + SUM('Model coeffs'!D$9)*'Cost drivers '!$F39 + SUM('Model coeffs'!D$10)*'Cost drivers '!$G39 + SUM('Model coeffs'!D$11)*'Cost drivers '!$H39 + SUM('Model coeffs'!D$12)*'Cost drivers '!$I39 + SUM('Model coeffs'!D$13)*'Cost drivers '!$J39),
"")</f>
        <v>17.380269242485543</v>
      </c>
      <c r="E37" s="181">
        <f>IFERROR(
EXP(SUM('Model coeffs'!E$14) + SUM('Model coeffs'!E$7)*'Cost drivers '!$D39 + SUM('Model coeffs'!E$8)*'Cost drivers '!$E39 + SUM('Model coeffs'!E$9)*'Cost drivers '!$F39 + SUM('Model coeffs'!E$10)*'Cost drivers '!$G39 + SUM('Model coeffs'!E$11)*'Cost drivers '!$H39 + SUM('Model coeffs'!E$12)*'Cost drivers '!$I39 + SUM('Model coeffs'!E$13)*'Cost drivers '!$J39),
"")</f>
        <v>18.58816749014197</v>
      </c>
      <c r="F37" s="181">
        <f>IFERROR(
EXP(SUM('Model coeffs'!F$14) + SUM('Model coeffs'!F$7)*'Cost drivers '!$D39 + SUM('Model coeffs'!F$8)*'Cost drivers '!$E39 + SUM('Model coeffs'!F$9)*'Cost drivers '!$F39 + SUM('Model coeffs'!F$10)*'Cost drivers '!$G39 + SUM('Model coeffs'!F$11)*'Cost drivers '!$H39 + SUM('Model coeffs'!F$12)*'Cost drivers '!$I39 + SUM('Model coeffs'!F$13)*'Cost drivers '!$J39),
"")</f>
        <v>19.849711471975212</v>
      </c>
      <c r="G37" s="181">
        <f>IFERROR(
EXP(SUM('Model coeffs'!G$14) + SUM('Model coeffs'!G$7)*'Cost drivers '!$D39 + SUM('Model coeffs'!G$8)*'Cost drivers '!$E39 + SUM('Model coeffs'!G$9)*'Cost drivers '!$F39 + SUM('Model coeffs'!G$10)*'Cost drivers '!$G39 + SUM('Model coeffs'!G$11)*'Cost drivers '!$H39 + SUM('Model coeffs'!G$12)*'Cost drivers '!$I39 + SUM('Model coeffs'!G$13)*'Cost drivers '!$J39),
"")</f>
        <v>19.578328399240149</v>
      </c>
      <c r="H37" s="181">
        <f>IFERROR(
EXP(SUM('Model coeffs'!H$14) + SUM('Model coeffs'!H$7)*'Cost drivers '!$D39 + SUM('Model coeffs'!H$8)*'Cost drivers '!$E39 + SUM('Model coeffs'!H$9)*'Cost drivers '!$F39 + SUM('Model coeffs'!H$10)*'Cost drivers '!$G39 + SUM('Model coeffs'!H$11)*'Cost drivers '!$H39 + SUM('Model coeffs'!H$12)*'Cost drivers '!$I39 + SUM('Model coeffs'!H$13)*'Cost drivers '!$J39),
"")</f>
        <v>39.274281845579289</v>
      </c>
      <c r="I37" s="181">
        <f>IFERROR(
EXP(SUM('Model coeffs'!I$14) + SUM('Model coeffs'!I$7)*'Cost drivers '!$D39 + SUM('Model coeffs'!I$8)*'Cost drivers '!$E39 + SUM('Model coeffs'!I$9)*'Cost drivers '!$F39 + SUM('Model coeffs'!I$10)*'Cost drivers '!$G39 + SUM('Model coeffs'!I$11)*'Cost drivers '!$H39 + SUM('Model coeffs'!I$12)*'Cost drivers '!$I39 + SUM('Model coeffs'!I$13)*'Cost drivers '!$J39),
"")</f>
        <v>39.479447425617934</v>
      </c>
      <c r="J37" s="181">
        <f>IFERROR(
EXP(SUM('Model coeffs'!J$14) + SUM('Model coeffs'!J$7)*'Cost drivers '!$D39 + SUM('Model coeffs'!J$8)*'Cost drivers '!$E39 + SUM('Model coeffs'!J$9)*'Cost drivers '!$F39 + SUM('Model coeffs'!J$10)*'Cost drivers '!$G39 + SUM('Model coeffs'!J$11)*'Cost drivers '!$H39 + SUM('Model coeffs'!J$12)*'Cost drivers '!$I39 + SUM('Model coeffs'!J$13)*'Cost drivers '!$J39),
"")</f>
        <v>40.110910123492715</v>
      </c>
      <c r="K37" s="181">
        <f>IFERROR(
EXP(SUM('Model coeffs'!K$14) + SUM('Model coeffs'!K$7)*'Cost drivers '!$D39 + SUM('Model coeffs'!K$8)*'Cost drivers '!$E39 + SUM('Model coeffs'!K$9)*'Cost drivers '!$F39 + SUM('Model coeffs'!K$10)*'Cost drivers '!$G39 + SUM('Model coeffs'!K$11)*'Cost drivers '!$H39 + SUM('Model coeffs'!K$12)*'Cost drivers '!$I39 + SUM('Model coeffs'!K$13)*'Cost drivers '!$J39),
"")</f>
        <v>40.722721132899004</v>
      </c>
      <c r="L37" s="182">
        <f>IFERROR(INDEX('Cost drivers '!$O$9:$O$314, MATCH('Modelled costs '!$A37, 'Cost drivers '!$A$9:$A$314, 0)), "")</f>
        <v>1852.55</v>
      </c>
      <c r="M37" s="183"/>
      <c r="N37" s="184">
        <f t="shared" si="4"/>
        <v>32.197817785166592</v>
      </c>
      <c r="O37" s="184">
        <f t="shared" si="0"/>
        <v>34.435509683862506</v>
      </c>
      <c r="P37" s="184">
        <f t="shared" si="0"/>
        <v>36.772582987407674</v>
      </c>
      <c r="Q37" s="184">
        <f t="shared" si="0"/>
        <v>36.269832276012338</v>
      </c>
      <c r="R37" s="184">
        <f t="shared" si="1"/>
        <v>72.757570833027913</v>
      </c>
      <c r="S37" s="184">
        <f t="shared" si="1"/>
        <v>73.137650328328505</v>
      </c>
      <c r="T37" s="184">
        <f t="shared" si="1"/>
        <v>74.307466549276427</v>
      </c>
      <c r="U37" s="184">
        <f t="shared" si="1"/>
        <v>75.440877034752063</v>
      </c>
      <c r="V37" s="183"/>
      <c r="W37" s="185">
        <f t="shared" si="5"/>
        <v>33.316663734514549</v>
      </c>
      <c r="X37" s="185">
        <f t="shared" si="6"/>
        <v>36.521207631710006</v>
      </c>
      <c r="Y37" s="185">
        <f t="shared" si="2"/>
        <v>73.91089118634622</v>
      </c>
      <c r="Z37" s="183"/>
      <c r="AA37" s="185">
        <f t="shared" si="7"/>
        <v>69.837871366224562</v>
      </c>
      <c r="AB37" s="185">
        <f t="shared" si="8"/>
        <v>73.91089118634622</v>
      </c>
      <c r="AC37" s="185">
        <f t="shared" si="9"/>
        <v>72.892636231315805</v>
      </c>
      <c r="AD37" s="183"/>
      <c r="AE37" s="186" t="str">
        <f>IF(RIGHT($C37,2)&gt;=RIGHT(Controls!$C$53,2), 'Modelled costs '!$AC37*Controls!$E$41, "")</f>
        <v/>
      </c>
      <c r="AF37" s="187" t="str">
        <f>IF(RIGHT($C37,2)&lt;RIGHT(Controls!$C$53,2), "", (INDEX(Controls!$F$44:$F$49, MATCH('Modelled costs '!$C37, Controls!$B$44:$B$49,0), 0))*'Modelled costs '!$AE37)</f>
        <v/>
      </c>
      <c r="AG37" s="188" t="str">
        <f t="shared" si="10"/>
        <v/>
      </c>
    </row>
    <row r="38" spans="1:33" s="48" customFormat="1" ht="13.15">
      <c r="A38" s="66" t="str">
        <f t="shared" si="3"/>
        <v>NES16</v>
      </c>
      <c r="B38" s="66" t="str">
        <f>Costs!B39</f>
        <v>NES</v>
      </c>
      <c r="C38" s="66" t="str">
        <f>Costs!C39</f>
        <v>2015-16</v>
      </c>
      <c r="D38" s="181">
        <f>IFERROR(
EXP(SUM('Model coeffs'!D$14) + SUM('Model coeffs'!D$7)*'Cost drivers '!$D40 + SUM('Model coeffs'!D$8)*'Cost drivers '!$E40 + SUM('Model coeffs'!D$9)*'Cost drivers '!$F40 + SUM('Model coeffs'!D$10)*'Cost drivers '!$G40 + SUM('Model coeffs'!D$11)*'Cost drivers '!$H40 + SUM('Model coeffs'!D$12)*'Cost drivers '!$I40 + SUM('Model coeffs'!D$13)*'Cost drivers '!$J40),
"")</f>
        <v>17.005383122135257</v>
      </c>
      <c r="E38" s="181">
        <f>IFERROR(
EXP(SUM('Model coeffs'!E$14) + SUM('Model coeffs'!E$7)*'Cost drivers '!$D40 + SUM('Model coeffs'!E$8)*'Cost drivers '!$E40 + SUM('Model coeffs'!E$9)*'Cost drivers '!$F40 + SUM('Model coeffs'!E$10)*'Cost drivers '!$G40 + SUM('Model coeffs'!E$11)*'Cost drivers '!$H40 + SUM('Model coeffs'!E$12)*'Cost drivers '!$I40 + SUM('Model coeffs'!E$13)*'Cost drivers '!$J40),
"")</f>
        <v>18.320157453545374</v>
      </c>
      <c r="F38" s="181">
        <f>IFERROR(
EXP(SUM('Model coeffs'!F$14) + SUM('Model coeffs'!F$7)*'Cost drivers '!$D40 + SUM('Model coeffs'!F$8)*'Cost drivers '!$E40 + SUM('Model coeffs'!F$9)*'Cost drivers '!$F40 + SUM('Model coeffs'!F$10)*'Cost drivers '!$G40 + SUM('Model coeffs'!F$11)*'Cost drivers '!$H40 + SUM('Model coeffs'!F$12)*'Cost drivers '!$I40 + SUM('Model coeffs'!F$13)*'Cost drivers '!$J40),
"")</f>
        <v>19.847962391588091</v>
      </c>
      <c r="G38" s="181">
        <f>IFERROR(
EXP(SUM('Model coeffs'!G$14) + SUM('Model coeffs'!G$7)*'Cost drivers '!$D40 + SUM('Model coeffs'!G$8)*'Cost drivers '!$E40 + SUM('Model coeffs'!G$9)*'Cost drivers '!$F40 + SUM('Model coeffs'!G$10)*'Cost drivers '!$G40 + SUM('Model coeffs'!G$11)*'Cost drivers '!$H40 + SUM('Model coeffs'!G$12)*'Cost drivers '!$I40 + SUM('Model coeffs'!G$13)*'Cost drivers '!$J40),
"")</f>
        <v>19.568489523348493</v>
      </c>
      <c r="H38" s="181">
        <f>IFERROR(
EXP(SUM('Model coeffs'!H$14) + SUM('Model coeffs'!H$7)*'Cost drivers '!$D40 + SUM('Model coeffs'!H$8)*'Cost drivers '!$E40 + SUM('Model coeffs'!H$9)*'Cost drivers '!$F40 + SUM('Model coeffs'!H$10)*'Cost drivers '!$G40 + SUM('Model coeffs'!H$11)*'Cost drivers '!$H40 + SUM('Model coeffs'!H$12)*'Cost drivers '!$I40 + SUM('Model coeffs'!H$13)*'Cost drivers '!$J40),
"")</f>
        <v>38.757856028234237</v>
      </c>
      <c r="I38" s="181">
        <f>IFERROR(
EXP(SUM('Model coeffs'!I$14) + SUM('Model coeffs'!I$7)*'Cost drivers '!$D40 + SUM('Model coeffs'!I$8)*'Cost drivers '!$E40 + SUM('Model coeffs'!I$9)*'Cost drivers '!$F40 + SUM('Model coeffs'!I$10)*'Cost drivers '!$G40 + SUM('Model coeffs'!I$11)*'Cost drivers '!$H40 + SUM('Model coeffs'!I$12)*'Cost drivers '!$I40 + SUM('Model coeffs'!I$13)*'Cost drivers '!$J40),
"")</f>
        <v>39.072511871853074</v>
      </c>
      <c r="J38" s="181">
        <f>IFERROR(
EXP(SUM('Model coeffs'!J$14) + SUM('Model coeffs'!J$7)*'Cost drivers '!$D40 + SUM('Model coeffs'!J$8)*'Cost drivers '!$E40 + SUM('Model coeffs'!J$9)*'Cost drivers '!$F40 + SUM('Model coeffs'!J$10)*'Cost drivers '!$G40 + SUM('Model coeffs'!J$11)*'Cost drivers '!$H40 + SUM('Model coeffs'!J$12)*'Cost drivers '!$I40 + SUM('Model coeffs'!J$13)*'Cost drivers '!$J40),
"")</f>
        <v>39.657363098052144</v>
      </c>
      <c r="K38" s="181">
        <f>IFERROR(
EXP(SUM('Model coeffs'!K$14) + SUM('Model coeffs'!K$7)*'Cost drivers '!$D40 + SUM('Model coeffs'!K$8)*'Cost drivers '!$E40 + SUM('Model coeffs'!K$9)*'Cost drivers '!$F40 + SUM('Model coeffs'!K$10)*'Cost drivers '!$G40 + SUM('Model coeffs'!K$11)*'Cost drivers '!$H40 + SUM('Model coeffs'!K$12)*'Cost drivers '!$I40 + SUM('Model coeffs'!K$13)*'Cost drivers '!$J40),
"")</f>
        <v>40.390208899322033</v>
      </c>
      <c r="L38" s="182">
        <f>IFERROR(INDEX('Cost drivers '!$O$9:$O$314, MATCH('Modelled costs '!$A38, 'Cost drivers '!$A$9:$A$314, 0)), "")</f>
        <v>1860.6630000000002</v>
      </c>
      <c r="M38" s="183"/>
      <c r="N38" s="184">
        <f t="shared" si="4"/>
        <v>31.64128717618156</v>
      </c>
      <c r="O38" s="184">
        <f t="shared" si="0"/>
        <v>34.087639127986101</v>
      </c>
      <c r="P38" s="184">
        <f t="shared" si="0"/>
        <v>36.930369247419478</v>
      </c>
      <c r="Q38" s="184">
        <f t="shared" si="0"/>
        <v>36.410364421982187</v>
      </c>
      <c r="R38" s="184">
        <f t="shared" si="1"/>
        <v>72.115308671062408</v>
      </c>
      <c r="S38" s="184">
        <f t="shared" si="1"/>
        <v>72.700777157017768</v>
      </c>
      <c r="T38" s="184">
        <f t="shared" si="1"/>
        <v>73.788988194110999</v>
      </c>
      <c r="U38" s="184">
        <f t="shared" si="1"/>
        <v>75.152567261239241</v>
      </c>
      <c r="V38" s="183"/>
      <c r="W38" s="185">
        <f t="shared" si="5"/>
        <v>32.864463152083829</v>
      </c>
      <c r="X38" s="185">
        <f t="shared" si="6"/>
        <v>36.670366834700829</v>
      </c>
      <c r="Y38" s="185">
        <f t="shared" si="2"/>
        <v>73.439410320857604</v>
      </c>
      <c r="Z38" s="183"/>
      <c r="AA38" s="185">
        <f t="shared" si="7"/>
        <v>69.534829986784658</v>
      </c>
      <c r="AB38" s="185">
        <f t="shared" si="8"/>
        <v>73.439410320857604</v>
      </c>
      <c r="AC38" s="185">
        <f t="shared" si="9"/>
        <v>72.463265237339371</v>
      </c>
      <c r="AD38" s="183"/>
      <c r="AE38" s="186" t="str">
        <f>IF(RIGHT($C38,2)&gt;=RIGHT(Controls!$C$53,2), 'Modelled costs '!$AC38*Controls!$E$41, "")</f>
        <v/>
      </c>
      <c r="AF38" s="187" t="str">
        <f>IF(RIGHT($C38,2)&lt;RIGHT(Controls!$C$53,2), "", (INDEX(Controls!$F$44:$F$49, MATCH('Modelled costs '!$C38, Controls!$B$44:$B$49,0), 0))*'Modelled costs '!$AE38)</f>
        <v/>
      </c>
      <c r="AG38" s="188" t="str">
        <f t="shared" si="10"/>
        <v/>
      </c>
    </row>
    <row r="39" spans="1:33" s="48" customFormat="1" ht="13.15">
      <c r="A39" s="66" t="str">
        <f t="shared" si="3"/>
        <v>NES17</v>
      </c>
      <c r="B39" s="66" t="str">
        <f>Costs!B40</f>
        <v>NES</v>
      </c>
      <c r="C39" s="66" t="str">
        <f>Costs!C40</f>
        <v>2016-17</v>
      </c>
      <c r="D39" s="181">
        <f>IFERROR(
EXP(SUM('Model coeffs'!D$14) + SUM('Model coeffs'!D$7)*'Cost drivers '!$D41 + SUM('Model coeffs'!D$8)*'Cost drivers '!$E41 + SUM('Model coeffs'!D$9)*'Cost drivers '!$F41 + SUM('Model coeffs'!D$10)*'Cost drivers '!$G41 + SUM('Model coeffs'!D$11)*'Cost drivers '!$H41 + SUM('Model coeffs'!D$12)*'Cost drivers '!$I41 + SUM('Model coeffs'!D$13)*'Cost drivers '!$J41),
"")</f>
        <v>16.62124957369004</v>
      </c>
      <c r="E39" s="181">
        <f>IFERROR(
EXP(SUM('Model coeffs'!E$14) + SUM('Model coeffs'!E$7)*'Cost drivers '!$D41 + SUM('Model coeffs'!E$8)*'Cost drivers '!$E41 + SUM('Model coeffs'!E$9)*'Cost drivers '!$F41 + SUM('Model coeffs'!E$10)*'Cost drivers '!$G41 + SUM('Model coeffs'!E$11)*'Cost drivers '!$H41 + SUM('Model coeffs'!E$12)*'Cost drivers '!$I41 + SUM('Model coeffs'!E$13)*'Cost drivers '!$J41),
"")</f>
        <v>17.748420300928952</v>
      </c>
      <c r="F39" s="181">
        <f>IFERROR(
EXP(SUM('Model coeffs'!F$14) + SUM('Model coeffs'!F$7)*'Cost drivers '!$D41 + SUM('Model coeffs'!F$8)*'Cost drivers '!$E41 + SUM('Model coeffs'!F$9)*'Cost drivers '!$F41 + SUM('Model coeffs'!F$10)*'Cost drivers '!$G41 + SUM('Model coeffs'!F$11)*'Cost drivers '!$H41 + SUM('Model coeffs'!F$12)*'Cost drivers '!$I41 + SUM('Model coeffs'!F$13)*'Cost drivers '!$J41),
"")</f>
        <v>19.846589507426263</v>
      </c>
      <c r="G39" s="181">
        <f>IFERROR(
EXP(SUM('Model coeffs'!G$14) + SUM('Model coeffs'!G$7)*'Cost drivers '!$D41 + SUM('Model coeffs'!G$8)*'Cost drivers '!$E41 + SUM('Model coeffs'!G$9)*'Cost drivers '!$F41 + SUM('Model coeffs'!G$10)*'Cost drivers '!$G41 + SUM('Model coeffs'!G$11)*'Cost drivers '!$H41 + SUM('Model coeffs'!G$12)*'Cost drivers '!$I41 + SUM('Model coeffs'!G$13)*'Cost drivers '!$J41),
"")</f>
        <v>19.559150975819641</v>
      </c>
      <c r="H39" s="181">
        <f>IFERROR(
EXP(SUM('Model coeffs'!H$14) + SUM('Model coeffs'!H$7)*'Cost drivers '!$D41 + SUM('Model coeffs'!H$8)*'Cost drivers '!$E41 + SUM('Model coeffs'!H$9)*'Cost drivers '!$F41 + SUM('Model coeffs'!H$10)*'Cost drivers '!$G41 + SUM('Model coeffs'!H$11)*'Cost drivers '!$H41 + SUM('Model coeffs'!H$12)*'Cost drivers '!$I41 + SUM('Model coeffs'!H$13)*'Cost drivers '!$J41),
"")</f>
        <v>38.278531256633478</v>
      </c>
      <c r="I39" s="181">
        <f>IFERROR(
EXP(SUM('Model coeffs'!I$14) + SUM('Model coeffs'!I$7)*'Cost drivers '!$D41 + SUM('Model coeffs'!I$8)*'Cost drivers '!$E41 + SUM('Model coeffs'!I$9)*'Cost drivers '!$F41 + SUM('Model coeffs'!I$10)*'Cost drivers '!$G41 + SUM('Model coeffs'!I$11)*'Cost drivers '!$H41 + SUM('Model coeffs'!I$12)*'Cost drivers '!$I41 + SUM('Model coeffs'!I$13)*'Cost drivers '!$J41),
"")</f>
        <v>38.577411943156505</v>
      </c>
      <c r="J39" s="181">
        <f>IFERROR(
EXP(SUM('Model coeffs'!J$14) + SUM('Model coeffs'!J$7)*'Cost drivers '!$D41 + SUM('Model coeffs'!J$8)*'Cost drivers '!$E41 + SUM('Model coeffs'!J$9)*'Cost drivers '!$F41 + SUM('Model coeffs'!J$10)*'Cost drivers '!$G41 + SUM('Model coeffs'!J$11)*'Cost drivers '!$H41 + SUM('Model coeffs'!J$12)*'Cost drivers '!$I41 + SUM('Model coeffs'!J$13)*'Cost drivers '!$J41),
"")</f>
        <v>39.183712632759992</v>
      </c>
      <c r="K39" s="181">
        <f>IFERROR(
EXP(SUM('Model coeffs'!K$14) + SUM('Model coeffs'!K$7)*'Cost drivers '!$D41 + SUM('Model coeffs'!K$8)*'Cost drivers '!$E41 + SUM('Model coeffs'!K$9)*'Cost drivers '!$F41 + SUM('Model coeffs'!K$10)*'Cost drivers '!$G41 + SUM('Model coeffs'!K$11)*'Cost drivers '!$H41 + SUM('Model coeffs'!K$12)*'Cost drivers '!$I41 + SUM('Model coeffs'!K$13)*'Cost drivers '!$J41),
"")</f>
        <v>39.846068593281508</v>
      </c>
      <c r="L39" s="182">
        <f>IFERROR(INDEX('Cost drivers '!$O$9:$O$314, MATCH('Modelled costs '!$A39, 'Cost drivers '!$A$9:$A$314, 0)), "")</f>
        <v>1869.0800000000002</v>
      </c>
      <c r="M39" s="183"/>
      <c r="N39" s="184">
        <f t="shared" si="4"/>
        <v>31.066445153192582</v>
      </c>
      <c r="O39" s="184">
        <f t="shared" si="0"/>
        <v>33.17321741606029</v>
      </c>
      <c r="P39" s="184">
        <f t="shared" si="0"/>
        <v>37.094863516540279</v>
      </c>
      <c r="Q39" s="184">
        <f t="shared" si="0"/>
        <v>36.557617905884982</v>
      </c>
      <c r="R39" s="184">
        <f t="shared" si="1"/>
        <v>71.545637201148509</v>
      </c>
      <c r="S39" s="184">
        <f t="shared" si="1"/>
        <v>72.104269114714967</v>
      </c>
      <c r="T39" s="184">
        <f t="shared" si="1"/>
        <v>73.237493607639053</v>
      </c>
      <c r="U39" s="184">
        <f t="shared" si="1"/>
        <v>74.475489886330607</v>
      </c>
      <c r="V39" s="183"/>
      <c r="W39" s="185">
        <f t="shared" si="5"/>
        <v>32.119831284626436</v>
      </c>
      <c r="X39" s="185">
        <f t="shared" si="6"/>
        <v>36.826240711212634</v>
      </c>
      <c r="Y39" s="185">
        <f t="shared" si="2"/>
        <v>72.84072245245828</v>
      </c>
      <c r="Z39" s="183"/>
      <c r="AA39" s="185">
        <f t="shared" si="7"/>
        <v>68.946071995839077</v>
      </c>
      <c r="AB39" s="185">
        <f t="shared" si="8"/>
        <v>72.84072245245828</v>
      </c>
      <c r="AC39" s="185">
        <f t="shared" si="9"/>
        <v>71.867059838303476</v>
      </c>
      <c r="AD39" s="183"/>
      <c r="AE39" s="186" t="str">
        <f>IF(RIGHT($C39,2)&gt;=RIGHT(Controls!$C$53,2), 'Modelled costs '!$AC39*Controls!$E$41, "")</f>
        <v/>
      </c>
      <c r="AF39" s="187" t="str">
        <f>IF(RIGHT($C39,2)&lt;RIGHT(Controls!$C$53,2), "", (INDEX(Controls!$F$44:$F$49, MATCH('Modelled costs '!$C39, Controls!$B$44:$B$49,0), 0))*'Modelled costs '!$AE39)</f>
        <v/>
      </c>
      <c r="AG39" s="188" t="str">
        <f t="shared" si="10"/>
        <v/>
      </c>
    </row>
    <row r="40" spans="1:33" s="48" customFormat="1" ht="13.15">
      <c r="A40" s="66" t="str">
        <f t="shared" si="3"/>
        <v>NES18</v>
      </c>
      <c r="B40" s="66" t="str">
        <f>Costs!B41</f>
        <v>NES</v>
      </c>
      <c r="C40" s="66" t="str">
        <f>Costs!C41</f>
        <v>2017-18</v>
      </c>
      <c r="D40" s="181">
        <f>IFERROR(
EXP(SUM('Model coeffs'!D$14) + SUM('Model coeffs'!D$7)*'Cost drivers '!$D42 + SUM('Model coeffs'!D$8)*'Cost drivers '!$E42 + SUM('Model coeffs'!D$9)*'Cost drivers '!$F42 + SUM('Model coeffs'!D$10)*'Cost drivers '!$G42 + SUM('Model coeffs'!D$11)*'Cost drivers '!$H42 + SUM('Model coeffs'!D$12)*'Cost drivers '!$I42 + SUM('Model coeffs'!D$13)*'Cost drivers '!$J42),
"")</f>
        <v>16.572964097557442</v>
      </c>
      <c r="E40" s="181">
        <f>IFERROR(
EXP(SUM('Model coeffs'!E$14) + SUM('Model coeffs'!E$7)*'Cost drivers '!$D42 + SUM('Model coeffs'!E$8)*'Cost drivers '!$E42 + SUM('Model coeffs'!E$9)*'Cost drivers '!$F42 + SUM('Model coeffs'!E$10)*'Cost drivers '!$G42 + SUM('Model coeffs'!E$11)*'Cost drivers '!$H42 + SUM('Model coeffs'!E$12)*'Cost drivers '!$I42 + SUM('Model coeffs'!E$13)*'Cost drivers '!$J42),
"")</f>
        <v>17.326964960349692</v>
      </c>
      <c r="F40" s="181">
        <f>IFERROR(
EXP(SUM('Model coeffs'!F$14) + SUM('Model coeffs'!F$7)*'Cost drivers '!$D42 + SUM('Model coeffs'!F$8)*'Cost drivers '!$E42 + SUM('Model coeffs'!F$9)*'Cost drivers '!$F42 + SUM('Model coeffs'!F$10)*'Cost drivers '!$G42 + SUM('Model coeffs'!F$11)*'Cost drivers '!$H42 + SUM('Model coeffs'!F$12)*'Cost drivers '!$I42 + SUM('Model coeffs'!F$13)*'Cost drivers '!$J42),
"")</f>
        <v>19.847123500772842</v>
      </c>
      <c r="G40" s="181">
        <f>IFERROR(
EXP(SUM('Model coeffs'!G$14) + SUM('Model coeffs'!G$7)*'Cost drivers '!$D42 + SUM('Model coeffs'!G$8)*'Cost drivers '!$E42 + SUM('Model coeffs'!G$9)*'Cost drivers '!$F42 + SUM('Model coeffs'!G$10)*'Cost drivers '!$G42 + SUM('Model coeffs'!G$11)*'Cost drivers '!$H42 + SUM('Model coeffs'!G$12)*'Cost drivers '!$I42 + SUM('Model coeffs'!G$13)*'Cost drivers '!$J42),
"")</f>
        <v>19.552654747862739</v>
      </c>
      <c r="H40" s="181">
        <f>IFERROR(
EXP(SUM('Model coeffs'!H$14) + SUM('Model coeffs'!H$7)*'Cost drivers '!$D42 + SUM('Model coeffs'!H$8)*'Cost drivers '!$E42 + SUM('Model coeffs'!H$9)*'Cost drivers '!$F42 + SUM('Model coeffs'!H$10)*'Cost drivers '!$G42 + SUM('Model coeffs'!H$11)*'Cost drivers '!$H42 + SUM('Model coeffs'!H$12)*'Cost drivers '!$I42 + SUM('Model coeffs'!H$13)*'Cost drivers '!$J42),
"")</f>
        <v>38.225492162028331</v>
      </c>
      <c r="I40" s="181">
        <f>IFERROR(
EXP(SUM('Model coeffs'!I$14) + SUM('Model coeffs'!I$7)*'Cost drivers '!$D42 + SUM('Model coeffs'!I$8)*'Cost drivers '!$E42 + SUM('Model coeffs'!I$9)*'Cost drivers '!$F42 + SUM('Model coeffs'!I$10)*'Cost drivers '!$G42 + SUM('Model coeffs'!I$11)*'Cost drivers '!$H42 + SUM('Model coeffs'!I$12)*'Cost drivers '!$I42 + SUM('Model coeffs'!I$13)*'Cost drivers '!$J42),
"")</f>
        <v>38.286733886479837</v>
      </c>
      <c r="J40" s="181">
        <f>IFERROR(
EXP(SUM('Model coeffs'!J$14) + SUM('Model coeffs'!J$7)*'Cost drivers '!$D42 + SUM('Model coeffs'!J$8)*'Cost drivers '!$E42 + SUM('Model coeffs'!J$9)*'Cost drivers '!$F42 + SUM('Model coeffs'!J$10)*'Cost drivers '!$G42 + SUM('Model coeffs'!J$11)*'Cost drivers '!$H42 + SUM('Model coeffs'!J$12)*'Cost drivers '!$I42 + SUM('Model coeffs'!J$13)*'Cost drivers '!$J42),
"")</f>
        <v>39.122157510268416</v>
      </c>
      <c r="K40" s="181">
        <f>IFERROR(
EXP(SUM('Model coeffs'!K$14) + SUM('Model coeffs'!K$7)*'Cost drivers '!$D42 + SUM('Model coeffs'!K$8)*'Cost drivers '!$E42 + SUM('Model coeffs'!K$9)*'Cost drivers '!$F42 + SUM('Model coeffs'!K$10)*'Cost drivers '!$G42 + SUM('Model coeffs'!K$11)*'Cost drivers '!$H42 + SUM('Model coeffs'!K$12)*'Cost drivers '!$I42 + SUM('Model coeffs'!K$13)*'Cost drivers '!$J42),
"")</f>
        <v>39.479411839564499</v>
      </c>
      <c r="L40" s="182">
        <f>IFERROR(INDEX('Cost drivers '!$O$9:$O$314, MATCH('Modelled costs '!$A40, 'Cost drivers '!$A$9:$A$314, 0)), "")</f>
        <v>1878.4920000000002</v>
      </c>
      <c r="M40" s="183"/>
      <c r="N40" s="184">
        <f t="shared" si="4"/>
        <v>31.132180473548878</v>
      </c>
      <c r="O40" s="184">
        <f t="shared" si="0"/>
        <v>32.548565062297214</v>
      </c>
      <c r="P40" s="184">
        <f t="shared" si="0"/>
        <v>37.282662719213782</v>
      </c>
      <c r="Q40" s="184">
        <f t="shared" si="0"/>
        <v>36.729505522622176</v>
      </c>
      <c r="R40" s="184">
        <f t="shared" si="1"/>
        <v>71.806281222432929</v>
      </c>
      <c r="S40" s="184">
        <f t="shared" si="1"/>
        <v>71.921323311881295</v>
      </c>
      <c r="T40" s="184">
        <f t="shared" si="1"/>
        <v>73.49065990577914</v>
      </c>
      <c r="U40" s="184">
        <f t="shared" si="1"/>
        <v>74.161759305327209</v>
      </c>
      <c r="V40" s="183"/>
      <c r="W40" s="185">
        <f t="shared" si="5"/>
        <v>31.840372767923046</v>
      </c>
      <c r="X40" s="185">
        <f t="shared" si="6"/>
        <v>37.006084120917976</v>
      </c>
      <c r="Y40" s="185">
        <f t="shared" si="2"/>
        <v>72.84500593635515</v>
      </c>
      <c r="Z40" s="183"/>
      <c r="AA40" s="185">
        <f t="shared" si="7"/>
        <v>68.846456888841018</v>
      </c>
      <c r="AB40" s="185">
        <f t="shared" si="8"/>
        <v>72.84500593635515</v>
      </c>
      <c r="AC40" s="185">
        <f t="shared" si="9"/>
        <v>71.845368674476617</v>
      </c>
      <c r="AD40" s="183"/>
      <c r="AE40" s="186" t="str">
        <f>IF(RIGHT($C40,2)&gt;=RIGHT(Controls!$C$53,2), 'Modelled costs '!$AC40*Controls!$E$41, "")</f>
        <v/>
      </c>
      <c r="AF40" s="187" t="str">
        <f>IF(RIGHT($C40,2)&lt;RIGHT(Controls!$C$53,2), "", (INDEX(Controls!$F$44:$F$49, MATCH('Modelled costs '!$C40, Controls!$B$44:$B$49,0), 0))*'Modelled costs '!$AE40)</f>
        <v/>
      </c>
      <c r="AG40" s="188" t="str">
        <f t="shared" si="10"/>
        <v/>
      </c>
    </row>
    <row r="41" spans="1:33" s="48" customFormat="1" ht="13.15">
      <c r="A41" s="66" t="str">
        <f t="shared" si="3"/>
        <v>NES19</v>
      </c>
      <c r="B41" s="66" t="str">
        <f>Costs!B42</f>
        <v>NES</v>
      </c>
      <c r="C41" s="66" t="str">
        <f>Costs!C42</f>
        <v>2018-19</v>
      </c>
      <c r="D41" s="181">
        <f>IFERROR(
EXP(SUM('Model coeffs'!D$14) + SUM('Model coeffs'!D$7)*'Cost drivers '!$D43 + SUM('Model coeffs'!D$8)*'Cost drivers '!$E43 + SUM('Model coeffs'!D$9)*'Cost drivers '!$F43 + SUM('Model coeffs'!D$10)*'Cost drivers '!$G43 + SUM('Model coeffs'!D$11)*'Cost drivers '!$H43 + SUM('Model coeffs'!D$12)*'Cost drivers '!$I43 + SUM('Model coeffs'!D$13)*'Cost drivers '!$J43),
"")</f>
        <v>16.256274193373674</v>
      </c>
      <c r="E41" s="181">
        <f>IFERROR(
EXP(SUM('Model coeffs'!E$14) + SUM('Model coeffs'!E$7)*'Cost drivers '!$D43 + SUM('Model coeffs'!E$8)*'Cost drivers '!$E43 + SUM('Model coeffs'!E$9)*'Cost drivers '!$F43 + SUM('Model coeffs'!E$10)*'Cost drivers '!$G43 + SUM('Model coeffs'!E$11)*'Cost drivers '!$H43 + SUM('Model coeffs'!E$12)*'Cost drivers '!$I43 + SUM('Model coeffs'!E$13)*'Cost drivers '!$J43),
"")</f>
        <v>17.010050588248241</v>
      </c>
      <c r="F41" s="181">
        <f>IFERROR(
EXP(SUM('Model coeffs'!F$14) + SUM('Model coeffs'!F$7)*'Cost drivers '!$D43 + SUM('Model coeffs'!F$8)*'Cost drivers '!$E43 + SUM('Model coeffs'!F$9)*'Cost drivers '!$F43 + SUM('Model coeffs'!F$10)*'Cost drivers '!$G43 + SUM('Model coeffs'!F$11)*'Cost drivers '!$H43 + SUM('Model coeffs'!F$12)*'Cost drivers '!$I43 + SUM('Model coeffs'!F$13)*'Cost drivers '!$J43),
"")</f>
        <v>19.847251323745169</v>
      </c>
      <c r="G41" s="181">
        <f>IFERROR(
EXP(SUM('Model coeffs'!G$14) + SUM('Model coeffs'!G$7)*'Cost drivers '!$D43 + SUM('Model coeffs'!G$8)*'Cost drivers '!$E43 + SUM('Model coeffs'!G$9)*'Cost drivers '!$F43 + SUM('Model coeffs'!G$10)*'Cost drivers '!$G43 + SUM('Model coeffs'!G$11)*'Cost drivers '!$H43 + SUM('Model coeffs'!G$12)*'Cost drivers '!$I43 + SUM('Model coeffs'!G$13)*'Cost drivers '!$J43),
"")</f>
        <v>19.545093304197376</v>
      </c>
      <c r="H41" s="181">
        <f>IFERROR(
EXP(SUM('Model coeffs'!H$14) + SUM('Model coeffs'!H$7)*'Cost drivers '!$D43 + SUM('Model coeffs'!H$8)*'Cost drivers '!$E43 + SUM('Model coeffs'!H$9)*'Cost drivers '!$F43 + SUM('Model coeffs'!H$10)*'Cost drivers '!$G43 + SUM('Model coeffs'!H$11)*'Cost drivers '!$H43 + SUM('Model coeffs'!H$12)*'Cost drivers '!$I43 + SUM('Model coeffs'!H$13)*'Cost drivers '!$J43),
"")</f>
        <v>37.874434544179522</v>
      </c>
      <c r="I41" s="181">
        <f>IFERROR(
EXP(SUM('Model coeffs'!I$14) + SUM('Model coeffs'!I$7)*'Cost drivers '!$D43 + SUM('Model coeffs'!I$8)*'Cost drivers '!$E43 + SUM('Model coeffs'!I$9)*'Cost drivers '!$F43 + SUM('Model coeffs'!I$10)*'Cost drivers '!$G43 + SUM('Model coeffs'!I$11)*'Cost drivers '!$H43 + SUM('Model coeffs'!I$12)*'Cost drivers '!$I43 + SUM('Model coeffs'!I$13)*'Cost drivers '!$J43),
"")</f>
        <v>38.140195343305933</v>
      </c>
      <c r="J41" s="181">
        <f>IFERROR(
EXP(SUM('Model coeffs'!J$14) + SUM('Model coeffs'!J$7)*'Cost drivers '!$D43 + SUM('Model coeffs'!J$8)*'Cost drivers '!$E43 + SUM('Model coeffs'!J$9)*'Cost drivers '!$F43 + SUM('Model coeffs'!J$10)*'Cost drivers '!$G43 + SUM('Model coeffs'!J$11)*'Cost drivers '!$H43 + SUM('Model coeffs'!J$12)*'Cost drivers '!$I43 + SUM('Model coeffs'!J$13)*'Cost drivers '!$J43),
"")</f>
        <v>38.723365243919062</v>
      </c>
      <c r="K41" s="181">
        <f>IFERROR(
EXP(SUM('Model coeffs'!K$14) + SUM('Model coeffs'!K$7)*'Cost drivers '!$D43 + SUM('Model coeffs'!K$8)*'Cost drivers '!$E43 + SUM('Model coeffs'!K$9)*'Cost drivers '!$F43 + SUM('Model coeffs'!K$10)*'Cost drivers '!$G43 + SUM('Model coeffs'!K$11)*'Cost drivers '!$H43 + SUM('Model coeffs'!K$12)*'Cost drivers '!$I43 + SUM('Model coeffs'!K$13)*'Cost drivers '!$J43),
"")</f>
        <v>39.238031582165213</v>
      </c>
      <c r="L41" s="182">
        <f>IFERROR(INDEX('Cost drivers '!$O$9:$O$314, MATCH('Modelled costs '!$A41, 'Cost drivers '!$A$9:$A$314, 0)), "")</f>
        <v>1888.3319999999999</v>
      </c>
      <c r="M41" s="183"/>
      <c r="N41" s="184">
        <f t="shared" si="4"/>
        <v>30.697242760121693</v>
      </c>
      <c r="O41" s="184">
        <f t="shared" si="0"/>
        <v>32.120622847407972</v>
      </c>
      <c r="P41" s="184">
        <f t="shared" si="0"/>
        <v>37.478199786670359</v>
      </c>
      <c r="Q41" s="184">
        <f t="shared" si="0"/>
        <v>36.907625129301636</v>
      </c>
      <c r="R41" s="184">
        <f t="shared" si="1"/>
        <v>71.519506731679584</v>
      </c>
      <c r="S41" s="184">
        <f t="shared" si="1"/>
        <v>72.021351353015575</v>
      </c>
      <c r="T41" s="184">
        <f t="shared" si="1"/>
        <v>73.122569737780168</v>
      </c>
      <c r="U41" s="184">
        <f t="shared" si="1"/>
        <v>74.094430653613202</v>
      </c>
      <c r="V41" s="183"/>
      <c r="W41" s="185">
        <f t="shared" si="5"/>
        <v>31.408932803764834</v>
      </c>
      <c r="X41" s="185">
        <f t="shared" si="6"/>
        <v>37.192912457985997</v>
      </c>
      <c r="Y41" s="185">
        <f t="shared" si="2"/>
        <v>72.689464619022132</v>
      </c>
      <c r="Z41" s="183"/>
      <c r="AA41" s="185">
        <f t="shared" si="7"/>
        <v>68.601845261750839</v>
      </c>
      <c r="AB41" s="185">
        <f t="shared" si="8"/>
        <v>72.689464619022132</v>
      </c>
      <c r="AC41" s="185">
        <f t="shared" si="9"/>
        <v>71.667559779704305</v>
      </c>
      <c r="AD41" s="183"/>
      <c r="AE41" s="186" t="str">
        <f>IF(RIGHT($C41,2)&gt;=RIGHT(Controls!$C$53,2), 'Modelled costs '!$AC41*Controls!$E$41, "")</f>
        <v/>
      </c>
      <c r="AF41" s="187" t="str">
        <f>IF(RIGHT($C41,2)&lt;RIGHT(Controls!$C$53,2), "", (INDEX(Controls!$F$44:$F$49, MATCH('Modelled costs '!$C41, Controls!$B$44:$B$49,0), 0))*'Modelled costs '!$AE41)</f>
        <v/>
      </c>
      <c r="AG41" s="188" t="str">
        <f t="shared" si="10"/>
        <v/>
      </c>
    </row>
    <row r="42" spans="1:33" s="48" customFormat="1" ht="13.15">
      <c r="A42" s="66" t="str">
        <f t="shared" si="3"/>
        <v>NES20</v>
      </c>
      <c r="B42" s="66" t="str">
        <f>Costs!B43</f>
        <v>NES</v>
      </c>
      <c r="C42" s="66" t="str">
        <f>Costs!C43</f>
        <v>2019-20</v>
      </c>
      <c r="D42" s="181">
        <f>IFERROR(
EXP(SUM('Model coeffs'!D$14) + SUM('Model coeffs'!D$7)*'Cost drivers '!$D44 + SUM('Model coeffs'!D$8)*'Cost drivers '!$E44 + SUM('Model coeffs'!D$9)*'Cost drivers '!$F44 + SUM('Model coeffs'!D$10)*'Cost drivers '!$G44 + SUM('Model coeffs'!D$11)*'Cost drivers '!$H44 + SUM('Model coeffs'!D$12)*'Cost drivers '!$I44 + SUM('Model coeffs'!D$13)*'Cost drivers '!$J44),
"")</f>
        <v>22.99095247706116</v>
      </c>
      <c r="E42" s="181">
        <f>IFERROR(
EXP(SUM('Model coeffs'!E$14) + SUM('Model coeffs'!E$7)*'Cost drivers '!$D44 + SUM('Model coeffs'!E$8)*'Cost drivers '!$E44 + SUM('Model coeffs'!E$9)*'Cost drivers '!$F44 + SUM('Model coeffs'!E$10)*'Cost drivers '!$G44 + SUM('Model coeffs'!E$11)*'Cost drivers '!$H44 + SUM('Model coeffs'!E$12)*'Cost drivers '!$I44 + SUM('Model coeffs'!E$13)*'Cost drivers '!$J44),
"")</f>
        <v>24.39300162087633</v>
      </c>
      <c r="F42" s="181">
        <f>IFERROR(
EXP(SUM('Model coeffs'!F$14) + SUM('Model coeffs'!F$7)*'Cost drivers '!$D44 + SUM('Model coeffs'!F$8)*'Cost drivers '!$E44 + SUM('Model coeffs'!F$9)*'Cost drivers '!$F44 + SUM('Model coeffs'!F$10)*'Cost drivers '!$G44 + SUM('Model coeffs'!F$11)*'Cost drivers '!$H44 + SUM('Model coeffs'!F$12)*'Cost drivers '!$I44 + SUM('Model coeffs'!F$13)*'Cost drivers '!$J44),
"")</f>
        <v>19.844681534027263</v>
      </c>
      <c r="G42" s="181">
        <f>IFERROR(
EXP(SUM('Model coeffs'!G$14) + SUM('Model coeffs'!G$7)*'Cost drivers '!$D44 + SUM('Model coeffs'!G$8)*'Cost drivers '!$E44 + SUM('Model coeffs'!G$9)*'Cost drivers '!$F44 + SUM('Model coeffs'!G$10)*'Cost drivers '!$G44 + SUM('Model coeffs'!G$11)*'Cost drivers '!$H44 + SUM('Model coeffs'!G$12)*'Cost drivers '!$I44 + SUM('Model coeffs'!G$13)*'Cost drivers '!$J44),
"")</f>
        <v>19.530035025092982</v>
      </c>
      <c r="H42" s="181">
        <f>IFERROR(
EXP(SUM('Model coeffs'!H$14) + SUM('Model coeffs'!H$7)*'Cost drivers '!$D44 + SUM('Model coeffs'!H$8)*'Cost drivers '!$E44 + SUM('Model coeffs'!H$9)*'Cost drivers '!$F44 + SUM('Model coeffs'!H$10)*'Cost drivers '!$G44 + SUM('Model coeffs'!H$11)*'Cost drivers '!$H44 + SUM('Model coeffs'!H$12)*'Cost drivers '!$I44 + SUM('Model coeffs'!H$13)*'Cost drivers '!$J44),
"")</f>
        <v>44.433708477117825</v>
      </c>
      <c r="I42" s="181">
        <f>IFERROR(
EXP(SUM('Model coeffs'!I$14) + SUM('Model coeffs'!I$7)*'Cost drivers '!$D44 + SUM('Model coeffs'!I$8)*'Cost drivers '!$E44 + SUM('Model coeffs'!I$9)*'Cost drivers '!$F44 + SUM('Model coeffs'!I$10)*'Cost drivers '!$G44 + SUM('Model coeffs'!I$11)*'Cost drivers '!$H44 + SUM('Model coeffs'!I$12)*'Cost drivers '!$I44 + SUM('Model coeffs'!I$13)*'Cost drivers '!$J44),
"")</f>
        <v>44.920590527780725</v>
      </c>
      <c r="J42" s="181">
        <f>IFERROR(
EXP(SUM('Model coeffs'!J$14) + SUM('Model coeffs'!J$7)*'Cost drivers '!$D44 + SUM('Model coeffs'!J$8)*'Cost drivers '!$E44 + SUM('Model coeffs'!J$9)*'Cost drivers '!$F44 + SUM('Model coeffs'!J$10)*'Cost drivers '!$G44 + SUM('Model coeffs'!J$11)*'Cost drivers '!$H44 + SUM('Model coeffs'!J$12)*'Cost drivers '!$I44 + SUM('Model coeffs'!J$13)*'Cost drivers '!$J44),
"")</f>
        <v>45.500788181806669</v>
      </c>
      <c r="K42" s="181">
        <f>IFERROR(
EXP(SUM('Model coeffs'!K$14) + SUM('Model coeffs'!K$7)*'Cost drivers '!$D44 + SUM('Model coeffs'!K$8)*'Cost drivers '!$E44 + SUM('Model coeffs'!K$9)*'Cost drivers '!$F44 + SUM('Model coeffs'!K$10)*'Cost drivers '!$G44 + SUM('Model coeffs'!K$11)*'Cost drivers '!$H44 + SUM('Model coeffs'!K$12)*'Cost drivers '!$I44 + SUM('Model coeffs'!K$13)*'Cost drivers '!$J44),
"")</f>
        <v>46.333679752734113</v>
      </c>
      <c r="L42" s="182">
        <f>IFERROR(INDEX('Cost drivers '!$O$9:$O$314, MATCH('Modelled costs '!$A42, 'Cost drivers '!$A$9:$A$314, 0)), "")</f>
        <v>1901.2950000000001</v>
      </c>
      <c r="M42" s="183"/>
      <c r="N42" s="184">
        <f t="shared" si="4"/>
        <v>43.712582989874001</v>
      </c>
      <c r="O42" s="184">
        <f t="shared" si="0"/>
        <v>46.378292016764057</v>
      </c>
      <c r="P42" s="184">
        <f t="shared" si="0"/>
        <v>37.730593777238361</v>
      </c>
      <c r="Q42" s="184">
        <f t="shared" si="0"/>
        <v>37.132357943034158</v>
      </c>
      <c r="R42" s="184">
        <f t="shared" si="1"/>
        <v>84.481587759001727</v>
      </c>
      <c r="S42" s="184">
        <f t="shared" si="1"/>
        <v>85.407294167516852</v>
      </c>
      <c r="T42" s="184">
        <f t="shared" si="1"/>
        <v>86.510421066128103</v>
      </c>
      <c r="U42" s="184">
        <f t="shared" si="1"/>
        <v>88.093993645474612</v>
      </c>
      <c r="V42" s="183"/>
      <c r="W42" s="185">
        <f t="shared" si="5"/>
        <v>45.045437503319029</v>
      </c>
      <c r="X42" s="185">
        <f t="shared" si="6"/>
        <v>37.43147586013626</v>
      </c>
      <c r="Y42" s="185">
        <f t="shared" si="2"/>
        <v>86.123324159530327</v>
      </c>
      <c r="Z42" s="183"/>
      <c r="AA42" s="185">
        <f t="shared" si="7"/>
        <v>82.476913363455282</v>
      </c>
      <c r="AB42" s="185">
        <f t="shared" si="8"/>
        <v>86.123324159530327</v>
      </c>
      <c r="AC42" s="185">
        <f t="shared" si="9"/>
        <v>85.211721460511569</v>
      </c>
      <c r="AD42" s="183"/>
      <c r="AE42" s="186" t="str">
        <f>IF(RIGHT($C42,2)&gt;=RIGHT(Controls!$C$53,2), 'Modelled costs '!$AC42*Controls!$E$41, "")</f>
        <v/>
      </c>
      <c r="AF42" s="187" t="str">
        <f>IF(RIGHT($C42,2)&lt;RIGHT(Controls!$C$53,2), "", (INDEX(Controls!$F$44:$F$49, MATCH('Modelled costs '!$C42, Controls!$B$44:$B$49,0), 0))*'Modelled costs '!$AE42)</f>
        <v/>
      </c>
      <c r="AG42" s="188" t="str">
        <f t="shared" si="10"/>
        <v/>
      </c>
    </row>
    <row r="43" spans="1:33" s="48" customFormat="1" ht="13.15">
      <c r="A43" s="66" t="str">
        <f t="shared" si="3"/>
        <v>NES21</v>
      </c>
      <c r="B43" s="66" t="str">
        <f>Costs!B44</f>
        <v>NES</v>
      </c>
      <c r="C43" s="66" t="str">
        <f>Costs!C44</f>
        <v>2020-21</v>
      </c>
      <c r="D43" s="181">
        <f>IFERROR(
EXP(SUM('Model coeffs'!D$14) + SUM('Model coeffs'!D$7)*'Cost drivers '!$D45 + SUM('Model coeffs'!D$8)*'Cost drivers '!$E45 + SUM('Model coeffs'!D$9)*'Cost drivers '!$F45 + SUM('Model coeffs'!D$10)*'Cost drivers '!$G45 + SUM('Model coeffs'!D$11)*'Cost drivers '!$H45 + SUM('Model coeffs'!D$12)*'Cost drivers '!$I45 + SUM('Model coeffs'!D$13)*'Cost drivers '!$J45),
"")</f>
        <v>15.671320352043598</v>
      </c>
      <c r="E43" s="181">
        <f>IFERROR(
EXP(SUM('Model coeffs'!E$14) + SUM('Model coeffs'!E$7)*'Cost drivers '!$D45 + SUM('Model coeffs'!E$8)*'Cost drivers '!$E45 + SUM('Model coeffs'!E$9)*'Cost drivers '!$F45 + SUM('Model coeffs'!E$10)*'Cost drivers '!$G45 + SUM('Model coeffs'!E$11)*'Cost drivers '!$H45 + SUM('Model coeffs'!E$12)*'Cost drivers '!$I45 + SUM('Model coeffs'!E$13)*'Cost drivers '!$J45),
"")</f>
        <v>16.71175937544033</v>
      </c>
      <c r="F43" s="181">
        <f>IFERROR(
EXP(SUM('Model coeffs'!F$14) + SUM('Model coeffs'!F$7)*'Cost drivers '!$D45 + SUM('Model coeffs'!F$8)*'Cost drivers '!$E45 + SUM('Model coeffs'!F$9)*'Cost drivers '!$F45 + SUM('Model coeffs'!F$10)*'Cost drivers '!$G45 + SUM('Model coeffs'!F$11)*'Cost drivers '!$H45 + SUM('Model coeffs'!F$12)*'Cost drivers '!$I45 + SUM('Model coeffs'!F$13)*'Cost drivers '!$J45),
"")</f>
        <v>19.848537014586306</v>
      </c>
      <c r="G43" s="181">
        <f>IFERROR(
EXP(SUM('Model coeffs'!G$14) + SUM('Model coeffs'!G$7)*'Cost drivers '!$D45 + SUM('Model coeffs'!G$8)*'Cost drivers '!$E45 + SUM('Model coeffs'!G$9)*'Cost drivers '!$F45 + SUM('Model coeffs'!G$10)*'Cost drivers '!$G45 + SUM('Model coeffs'!G$11)*'Cost drivers '!$H45 + SUM('Model coeffs'!G$12)*'Cost drivers '!$I45 + SUM('Model coeffs'!G$13)*'Cost drivers '!$J45),
"")</f>
        <v>19.510546180304829</v>
      </c>
      <c r="H43" s="181">
        <f>IFERROR(
EXP(SUM('Model coeffs'!H$14) + SUM('Model coeffs'!H$7)*'Cost drivers '!$D45 + SUM('Model coeffs'!H$8)*'Cost drivers '!$E45 + SUM('Model coeffs'!H$9)*'Cost drivers '!$F45 + SUM('Model coeffs'!H$10)*'Cost drivers '!$G45 + SUM('Model coeffs'!H$11)*'Cost drivers '!$H45 + SUM('Model coeffs'!H$12)*'Cost drivers '!$I45 + SUM('Model coeffs'!H$13)*'Cost drivers '!$J45),
"")</f>
        <v>34.852006330810937</v>
      </c>
      <c r="I43" s="181">
        <f>IFERROR(
EXP(SUM('Model coeffs'!I$14) + SUM('Model coeffs'!I$7)*'Cost drivers '!$D45 + SUM('Model coeffs'!I$8)*'Cost drivers '!$E45 + SUM('Model coeffs'!I$9)*'Cost drivers '!$F45 + SUM('Model coeffs'!I$10)*'Cost drivers '!$G45 + SUM('Model coeffs'!I$11)*'Cost drivers '!$H45 + SUM('Model coeffs'!I$12)*'Cost drivers '!$I45 + SUM('Model coeffs'!I$13)*'Cost drivers '!$J45),
"")</f>
        <v>34.952424451219059</v>
      </c>
      <c r="J43" s="181">
        <f>IFERROR(
EXP(SUM('Model coeffs'!J$14) + SUM('Model coeffs'!J$7)*'Cost drivers '!$D45 + SUM('Model coeffs'!J$8)*'Cost drivers '!$E45 + SUM('Model coeffs'!J$9)*'Cost drivers '!$F45 + SUM('Model coeffs'!J$10)*'Cost drivers '!$G45 + SUM('Model coeffs'!J$11)*'Cost drivers '!$H45 + SUM('Model coeffs'!J$12)*'Cost drivers '!$I45 + SUM('Model coeffs'!J$13)*'Cost drivers '!$J45),
"")</f>
        <v>36.399733926766331</v>
      </c>
      <c r="K43" s="181">
        <f>IFERROR(
EXP(SUM('Model coeffs'!K$14) + SUM('Model coeffs'!K$7)*'Cost drivers '!$D45 + SUM('Model coeffs'!K$8)*'Cost drivers '!$E45 + SUM('Model coeffs'!K$9)*'Cost drivers '!$F45 + SUM('Model coeffs'!K$10)*'Cost drivers '!$G45 + SUM('Model coeffs'!K$11)*'Cost drivers '!$H45 + SUM('Model coeffs'!K$12)*'Cost drivers '!$I45 + SUM('Model coeffs'!K$13)*'Cost drivers '!$J45),
"")</f>
        <v>36.86227702903863</v>
      </c>
      <c r="L43" s="182">
        <f>IFERROR(INDEX('Cost drivers '!$O$9:$O$314, MATCH('Modelled costs '!$A43, 'Cost drivers '!$A$9:$A$314, 0)), "")</f>
        <v>1935.713</v>
      </c>
      <c r="M43" s="183"/>
      <c r="N43" s="184">
        <f t="shared" si="4"/>
        <v>30.335178532615366</v>
      </c>
      <c r="O43" s="184">
        <f t="shared" si="0"/>
        <v>32.349169875911727</v>
      </c>
      <c r="P43" s="184">
        <f t="shared" si="0"/>
        <v>38.421071130115905</v>
      </c>
      <c r="Q43" s="184">
        <f t="shared" si="0"/>
        <v>37.766817878316402</v>
      </c>
      <c r="R43" s="184">
        <f t="shared" si="1"/>
        <v>67.463481730633035</v>
      </c>
      <c r="S43" s="184">
        <f t="shared" si="1"/>
        <v>67.657862391742597</v>
      </c>
      <c r="T43" s="184">
        <f t="shared" si="1"/>
        <v>70.459438158582628</v>
      </c>
      <c r="U43" s="184">
        <f t="shared" si="1"/>
        <v>71.354788854711458</v>
      </c>
      <c r="V43" s="183"/>
      <c r="W43" s="185">
        <f t="shared" si="5"/>
        <v>31.342174204263546</v>
      </c>
      <c r="X43" s="185">
        <f t="shared" si="6"/>
        <v>38.093944504216154</v>
      </c>
      <c r="Y43" s="185">
        <f t="shared" si="2"/>
        <v>69.233892783917426</v>
      </c>
      <c r="Z43" s="183"/>
      <c r="AA43" s="185">
        <f t="shared" si="7"/>
        <v>69.436118708479697</v>
      </c>
      <c r="AB43" s="185">
        <f t="shared" si="8"/>
        <v>69.233892783917426</v>
      </c>
      <c r="AC43" s="185">
        <f t="shared" si="9"/>
        <v>69.284449265057987</v>
      </c>
      <c r="AD43" s="183"/>
      <c r="AE43" s="186" t="str">
        <f>IF(RIGHT($C43,2)&gt;=RIGHT(Controls!$C$53,2), 'Modelled costs '!$AC43*Controls!$E$41, "")</f>
        <v/>
      </c>
      <c r="AF43" s="187" t="str">
        <f>IF(RIGHT($C43,2)&lt;RIGHT(Controls!$C$53,2), "", (INDEX(Controls!$F$44:$F$49, MATCH('Modelled costs '!$C43, Controls!$B$44:$B$49,0), 0))*'Modelled costs '!$AE43)</f>
        <v/>
      </c>
      <c r="AG43" s="188" t="str">
        <f t="shared" si="10"/>
        <v/>
      </c>
    </row>
    <row r="44" spans="1:33" s="48" customFormat="1" ht="13.15">
      <c r="A44" s="66" t="str">
        <f t="shared" si="3"/>
        <v>NES22</v>
      </c>
      <c r="B44" s="66" t="str">
        <f>Costs!B45</f>
        <v>NES</v>
      </c>
      <c r="C44" s="66" t="str">
        <f>Costs!C45</f>
        <v>2021-22</v>
      </c>
      <c r="D44" s="181">
        <f>IFERROR(
EXP(SUM('Model coeffs'!D$14) + SUM('Model coeffs'!D$7)*'Cost drivers '!$D46 + SUM('Model coeffs'!D$8)*'Cost drivers '!$E46 + SUM('Model coeffs'!D$9)*'Cost drivers '!$F46 + SUM('Model coeffs'!D$10)*'Cost drivers '!$G46 + SUM('Model coeffs'!D$11)*'Cost drivers '!$H46 + SUM('Model coeffs'!D$12)*'Cost drivers '!$I46 + SUM('Model coeffs'!D$13)*'Cost drivers '!$J46),
"")</f>
        <v>11.413593309078083</v>
      </c>
      <c r="E44" s="181">
        <f>IFERROR(
EXP(SUM('Model coeffs'!E$14) + SUM('Model coeffs'!E$7)*'Cost drivers '!$D46 + SUM('Model coeffs'!E$8)*'Cost drivers '!$E46 + SUM('Model coeffs'!E$9)*'Cost drivers '!$F46 + SUM('Model coeffs'!E$10)*'Cost drivers '!$G46 + SUM('Model coeffs'!E$11)*'Cost drivers '!$H46 + SUM('Model coeffs'!E$12)*'Cost drivers '!$I46 + SUM('Model coeffs'!E$13)*'Cost drivers '!$J46),
"")</f>
        <v>13.11494146676271</v>
      </c>
      <c r="F44" s="181">
        <f>IFERROR(
EXP(SUM('Model coeffs'!F$14) + SUM('Model coeffs'!F$7)*'Cost drivers '!$D46 + SUM('Model coeffs'!F$8)*'Cost drivers '!$E46 + SUM('Model coeffs'!F$9)*'Cost drivers '!$F46 + SUM('Model coeffs'!F$10)*'Cost drivers '!$G46 + SUM('Model coeffs'!F$11)*'Cost drivers '!$H46 + SUM('Model coeffs'!F$12)*'Cost drivers '!$I46 + SUM('Model coeffs'!F$13)*'Cost drivers '!$J46),
"")</f>
        <v>19.850945304275459</v>
      </c>
      <c r="G44" s="181">
        <f>IFERROR(
EXP(SUM('Model coeffs'!G$14) + SUM('Model coeffs'!G$7)*'Cost drivers '!$D46 + SUM('Model coeffs'!G$8)*'Cost drivers '!$E46 + SUM('Model coeffs'!G$9)*'Cost drivers '!$F46 + SUM('Model coeffs'!G$10)*'Cost drivers '!$G46 + SUM('Model coeffs'!G$11)*'Cost drivers '!$H46 + SUM('Model coeffs'!G$12)*'Cost drivers '!$I46 + SUM('Model coeffs'!G$13)*'Cost drivers '!$J46),
"")</f>
        <v>19.500406914594056</v>
      </c>
      <c r="H44" s="181">
        <f>IFERROR(
EXP(SUM('Model coeffs'!H$14) + SUM('Model coeffs'!H$7)*'Cost drivers '!$D46 + SUM('Model coeffs'!H$8)*'Cost drivers '!$E46 + SUM('Model coeffs'!H$9)*'Cost drivers '!$F46 + SUM('Model coeffs'!H$10)*'Cost drivers '!$G46 + SUM('Model coeffs'!H$11)*'Cost drivers '!$H46 + SUM('Model coeffs'!H$12)*'Cost drivers '!$I46 + SUM('Model coeffs'!H$13)*'Cost drivers '!$J46),
"")</f>
        <v>30.67332742118732</v>
      </c>
      <c r="I44" s="181">
        <f>IFERROR(
EXP(SUM('Model coeffs'!I$14) + SUM('Model coeffs'!I$7)*'Cost drivers '!$D46 + SUM('Model coeffs'!I$8)*'Cost drivers '!$E46 + SUM('Model coeffs'!I$9)*'Cost drivers '!$F46 + SUM('Model coeffs'!I$10)*'Cost drivers '!$G46 + SUM('Model coeffs'!I$11)*'Cost drivers '!$H46 + SUM('Model coeffs'!I$12)*'Cost drivers '!$I46 + SUM('Model coeffs'!I$13)*'Cost drivers '!$J46),
"")</f>
        <v>32.11166914004145</v>
      </c>
      <c r="J44" s="181">
        <f>IFERROR(
EXP(SUM('Model coeffs'!J$14) + SUM('Model coeffs'!J$7)*'Cost drivers '!$D46 + SUM('Model coeffs'!J$8)*'Cost drivers '!$E46 + SUM('Model coeffs'!J$9)*'Cost drivers '!$F46 + SUM('Model coeffs'!J$10)*'Cost drivers '!$G46 + SUM('Model coeffs'!J$11)*'Cost drivers '!$H46 + SUM('Model coeffs'!J$12)*'Cost drivers '!$I46 + SUM('Model coeffs'!J$13)*'Cost drivers '!$J46),
"")</f>
        <v>32.19987507065202</v>
      </c>
      <c r="K44" s="181">
        <f>IFERROR(
EXP(SUM('Model coeffs'!K$14) + SUM('Model coeffs'!K$7)*'Cost drivers '!$D46 + SUM('Model coeffs'!K$8)*'Cost drivers '!$E46 + SUM('Model coeffs'!K$9)*'Cost drivers '!$F46 + SUM('Model coeffs'!K$10)*'Cost drivers '!$G46 + SUM('Model coeffs'!K$11)*'Cost drivers '!$H46 + SUM('Model coeffs'!K$12)*'Cost drivers '!$I46 + SUM('Model coeffs'!K$13)*'Cost drivers '!$J46),
"")</f>
        <v>34.028790575912872</v>
      </c>
      <c r="L44" s="182">
        <f>IFERROR(INDEX('Cost drivers '!$O$9:$O$314, MATCH('Modelled costs '!$A44, 'Cost drivers '!$A$9:$A$314, 0)), "")</f>
        <v>1954.8679999999999</v>
      </c>
      <c r="M44" s="183"/>
      <c r="N44" s="184">
        <f t="shared" si="4"/>
        <v>22.312068324930856</v>
      </c>
      <c r="O44" s="184">
        <f t="shared" si="0"/>
        <v>25.637979395247484</v>
      </c>
      <c r="P44" s="184">
        <f t="shared" si="0"/>
        <v>38.805977745078359</v>
      </c>
      <c r="Q44" s="184">
        <f t="shared" si="0"/>
        <v>38.120721464318656</v>
      </c>
      <c r="R44" s="184">
        <f t="shared" si="1"/>
        <v>59.962306229201616</v>
      </c>
      <c r="S44" s="184">
        <f t="shared" si="1"/>
        <v>62.774074428454547</v>
      </c>
      <c r="T44" s="184">
        <f t="shared" si="1"/>
        <v>62.946505379615374</v>
      </c>
      <c r="U44" s="184">
        <f t="shared" si="1"/>
        <v>66.521793775553647</v>
      </c>
      <c r="V44" s="183"/>
      <c r="W44" s="185">
        <f t="shared" si="5"/>
        <v>23.97502386008917</v>
      </c>
      <c r="X44" s="185">
        <f t="shared" si="6"/>
        <v>38.463349604698507</v>
      </c>
      <c r="Y44" s="185">
        <f t="shared" si="2"/>
        <v>63.051169953206298</v>
      </c>
      <c r="Z44" s="183"/>
      <c r="AA44" s="185">
        <f t="shared" si="7"/>
        <v>62.438373464787674</v>
      </c>
      <c r="AB44" s="185">
        <f t="shared" si="8"/>
        <v>63.051169953206298</v>
      </c>
      <c r="AC44" s="185">
        <f t="shared" si="9"/>
        <v>62.897970831101645</v>
      </c>
      <c r="AD44" s="183"/>
      <c r="AE44" s="186" t="str">
        <f>IF(RIGHT($C44,2)&gt;=RIGHT(Controls!$C$53,2), 'Modelled costs '!$AC44*Controls!$E$41, "")</f>
        <v/>
      </c>
      <c r="AF44" s="187" t="str">
        <f>IF(RIGHT($C44,2)&lt;RIGHT(Controls!$C$53,2), "", (INDEX(Controls!$F$44:$F$49, MATCH('Modelled costs '!$C44, Controls!$B$44:$B$49,0), 0))*'Modelled costs '!$AE44)</f>
        <v/>
      </c>
      <c r="AG44" s="188" t="str">
        <f t="shared" si="10"/>
        <v/>
      </c>
    </row>
    <row r="45" spans="1:33" s="48" customFormat="1" ht="13.15">
      <c r="A45" s="66" t="str">
        <f t="shared" si="3"/>
        <v>NES23</v>
      </c>
      <c r="B45" s="66" t="str">
        <f>Costs!B46</f>
        <v>NES</v>
      </c>
      <c r="C45" s="66" t="str">
        <f>Costs!C46</f>
        <v>2022-23</v>
      </c>
      <c r="D45" s="181">
        <f>IFERROR(
EXP(SUM('Model coeffs'!D$14) + SUM('Model coeffs'!D$7)*'Cost drivers '!$D47 + SUM('Model coeffs'!D$8)*'Cost drivers '!$E47 + SUM('Model coeffs'!D$9)*'Cost drivers '!$F47 + SUM('Model coeffs'!D$10)*'Cost drivers '!$G47 + SUM('Model coeffs'!D$11)*'Cost drivers '!$H47 + SUM('Model coeffs'!D$12)*'Cost drivers '!$I47 + SUM('Model coeffs'!D$13)*'Cost drivers '!$J47),
"")</f>
        <v>11.945615632204792</v>
      </c>
      <c r="E45" s="181">
        <f>IFERROR(
EXP(SUM('Model coeffs'!E$14) + SUM('Model coeffs'!E$7)*'Cost drivers '!$D47 + SUM('Model coeffs'!E$8)*'Cost drivers '!$E47 + SUM('Model coeffs'!E$9)*'Cost drivers '!$F47 + SUM('Model coeffs'!E$10)*'Cost drivers '!$G47 + SUM('Model coeffs'!E$11)*'Cost drivers '!$H47 + SUM('Model coeffs'!E$12)*'Cost drivers '!$I47 + SUM('Model coeffs'!E$13)*'Cost drivers '!$J47),
"")</f>
        <v>12.99337135205719</v>
      </c>
      <c r="F45" s="181">
        <f>IFERROR(
EXP(SUM('Model coeffs'!F$14) + SUM('Model coeffs'!F$7)*'Cost drivers '!$D47 + SUM('Model coeffs'!F$8)*'Cost drivers '!$E47 + SUM('Model coeffs'!F$9)*'Cost drivers '!$F47 + SUM('Model coeffs'!F$10)*'Cost drivers '!$G47 + SUM('Model coeffs'!F$11)*'Cost drivers '!$H47 + SUM('Model coeffs'!F$12)*'Cost drivers '!$I47 + SUM('Model coeffs'!F$13)*'Cost drivers '!$J47),
"")</f>
        <v>19.848575940644757</v>
      </c>
      <c r="G45" s="181">
        <f>IFERROR(
EXP(SUM('Model coeffs'!G$14) + SUM('Model coeffs'!G$7)*'Cost drivers '!$D47 + SUM('Model coeffs'!G$8)*'Cost drivers '!$E47 + SUM('Model coeffs'!G$9)*'Cost drivers '!$F47 + SUM('Model coeffs'!G$10)*'Cost drivers '!$G47 + SUM('Model coeffs'!G$11)*'Cost drivers '!$H47 + SUM('Model coeffs'!G$12)*'Cost drivers '!$I47 + SUM('Model coeffs'!G$13)*'Cost drivers '!$J47),
"")</f>
        <v>19.483177351725057</v>
      </c>
      <c r="H45" s="181">
        <f>IFERROR(
EXP(SUM('Model coeffs'!H$14) + SUM('Model coeffs'!H$7)*'Cost drivers '!$D47 + SUM('Model coeffs'!H$8)*'Cost drivers '!$E47 + SUM('Model coeffs'!H$9)*'Cost drivers '!$F47 + SUM('Model coeffs'!H$10)*'Cost drivers '!$G47 + SUM('Model coeffs'!H$11)*'Cost drivers '!$H47 + SUM('Model coeffs'!H$12)*'Cost drivers '!$I47 + SUM('Model coeffs'!H$13)*'Cost drivers '!$J47),
"")</f>
        <v>31.343121719465362</v>
      </c>
      <c r="I45" s="181">
        <f>IFERROR(
EXP(SUM('Model coeffs'!I$14) + SUM('Model coeffs'!I$7)*'Cost drivers '!$D47 + SUM('Model coeffs'!I$8)*'Cost drivers '!$E47 + SUM('Model coeffs'!I$9)*'Cost drivers '!$F47 + SUM('Model coeffs'!I$10)*'Cost drivers '!$G47 + SUM('Model coeffs'!I$11)*'Cost drivers '!$H47 + SUM('Model coeffs'!I$12)*'Cost drivers '!$I47 + SUM('Model coeffs'!I$13)*'Cost drivers '!$J47),
"")</f>
        <v>31.882223270493679</v>
      </c>
      <c r="J45" s="181">
        <f>IFERROR(
EXP(SUM('Model coeffs'!J$14) + SUM('Model coeffs'!J$7)*'Cost drivers '!$D47 + SUM('Model coeffs'!J$8)*'Cost drivers '!$E47 + SUM('Model coeffs'!J$9)*'Cost drivers '!$F47 + SUM('Model coeffs'!J$10)*'Cost drivers '!$G47 + SUM('Model coeffs'!J$11)*'Cost drivers '!$H47 + SUM('Model coeffs'!J$12)*'Cost drivers '!$I47 + SUM('Model coeffs'!J$13)*'Cost drivers '!$J47),
"")</f>
        <v>32.98446809016265</v>
      </c>
      <c r="K45" s="181">
        <f>IFERROR(
EXP(SUM('Model coeffs'!K$14) + SUM('Model coeffs'!K$7)*'Cost drivers '!$D47 + SUM('Model coeffs'!K$8)*'Cost drivers '!$E47 + SUM('Model coeffs'!K$9)*'Cost drivers '!$F47 + SUM('Model coeffs'!K$10)*'Cost drivers '!$G47 + SUM('Model coeffs'!K$11)*'Cost drivers '!$H47 + SUM('Model coeffs'!K$12)*'Cost drivers '!$I47 + SUM('Model coeffs'!K$13)*'Cost drivers '!$J47),
"")</f>
        <v>33.85039471437274</v>
      </c>
      <c r="L45" s="182">
        <f>IFERROR(INDEX('Cost drivers '!$O$9:$O$314, MATCH('Modelled costs '!$A45, 'Cost drivers '!$A$9:$A$314, 0)), "")</f>
        <v>1971.7070000000001</v>
      </c>
      <c r="M45" s="183"/>
      <c r="N45" s="184">
        <f t="shared" si="4"/>
        <v>23.553253961327613</v>
      </c>
      <c r="O45" s="184">
        <f t="shared" si="0"/>
        <v>25.619121248450625</v>
      </c>
      <c r="P45" s="184">
        <f t="shared" si="0"/>
        <v>39.135576122200852</v>
      </c>
      <c r="Q45" s="184">
        <f t="shared" si="0"/>
        <v>38.415117166637756</v>
      </c>
      <c r="R45" s="184">
        <f t="shared" si="1"/>
        <v>61.799452496121894</v>
      </c>
      <c r="S45" s="184">
        <f t="shared" si="1"/>
        <v>62.86240279799528</v>
      </c>
      <c r="T45" s="184">
        <f t="shared" si="1"/>
        <v>65.035706624650331</v>
      </c>
      <c r="U45" s="184">
        <f t="shared" si="1"/>
        <v>66.743060211091731</v>
      </c>
      <c r="V45" s="183"/>
      <c r="W45" s="185">
        <f t="shared" si="5"/>
        <v>24.586187604889119</v>
      </c>
      <c r="X45" s="185">
        <f t="shared" si="6"/>
        <v>38.775346644419301</v>
      </c>
      <c r="Y45" s="185">
        <f t="shared" si="2"/>
        <v>64.110155532464816</v>
      </c>
      <c r="Z45" s="183"/>
      <c r="AA45" s="185">
        <f t="shared" si="7"/>
        <v>63.36153424930842</v>
      </c>
      <c r="AB45" s="185">
        <f t="shared" si="8"/>
        <v>64.110155532464816</v>
      </c>
      <c r="AC45" s="185">
        <f t="shared" si="9"/>
        <v>63.923000211675713</v>
      </c>
      <c r="AD45" s="183"/>
      <c r="AE45" s="186" t="str">
        <f>IF(RIGHT($C45,2)&gt;=RIGHT(Controls!$C$53,2), 'Modelled costs '!$AC45*Controls!$E$41, "")</f>
        <v/>
      </c>
      <c r="AF45" s="187" t="str">
        <f>IF(RIGHT($C45,2)&lt;RIGHT(Controls!$C$53,2), "", (INDEX(Controls!$F$44:$F$49, MATCH('Modelled costs '!$C45, Controls!$B$44:$B$49,0), 0))*'Modelled costs '!$AE45)</f>
        <v/>
      </c>
      <c r="AG45" s="188" t="str">
        <f t="shared" si="10"/>
        <v/>
      </c>
    </row>
    <row r="46" spans="1:33" s="48" customFormat="1" ht="13.15">
      <c r="A46" s="66" t="str">
        <f t="shared" si="3"/>
        <v>NES24</v>
      </c>
      <c r="B46" s="66" t="str">
        <f>Costs!B47</f>
        <v>NES</v>
      </c>
      <c r="C46" s="66" t="str">
        <f>Costs!C47</f>
        <v>2023-24</v>
      </c>
      <c r="D46" s="181">
        <f>IFERROR(
EXP(SUM('Model coeffs'!D$14) + SUM('Model coeffs'!D$7)*'Cost drivers '!$D48 + SUM('Model coeffs'!D$8)*'Cost drivers '!$E48 + SUM('Model coeffs'!D$9)*'Cost drivers '!$F48 + SUM('Model coeffs'!D$10)*'Cost drivers '!$G48 + SUM('Model coeffs'!D$11)*'Cost drivers '!$H48 + SUM('Model coeffs'!D$12)*'Cost drivers '!$I48 + SUM('Model coeffs'!D$13)*'Cost drivers '!$J48),
"")</f>
        <v>11.890385297312067</v>
      </c>
      <c r="E46" s="181">
        <f>IFERROR(
EXP(SUM('Model coeffs'!E$14) + SUM('Model coeffs'!E$7)*'Cost drivers '!$D48 + SUM('Model coeffs'!E$8)*'Cost drivers '!$E48 + SUM('Model coeffs'!E$9)*'Cost drivers '!$F48 + SUM('Model coeffs'!E$10)*'Cost drivers '!$G48 + SUM('Model coeffs'!E$11)*'Cost drivers '!$H48 + SUM('Model coeffs'!E$12)*'Cost drivers '!$I48 + SUM('Model coeffs'!E$13)*'Cost drivers '!$J48),
"")</f>
        <v>13.040117621671525</v>
      </c>
      <c r="F46" s="181">
        <f>IFERROR(
EXP(SUM('Model coeffs'!F$14) + SUM('Model coeffs'!F$7)*'Cost drivers '!$D48 + SUM('Model coeffs'!F$8)*'Cost drivers '!$E48 + SUM('Model coeffs'!F$9)*'Cost drivers '!$F48 + SUM('Model coeffs'!F$10)*'Cost drivers '!$G48 + SUM('Model coeffs'!F$11)*'Cost drivers '!$H48 + SUM('Model coeffs'!F$12)*'Cost drivers '!$I48 + SUM('Model coeffs'!F$13)*'Cost drivers '!$J48),
"")</f>
        <v>19.846440136666185</v>
      </c>
      <c r="G46" s="181">
        <f>IFERROR(
EXP(SUM('Model coeffs'!G$14) + SUM('Model coeffs'!G$7)*'Cost drivers '!$D48 + SUM('Model coeffs'!G$8)*'Cost drivers '!$E48 + SUM('Model coeffs'!G$9)*'Cost drivers '!$F48 + SUM('Model coeffs'!G$10)*'Cost drivers '!$G48 + SUM('Model coeffs'!G$11)*'Cost drivers '!$H48 + SUM('Model coeffs'!G$12)*'Cost drivers '!$I48 + SUM('Model coeffs'!G$13)*'Cost drivers '!$J48),
"")</f>
        <v>19.466984836479117</v>
      </c>
      <c r="H46" s="181">
        <f>IFERROR(
EXP(SUM('Model coeffs'!H$14) + SUM('Model coeffs'!H$7)*'Cost drivers '!$D48 + SUM('Model coeffs'!H$8)*'Cost drivers '!$E48 + SUM('Model coeffs'!H$9)*'Cost drivers '!$F48 + SUM('Model coeffs'!H$10)*'Cost drivers '!$G48 + SUM('Model coeffs'!H$11)*'Cost drivers '!$H48 + SUM('Model coeffs'!H$12)*'Cost drivers '!$I48 + SUM('Model coeffs'!H$13)*'Cost drivers '!$J48),
"")</f>
        <v>31.25814636044246</v>
      </c>
      <c r="I46" s="181">
        <f>IFERROR(
EXP(SUM('Model coeffs'!I$14) + SUM('Model coeffs'!I$7)*'Cost drivers '!$D48 + SUM('Model coeffs'!I$8)*'Cost drivers '!$E48 + SUM('Model coeffs'!I$9)*'Cost drivers '!$F48 + SUM('Model coeffs'!I$10)*'Cost drivers '!$G48 + SUM('Model coeffs'!I$11)*'Cost drivers '!$H48 + SUM('Model coeffs'!I$12)*'Cost drivers '!$I48 + SUM('Model coeffs'!I$13)*'Cost drivers '!$J48),
"")</f>
        <v>31.936847315125569</v>
      </c>
      <c r="J46" s="181">
        <f>IFERROR(
EXP(SUM('Model coeffs'!J$14) + SUM('Model coeffs'!J$7)*'Cost drivers '!$D48 + SUM('Model coeffs'!J$8)*'Cost drivers '!$E48 + SUM('Model coeffs'!J$9)*'Cost drivers '!$F48 + SUM('Model coeffs'!J$10)*'Cost drivers '!$G48 + SUM('Model coeffs'!J$11)*'Cost drivers '!$H48 + SUM('Model coeffs'!J$12)*'Cost drivers '!$I48 + SUM('Model coeffs'!J$13)*'Cost drivers '!$J48),
"")</f>
        <v>32.903104751203635</v>
      </c>
      <c r="K46" s="181">
        <f>IFERROR(
EXP(SUM('Model coeffs'!K$14) + SUM('Model coeffs'!K$7)*'Cost drivers '!$D48 + SUM('Model coeffs'!K$8)*'Cost drivers '!$E48 + SUM('Model coeffs'!K$9)*'Cost drivers '!$F48 + SUM('Model coeffs'!K$10)*'Cost drivers '!$G48 + SUM('Model coeffs'!K$11)*'Cost drivers '!$H48 + SUM('Model coeffs'!K$12)*'Cost drivers '!$I48 + SUM('Model coeffs'!K$13)*'Cost drivers '!$J48),
"")</f>
        <v>33.919077357676841</v>
      </c>
      <c r="L46" s="182">
        <f>IFERROR(INDEX('Cost drivers '!$O$9:$O$314, MATCH('Modelled costs '!$A46, 'Cost drivers '!$A$9:$A$314, 0)), "")</f>
        <v>1987.9109999999998</v>
      </c>
      <c r="M46" s="183"/>
      <c r="N46" s="184">
        <f t="shared" si="4"/>
        <v>23.637027726764924</v>
      </c>
      <c r="O46" s="184">
        <f t="shared" si="0"/>
        <v>25.922593261414661</v>
      </c>
      <c r="P46" s="184">
        <f t="shared" si="0"/>
        <v>39.452956658520208</v>
      </c>
      <c r="Q46" s="184">
        <f t="shared" si="0"/>
        <v>38.698633293270035</v>
      </c>
      <c r="R46" s="184">
        <f t="shared" si="1"/>
        <v>62.138412989533521</v>
      </c>
      <c r="S46" s="184">
        <f t="shared" si="1"/>
        <v>63.48761008305857</v>
      </c>
      <c r="T46" s="184">
        <f t="shared" si="1"/>
        <v>65.40844386906997</v>
      </c>
      <c r="U46" s="184">
        <f t="shared" si="1"/>
        <v>67.428106989176726</v>
      </c>
      <c r="V46" s="183"/>
      <c r="W46" s="185">
        <f t="shared" si="5"/>
        <v>24.779810494089794</v>
      </c>
      <c r="X46" s="185">
        <f t="shared" si="6"/>
        <v>39.075794975895121</v>
      </c>
      <c r="Y46" s="185">
        <f t="shared" si="2"/>
        <v>64.6156434827097</v>
      </c>
      <c r="Z46" s="183"/>
      <c r="AA46" s="185">
        <f t="shared" si="7"/>
        <v>63.855605469984916</v>
      </c>
      <c r="AB46" s="185">
        <f t="shared" si="8"/>
        <v>64.6156434827097</v>
      </c>
      <c r="AC46" s="185">
        <f t="shared" si="9"/>
        <v>64.425633979528513</v>
      </c>
      <c r="AD46" s="183"/>
      <c r="AE46" s="186" t="str">
        <f>IF(RIGHT($C46,2)&gt;=RIGHT(Controls!$C$53,2), 'Modelled costs '!$AC46*Controls!$E$41, "")</f>
        <v/>
      </c>
      <c r="AF46" s="187" t="str">
        <f>IF(RIGHT($C46,2)&lt;RIGHT(Controls!$C$53,2), "", (INDEX(Controls!$F$44:$F$49, MATCH('Modelled costs '!$C46, Controls!$B$44:$B$49,0), 0))*'Modelled costs '!$AE46)</f>
        <v/>
      </c>
      <c r="AG46" s="188" t="str">
        <f t="shared" si="10"/>
        <v/>
      </c>
    </row>
    <row r="47" spans="1:33" s="48" customFormat="1" ht="13.15">
      <c r="A47" s="66" t="str">
        <f t="shared" si="3"/>
        <v>NES25</v>
      </c>
      <c r="B47" s="66" t="str">
        <f>Costs!B48</f>
        <v>NES</v>
      </c>
      <c r="C47" s="66" t="str">
        <f>Costs!C48</f>
        <v>2024-25</v>
      </c>
      <c r="D47" s="181">
        <f>IFERROR(
EXP(SUM('Model coeffs'!D$14) + SUM('Model coeffs'!D$7)*'Cost drivers '!$D49 + SUM('Model coeffs'!D$8)*'Cost drivers '!$E49 + SUM('Model coeffs'!D$9)*'Cost drivers '!$F49 + SUM('Model coeffs'!D$10)*'Cost drivers '!$G49 + SUM('Model coeffs'!D$11)*'Cost drivers '!$H49 + SUM('Model coeffs'!D$12)*'Cost drivers '!$I49 + SUM('Model coeffs'!D$13)*'Cost drivers '!$J49),
"")</f>
        <v>12.817565319535065</v>
      </c>
      <c r="E47" s="181">
        <f>IFERROR(
EXP(SUM('Model coeffs'!E$14) + SUM('Model coeffs'!E$7)*'Cost drivers '!$D49 + SUM('Model coeffs'!E$8)*'Cost drivers '!$E49 + SUM('Model coeffs'!E$9)*'Cost drivers '!$F49 + SUM('Model coeffs'!E$10)*'Cost drivers '!$G49 + SUM('Model coeffs'!E$11)*'Cost drivers '!$H49 + SUM('Model coeffs'!E$12)*'Cost drivers '!$I49 + SUM('Model coeffs'!E$13)*'Cost drivers '!$J49),
"")</f>
        <v>14.001283871786905</v>
      </c>
      <c r="F47" s="181">
        <f>IFERROR(
EXP(SUM('Model coeffs'!F$14) + SUM('Model coeffs'!F$7)*'Cost drivers '!$D49 + SUM('Model coeffs'!F$8)*'Cost drivers '!$E49 + SUM('Model coeffs'!F$9)*'Cost drivers '!$F49 + SUM('Model coeffs'!F$10)*'Cost drivers '!$G49 + SUM('Model coeffs'!F$11)*'Cost drivers '!$H49 + SUM('Model coeffs'!F$12)*'Cost drivers '!$I49 + SUM('Model coeffs'!F$13)*'Cost drivers '!$J49),
"")</f>
        <v>19.836461882762332</v>
      </c>
      <c r="G47" s="181">
        <f>IFERROR(
EXP(SUM('Model coeffs'!G$14) + SUM('Model coeffs'!G$7)*'Cost drivers '!$D49 + SUM('Model coeffs'!G$8)*'Cost drivers '!$E49 + SUM('Model coeffs'!G$9)*'Cost drivers '!$F49 + SUM('Model coeffs'!G$10)*'Cost drivers '!$G49 + SUM('Model coeffs'!G$11)*'Cost drivers '!$H49 + SUM('Model coeffs'!G$12)*'Cost drivers '!$I49 + SUM('Model coeffs'!G$13)*'Cost drivers '!$J49),
"")</f>
        <v>19.451397134227658</v>
      </c>
      <c r="H47" s="181">
        <f>IFERROR(
EXP(SUM('Model coeffs'!H$14) + SUM('Model coeffs'!H$7)*'Cost drivers '!$D49 + SUM('Model coeffs'!H$8)*'Cost drivers '!$E49 + SUM('Model coeffs'!H$9)*'Cost drivers '!$F49 + SUM('Model coeffs'!H$10)*'Cost drivers '!$G49 + SUM('Model coeffs'!H$11)*'Cost drivers '!$H49 + SUM('Model coeffs'!H$12)*'Cost drivers '!$I49 + SUM('Model coeffs'!H$13)*'Cost drivers '!$J49),
"")</f>
        <v>32.755314540960889</v>
      </c>
      <c r="I47" s="181">
        <f>IFERROR(
EXP(SUM('Model coeffs'!I$14) + SUM('Model coeffs'!I$7)*'Cost drivers '!$D49 + SUM('Model coeffs'!I$8)*'Cost drivers '!$E49 + SUM('Model coeffs'!I$9)*'Cost drivers '!$F49 + SUM('Model coeffs'!I$10)*'Cost drivers '!$G49 + SUM('Model coeffs'!I$11)*'Cost drivers '!$H49 + SUM('Model coeffs'!I$12)*'Cost drivers '!$I49 + SUM('Model coeffs'!I$13)*'Cost drivers '!$J49),
"")</f>
        <v>33.539129731655983</v>
      </c>
      <c r="J47" s="181">
        <f>IFERROR(
EXP(SUM('Model coeffs'!J$14) + SUM('Model coeffs'!J$7)*'Cost drivers '!$D49 + SUM('Model coeffs'!J$8)*'Cost drivers '!$E49 + SUM('Model coeffs'!J$9)*'Cost drivers '!$F49 + SUM('Model coeffs'!J$10)*'Cost drivers '!$G49 + SUM('Model coeffs'!J$11)*'Cost drivers '!$H49 + SUM('Model coeffs'!J$12)*'Cost drivers '!$I49 + SUM('Model coeffs'!J$13)*'Cost drivers '!$J49),
"")</f>
        <v>34.21135720647915</v>
      </c>
      <c r="K47" s="181">
        <f>IFERROR(
EXP(SUM('Model coeffs'!K$14) + SUM('Model coeffs'!K$7)*'Cost drivers '!$D49 + SUM('Model coeffs'!K$8)*'Cost drivers '!$E49 + SUM('Model coeffs'!K$9)*'Cost drivers '!$F49 + SUM('Model coeffs'!K$10)*'Cost drivers '!$G49 + SUM('Model coeffs'!K$11)*'Cost drivers '!$H49 + SUM('Model coeffs'!K$12)*'Cost drivers '!$I49 + SUM('Model coeffs'!K$13)*'Cost drivers '!$J49),
"")</f>
        <v>35.30829355821767</v>
      </c>
      <c r="L47" s="182">
        <f>IFERROR(INDEX('Cost drivers '!$O$9:$O$314, MATCH('Modelled costs '!$A47, 'Cost drivers '!$A$9:$A$314, 0)), "")</f>
        <v>1983.6880000000001</v>
      </c>
      <c r="M47" s="183"/>
      <c r="N47" s="184">
        <f t="shared" si="4"/>
        <v>25.426050513577874</v>
      </c>
      <c r="O47" s="184">
        <f t="shared" si="0"/>
        <v>27.774178801057221</v>
      </c>
      <c r="P47" s="184">
        <f t="shared" si="0"/>
        <v>39.349351399293042</v>
      </c>
      <c r="Q47" s="184">
        <f t="shared" si="0"/>
        <v>38.5855030784018</v>
      </c>
      <c r="R47" s="184">
        <f t="shared" si="1"/>
        <v>64.976324391129623</v>
      </c>
      <c r="S47" s="184">
        <f t="shared" si="1"/>
        <v>66.531169179129193</v>
      </c>
      <c r="T47" s="184">
        <f t="shared" si="1"/>
        <v>67.864658754206204</v>
      </c>
      <c r="U47" s="184">
        <f t="shared" si="1"/>
        <v>70.040638231913704</v>
      </c>
      <c r="V47" s="183"/>
      <c r="W47" s="185">
        <f t="shared" si="5"/>
        <v>26.600114657317548</v>
      </c>
      <c r="X47" s="185">
        <f t="shared" si="6"/>
        <v>38.967427238847421</v>
      </c>
      <c r="Y47" s="185">
        <f t="shared" si="2"/>
        <v>67.353197639094674</v>
      </c>
      <c r="Z47" s="183"/>
      <c r="AA47" s="185">
        <f t="shared" si="7"/>
        <v>65.567541896164968</v>
      </c>
      <c r="AB47" s="185">
        <f t="shared" si="8"/>
        <v>67.353197639094674</v>
      </c>
      <c r="AC47" s="185">
        <f t="shared" si="9"/>
        <v>66.906783703362251</v>
      </c>
      <c r="AD47" s="183"/>
      <c r="AE47" s="186">
        <f>IF(RIGHT($C47,2)&gt;=RIGHT(Controls!$C$53,2), 'Modelled costs '!$AC47*Controls!$E$41, "")</f>
        <v>61.364179900005823</v>
      </c>
      <c r="AF47" s="187">
        <f>IF(RIGHT($C47,2)&lt;RIGHT(Controls!$C$53,2), "", (INDEX(Controls!$F$44:$F$49, MATCH('Modelled costs '!$C47, Controls!$B$44:$B$49,0), 0))*'Modelled costs '!$AE47)</f>
        <v>-0.48612516038336839</v>
      </c>
      <c r="AG47" s="188">
        <f t="shared" si="10"/>
        <v>60.878054739622456</v>
      </c>
    </row>
    <row r="48" spans="1:33" s="48" customFormat="1" ht="13.15">
      <c r="A48" s="66" t="str">
        <f t="shared" si="3"/>
        <v>NES26</v>
      </c>
      <c r="B48" s="66" t="str">
        <f>Costs!B49</f>
        <v>NES</v>
      </c>
      <c r="C48" s="66" t="str">
        <f>Costs!C49</f>
        <v>2025-26</v>
      </c>
      <c r="D48" s="181">
        <f>IFERROR(
EXP(SUM('Model coeffs'!D$14) + SUM('Model coeffs'!D$7)*'Cost drivers '!$D50 + SUM('Model coeffs'!D$8)*'Cost drivers '!$E50 + SUM('Model coeffs'!D$9)*'Cost drivers '!$F50 + SUM('Model coeffs'!D$10)*'Cost drivers '!$G50 + SUM('Model coeffs'!D$11)*'Cost drivers '!$H50 + SUM('Model coeffs'!D$12)*'Cost drivers '!$I50 + SUM('Model coeffs'!D$13)*'Cost drivers '!$J50),
"")</f>
        <v>13.849622774807795</v>
      </c>
      <c r="E48" s="181">
        <f>IFERROR(
EXP(SUM('Model coeffs'!E$14) + SUM('Model coeffs'!E$7)*'Cost drivers '!$D50 + SUM('Model coeffs'!E$8)*'Cost drivers '!$E50 + SUM('Model coeffs'!E$9)*'Cost drivers '!$F50 + SUM('Model coeffs'!E$10)*'Cost drivers '!$G50 + SUM('Model coeffs'!E$11)*'Cost drivers '!$H50 + SUM('Model coeffs'!E$12)*'Cost drivers '!$I50 + SUM('Model coeffs'!E$13)*'Cost drivers '!$J50),
"")</f>
        <v>15.066867084189651</v>
      </c>
      <c r="F48" s="181">
        <f>IFERROR(
EXP(SUM('Model coeffs'!F$14) + SUM('Model coeffs'!F$7)*'Cost drivers '!$D50 + SUM('Model coeffs'!F$8)*'Cost drivers '!$E50 + SUM('Model coeffs'!F$9)*'Cost drivers '!$F50 + SUM('Model coeffs'!F$10)*'Cost drivers '!$G50 + SUM('Model coeffs'!F$11)*'Cost drivers '!$H50 + SUM('Model coeffs'!F$12)*'Cost drivers '!$I50 + SUM('Model coeffs'!F$13)*'Cost drivers '!$J50),
"")</f>
        <v>19.832769505410088</v>
      </c>
      <c r="G48" s="181">
        <f>IFERROR(
EXP(SUM('Model coeffs'!G$14) + SUM('Model coeffs'!G$7)*'Cost drivers '!$D50 + SUM('Model coeffs'!G$8)*'Cost drivers '!$E50 + SUM('Model coeffs'!G$9)*'Cost drivers '!$F50 + SUM('Model coeffs'!G$10)*'Cost drivers '!$G50 + SUM('Model coeffs'!G$11)*'Cost drivers '!$H50 + SUM('Model coeffs'!G$12)*'Cost drivers '!$I50 + SUM('Model coeffs'!G$13)*'Cost drivers '!$J50),
"")</f>
        <v>19.437685417549861</v>
      </c>
      <c r="H48" s="181">
        <f>IFERROR(
EXP(SUM('Model coeffs'!H$14) + SUM('Model coeffs'!H$7)*'Cost drivers '!$D50 + SUM('Model coeffs'!H$8)*'Cost drivers '!$E50 + SUM('Model coeffs'!H$9)*'Cost drivers '!$F50 + SUM('Model coeffs'!H$10)*'Cost drivers '!$G50 + SUM('Model coeffs'!H$11)*'Cost drivers '!$H50 + SUM('Model coeffs'!H$12)*'Cost drivers '!$I50 + SUM('Model coeffs'!H$13)*'Cost drivers '!$J50),
"")</f>
        <v>34.353713342070968</v>
      </c>
      <c r="I48" s="181">
        <f>IFERROR(
EXP(SUM('Model coeffs'!I$14) + SUM('Model coeffs'!I$7)*'Cost drivers '!$D50 + SUM('Model coeffs'!I$8)*'Cost drivers '!$E50 + SUM('Model coeffs'!I$9)*'Cost drivers '!$F50 + SUM('Model coeffs'!I$10)*'Cost drivers '!$G50 + SUM('Model coeffs'!I$11)*'Cost drivers '!$H50 + SUM('Model coeffs'!I$12)*'Cost drivers '!$I50 + SUM('Model coeffs'!I$13)*'Cost drivers '!$J50),
"")</f>
        <v>35.254083109252903</v>
      </c>
      <c r="J48" s="181">
        <f>IFERROR(
EXP(SUM('Model coeffs'!J$14) + SUM('Model coeffs'!J$7)*'Cost drivers '!$D50 + SUM('Model coeffs'!J$8)*'Cost drivers '!$E50 + SUM('Model coeffs'!J$9)*'Cost drivers '!$F50 + SUM('Model coeffs'!J$10)*'Cost drivers '!$G50 + SUM('Model coeffs'!J$11)*'Cost drivers '!$H50 + SUM('Model coeffs'!J$12)*'Cost drivers '!$I50 + SUM('Model coeffs'!J$13)*'Cost drivers '!$J50),
"")</f>
        <v>35.615155122408851</v>
      </c>
      <c r="K48" s="181">
        <f>IFERROR(
EXP(SUM('Model coeffs'!K$14) + SUM('Model coeffs'!K$7)*'Cost drivers '!$D50 + SUM('Model coeffs'!K$8)*'Cost drivers '!$E50 + SUM('Model coeffs'!K$9)*'Cost drivers '!$F50 + SUM('Model coeffs'!K$10)*'Cost drivers '!$G50 + SUM('Model coeffs'!K$11)*'Cost drivers '!$H50 + SUM('Model coeffs'!K$12)*'Cost drivers '!$I50 + SUM('Model coeffs'!K$13)*'Cost drivers '!$J50),
"")</f>
        <v>36.800710201898781</v>
      </c>
      <c r="L48" s="182">
        <f>IFERROR(INDEX('Cost drivers '!$O$9:$O$314, MATCH('Modelled costs '!$A48, 'Cost drivers '!$A$9:$A$314, 0)), "")</f>
        <v>1992.7580000000003</v>
      </c>
      <c r="M48" s="183"/>
      <c r="N48" s="184">
        <f t="shared" si="4"/>
        <v>27.598946581480437</v>
      </c>
      <c r="O48" s="184">
        <f t="shared" si="0"/>
        <v>30.024619916955604</v>
      </c>
      <c r="P48" s="184">
        <f t="shared" si="0"/>
        <v>39.521910094062001</v>
      </c>
      <c r="Q48" s="184">
        <f t="shared" si="0"/>
        <v>38.734603117305831</v>
      </c>
      <c r="R48" s="184">
        <f t="shared" si="1"/>
        <v>68.458637092118664</v>
      </c>
      <c r="S48" s="184">
        <f t="shared" si="1"/>
        <v>70.252856148628609</v>
      </c>
      <c r="T48" s="184">
        <f t="shared" si="1"/>
        <v>70.972385291421219</v>
      </c>
      <c r="U48" s="184">
        <f t="shared" si="1"/>
        <v>73.334909660515407</v>
      </c>
      <c r="V48" s="183"/>
      <c r="W48" s="185">
        <f t="shared" si="5"/>
        <v>28.811783249218021</v>
      </c>
      <c r="X48" s="185">
        <f t="shared" si="6"/>
        <v>39.128256605683916</v>
      </c>
      <c r="Y48" s="185">
        <f t="shared" si="2"/>
        <v>70.754697048170968</v>
      </c>
      <c r="Z48" s="183"/>
      <c r="AA48" s="185">
        <f t="shared" si="7"/>
        <v>67.94003985490194</v>
      </c>
      <c r="AB48" s="185">
        <f t="shared" si="8"/>
        <v>70.754697048170968</v>
      </c>
      <c r="AC48" s="185">
        <f t="shared" si="9"/>
        <v>70.051032749853718</v>
      </c>
      <c r="AD48" s="183"/>
      <c r="AE48" s="186">
        <f>IF(RIGHT($C48,2)&gt;=RIGHT(Controls!$C$53,2), 'Modelled costs '!$AC48*Controls!$E$41, "")</f>
        <v>64.247957201194907</v>
      </c>
      <c r="AF48" s="187">
        <f>IF(RIGHT($C48,2)&lt;RIGHT(Controls!$C$53,2), "", (INDEX(Controls!$F$44:$F$49, MATCH('Modelled costs '!$C48, Controls!$B$44:$B$49,0), 0))*'Modelled costs '!$AE48)</f>
        <v>-1.0139086646776518</v>
      </c>
      <c r="AG48" s="188">
        <f t="shared" si="10"/>
        <v>63.234048536517257</v>
      </c>
    </row>
    <row r="49" spans="1:33" s="48" customFormat="1" ht="13.15">
      <c r="A49" s="66" t="str">
        <f t="shared" si="3"/>
        <v>NES27</v>
      </c>
      <c r="B49" s="66" t="str">
        <f>Costs!B50</f>
        <v>NES</v>
      </c>
      <c r="C49" s="66" t="str">
        <f>Costs!C50</f>
        <v>2026-27</v>
      </c>
      <c r="D49" s="181">
        <f>IFERROR(
EXP(SUM('Model coeffs'!D$14) + SUM('Model coeffs'!D$7)*'Cost drivers '!$D51 + SUM('Model coeffs'!D$8)*'Cost drivers '!$E51 + SUM('Model coeffs'!D$9)*'Cost drivers '!$F51 + SUM('Model coeffs'!D$10)*'Cost drivers '!$G51 + SUM('Model coeffs'!D$11)*'Cost drivers '!$H51 + SUM('Model coeffs'!D$12)*'Cost drivers '!$I51 + SUM('Model coeffs'!D$13)*'Cost drivers '!$J51),
"")</f>
        <v>14.26219332335946</v>
      </c>
      <c r="E49" s="181">
        <f>IFERROR(
EXP(SUM('Model coeffs'!E$14) + SUM('Model coeffs'!E$7)*'Cost drivers '!$D51 + SUM('Model coeffs'!E$8)*'Cost drivers '!$E51 + SUM('Model coeffs'!E$9)*'Cost drivers '!$F51 + SUM('Model coeffs'!E$10)*'Cost drivers '!$G51 + SUM('Model coeffs'!E$11)*'Cost drivers '!$H51 + SUM('Model coeffs'!E$12)*'Cost drivers '!$I51 + SUM('Model coeffs'!E$13)*'Cost drivers '!$J51),
"")</f>
        <v>15.491648764848843</v>
      </c>
      <c r="F49" s="181">
        <f>IFERROR(
EXP(SUM('Model coeffs'!F$14) + SUM('Model coeffs'!F$7)*'Cost drivers '!$D51 + SUM('Model coeffs'!F$8)*'Cost drivers '!$E51 + SUM('Model coeffs'!F$9)*'Cost drivers '!$F51 + SUM('Model coeffs'!F$10)*'Cost drivers '!$G51 + SUM('Model coeffs'!F$11)*'Cost drivers '!$H51 + SUM('Model coeffs'!F$12)*'Cost drivers '!$I51 + SUM('Model coeffs'!F$13)*'Cost drivers '!$J51),
"")</f>
        <v>19.831069775455155</v>
      </c>
      <c r="G49" s="181">
        <f>IFERROR(
EXP(SUM('Model coeffs'!G$14) + SUM('Model coeffs'!G$7)*'Cost drivers '!$D51 + SUM('Model coeffs'!G$8)*'Cost drivers '!$E51 + SUM('Model coeffs'!G$9)*'Cost drivers '!$F51 + SUM('Model coeffs'!G$10)*'Cost drivers '!$G51 + SUM('Model coeffs'!G$11)*'Cost drivers '!$H51 + SUM('Model coeffs'!G$12)*'Cost drivers '!$I51 + SUM('Model coeffs'!G$13)*'Cost drivers '!$J51),
"")</f>
        <v>19.427238281028746</v>
      </c>
      <c r="H49" s="181">
        <f>IFERROR(
EXP(SUM('Model coeffs'!H$14) + SUM('Model coeffs'!H$7)*'Cost drivers '!$D51 + SUM('Model coeffs'!H$8)*'Cost drivers '!$E51 + SUM('Model coeffs'!H$9)*'Cost drivers '!$F51 + SUM('Model coeffs'!H$10)*'Cost drivers '!$G51 + SUM('Model coeffs'!H$11)*'Cost drivers '!$H51 + SUM('Model coeffs'!H$12)*'Cost drivers '!$I51 + SUM('Model coeffs'!H$13)*'Cost drivers '!$J51),
"")</f>
        <v>34.969832815727621</v>
      </c>
      <c r="I49" s="181">
        <f>IFERROR(
EXP(SUM('Model coeffs'!I$14) + SUM('Model coeffs'!I$7)*'Cost drivers '!$D51 + SUM('Model coeffs'!I$8)*'Cost drivers '!$E51 + SUM('Model coeffs'!I$9)*'Cost drivers '!$F51 + SUM('Model coeffs'!I$10)*'Cost drivers '!$G51 + SUM('Model coeffs'!I$11)*'Cost drivers '!$H51 + SUM('Model coeffs'!I$12)*'Cost drivers '!$I51 + SUM('Model coeffs'!I$13)*'Cost drivers '!$J51),
"")</f>
        <v>35.916417824184485</v>
      </c>
      <c r="J49" s="181">
        <f>IFERROR(
EXP(SUM('Model coeffs'!J$14) + SUM('Model coeffs'!J$7)*'Cost drivers '!$D51 + SUM('Model coeffs'!J$8)*'Cost drivers '!$E51 + SUM('Model coeffs'!J$9)*'Cost drivers '!$F51 + SUM('Model coeffs'!J$10)*'Cost drivers '!$G51 + SUM('Model coeffs'!J$11)*'Cost drivers '!$H51 + SUM('Model coeffs'!J$12)*'Cost drivers '!$I51 + SUM('Model coeffs'!J$13)*'Cost drivers '!$J51),
"")</f>
        <v>36.162194582697708</v>
      </c>
      <c r="K49" s="181">
        <f>IFERROR(
EXP(SUM('Model coeffs'!K$14) + SUM('Model coeffs'!K$7)*'Cost drivers '!$D51 + SUM('Model coeffs'!K$8)*'Cost drivers '!$E51 + SUM('Model coeffs'!K$9)*'Cost drivers '!$F51 + SUM('Model coeffs'!K$10)*'Cost drivers '!$G51 + SUM('Model coeffs'!K$11)*'Cost drivers '!$H51 + SUM('Model coeffs'!K$12)*'Cost drivers '!$I51 + SUM('Model coeffs'!K$13)*'Cost drivers '!$J51),
"")</f>
        <v>37.382756734399607</v>
      </c>
      <c r="L49" s="182">
        <f>IFERROR(INDEX('Cost drivers '!$O$9:$O$314, MATCH('Modelled costs '!$A49, 'Cost drivers '!$A$9:$A$314, 0)), "")</f>
        <v>2002.5220000000004</v>
      </c>
      <c r="M49" s="183"/>
      <c r="N49" s="184">
        <f t="shared" si="4"/>
        <v>28.560355898280438</v>
      </c>
      <c r="O49" s="184">
        <f t="shared" si="0"/>
        <v>31.022367467882646</v>
      </c>
      <c r="P49" s="184">
        <f t="shared" si="0"/>
        <v>39.712153508884022</v>
      </c>
      <c r="Q49" s="184">
        <f t="shared" si="0"/>
        <v>38.903472057002254</v>
      </c>
      <c r="R49" s="184">
        <f t="shared" si="1"/>
        <v>70.027859549816526</v>
      </c>
      <c r="S49" s="184">
        <f t="shared" si="1"/>
        <v>71.923416854121584</v>
      </c>
      <c r="T49" s="184">
        <f t="shared" si="1"/>
        <v>72.415590220132998</v>
      </c>
      <c r="U49" s="184">
        <f t="shared" si="1"/>
        <v>74.859792781283389</v>
      </c>
      <c r="V49" s="183"/>
      <c r="W49" s="185">
        <f t="shared" si="5"/>
        <v>29.79136168308154</v>
      </c>
      <c r="X49" s="185">
        <f t="shared" si="6"/>
        <v>39.307812782943138</v>
      </c>
      <c r="Y49" s="185">
        <f t="shared" si="2"/>
        <v>72.306664851338624</v>
      </c>
      <c r="Z49" s="183"/>
      <c r="AA49" s="185">
        <f t="shared" si="7"/>
        <v>69.099174466024678</v>
      </c>
      <c r="AB49" s="185">
        <f t="shared" si="8"/>
        <v>72.306664851338624</v>
      </c>
      <c r="AC49" s="185">
        <f t="shared" si="9"/>
        <v>71.504792255010145</v>
      </c>
      <c r="AD49" s="183"/>
      <c r="AE49" s="186">
        <f>IF(RIGHT($C49,2)&gt;=RIGHT(Controls!$C$53,2), 'Modelled costs '!$AC49*Controls!$E$41, "")</f>
        <v>65.58128627289679</v>
      </c>
      <c r="AF49" s="187">
        <f>IF(RIGHT($C49,2)&lt;RIGHT(Controls!$C$53,2), "", (INDEX(Controls!$F$44:$F$49, MATCH('Modelled costs '!$C49, Controls!$B$44:$B$49,0), 0))*'Modelled costs '!$AE49)</f>
        <v>-1.5462842772578094</v>
      </c>
      <c r="AG49" s="188">
        <f t="shared" si="10"/>
        <v>64.035001995638979</v>
      </c>
    </row>
    <row r="50" spans="1:33" s="48" customFormat="1" ht="13.15">
      <c r="A50" s="66" t="str">
        <f t="shared" si="3"/>
        <v>NES28</v>
      </c>
      <c r="B50" s="66" t="str">
        <f>Costs!B51</f>
        <v>NES</v>
      </c>
      <c r="C50" s="66" t="str">
        <f>Costs!C51</f>
        <v>2027-28</v>
      </c>
      <c r="D50" s="181">
        <f>IFERROR(
EXP(SUM('Model coeffs'!D$14) + SUM('Model coeffs'!D$7)*'Cost drivers '!$D52 + SUM('Model coeffs'!D$8)*'Cost drivers '!$E52 + SUM('Model coeffs'!D$9)*'Cost drivers '!$F52 + SUM('Model coeffs'!D$10)*'Cost drivers '!$G52 + SUM('Model coeffs'!D$11)*'Cost drivers '!$H52 + SUM('Model coeffs'!D$12)*'Cost drivers '!$I52 + SUM('Model coeffs'!D$13)*'Cost drivers '!$J52),
"")</f>
        <v>14.70892293869465</v>
      </c>
      <c r="E50" s="181">
        <f>IFERROR(
EXP(SUM('Model coeffs'!E$14) + SUM('Model coeffs'!E$7)*'Cost drivers '!$D52 + SUM('Model coeffs'!E$8)*'Cost drivers '!$E52 + SUM('Model coeffs'!E$9)*'Cost drivers '!$F52 + SUM('Model coeffs'!E$10)*'Cost drivers '!$G52 + SUM('Model coeffs'!E$11)*'Cost drivers '!$H52 + SUM('Model coeffs'!E$12)*'Cost drivers '!$I52 + SUM('Model coeffs'!E$13)*'Cost drivers '!$J52),
"")</f>
        <v>15.950869374353564</v>
      </c>
      <c r="F50" s="181">
        <f>IFERROR(
EXP(SUM('Model coeffs'!F$14) + SUM('Model coeffs'!F$7)*'Cost drivers '!$D52 + SUM('Model coeffs'!F$8)*'Cost drivers '!$E52 + SUM('Model coeffs'!F$9)*'Cost drivers '!$F52 + SUM('Model coeffs'!F$10)*'Cost drivers '!$G52 + SUM('Model coeffs'!F$11)*'Cost drivers '!$H52 + SUM('Model coeffs'!F$12)*'Cost drivers '!$I52 + SUM('Model coeffs'!F$13)*'Cost drivers '!$J52),
"")</f>
        <v>19.829810149196671</v>
      </c>
      <c r="G50" s="181">
        <f>IFERROR(
EXP(SUM('Model coeffs'!G$14) + SUM('Model coeffs'!G$7)*'Cost drivers '!$D52 + SUM('Model coeffs'!G$8)*'Cost drivers '!$E52 + SUM('Model coeffs'!G$9)*'Cost drivers '!$F52 + SUM('Model coeffs'!G$10)*'Cost drivers '!$G52 + SUM('Model coeffs'!G$11)*'Cost drivers '!$H52 + SUM('Model coeffs'!G$12)*'Cost drivers '!$I52 + SUM('Model coeffs'!G$13)*'Cost drivers '!$J52),
"")</f>
        <v>19.417580751471455</v>
      </c>
      <c r="H50" s="181">
        <f>IFERROR(
EXP(SUM('Model coeffs'!H$14) + SUM('Model coeffs'!H$7)*'Cost drivers '!$D52 + SUM('Model coeffs'!H$8)*'Cost drivers '!$E52 + SUM('Model coeffs'!H$9)*'Cost drivers '!$F52 + SUM('Model coeffs'!H$10)*'Cost drivers '!$G52 + SUM('Model coeffs'!H$11)*'Cost drivers '!$H52 + SUM('Model coeffs'!H$12)*'Cost drivers '!$I52 + SUM('Model coeffs'!H$13)*'Cost drivers '!$J52),
"")</f>
        <v>35.629794077111413</v>
      </c>
      <c r="I50" s="181">
        <f>IFERROR(
EXP(SUM('Model coeffs'!I$14) + SUM('Model coeffs'!I$7)*'Cost drivers '!$D52 + SUM('Model coeffs'!I$8)*'Cost drivers '!$E52 + SUM('Model coeffs'!I$9)*'Cost drivers '!$F52 + SUM('Model coeffs'!I$10)*'Cost drivers '!$G52 + SUM('Model coeffs'!I$11)*'Cost drivers '!$H52 + SUM('Model coeffs'!I$12)*'Cost drivers '!$I52 + SUM('Model coeffs'!I$13)*'Cost drivers '!$J52),
"")</f>
        <v>36.626472406588434</v>
      </c>
      <c r="J50" s="181">
        <f>IFERROR(
EXP(SUM('Model coeffs'!J$14) + SUM('Model coeffs'!J$7)*'Cost drivers '!$D52 + SUM('Model coeffs'!J$8)*'Cost drivers '!$E52 + SUM('Model coeffs'!J$9)*'Cost drivers '!$F52 + SUM('Model coeffs'!J$10)*'Cost drivers '!$G52 + SUM('Model coeffs'!J$11)*'Cost drivers '!$H52 + SUM('Model coeffs'!J$12)*'Cost drivers '!$I52 + SUM('Model coeffs'!J$13)*'Cost drivers '!$J52),
"")</f>
        <v>36.746016292680089</v>
      </c>
      <c r="K50" s="181">
        <f>IFERROR(
EXP(SUM('Model coeffs'!K$14) + SUM('Model coeffs'!K$7)*'Cost drivers '!$D52 + SUM('Model coeffs'!K$8)*'Cost drivers '!$E52 + SUM('Model coeffs'!K$9)*'Cost drivers '!$F52 + SUM('Model coeffs'!K$10)*'Cost drivers '!$G52 + SUM('Model coeffs'!K$11)*'Cost drivers '!$H52 + SUM('Model coeffs'!K$12)*'Cost drivers '!$I52 + SUM('Model coeffs'!K$13)*'Cost drivers '!$J52),
"")</f>
        <v>38.004225706937106</v>
      </c>
      <c r="L50" s="182">
        <f>IFERROR(INDEX('Cost drivers '!$O$9:$O$314, MATCH('Modelled costs '!$A50, 'Cost drivers '!$A$9:$A$314, 0)), "")</f>
        <v>2012.39</v>
      </c>
      <c r="M50" s="183"/>
      <c r="N50" s="184">
        <f t="shared" si="4"/>
        <v>29.600089432599727</v>
      </c>
      <c r="O50" s="184">
        <f t="shared" si="0"/>
        <v>32.099370020255371</v>
      </c>
      <c r="P50" s="184">
        <f t="shared" si="0"/>
        <v>39.90531164614189</v>
      </c>
      <c r="Q50" s="184">
        <f t="shared" si="0"/>
        <v>39.075745328453635</v>
      </c>
      <c r="R50" s="184">
        <f t="shared" si="1"/>
        <v>71.701041302838235</v>
      </c>
      <c r="S50" s="184">
        <f t="shared" si="1"/>
        <v>73.706746806294504</v>
      </c>
      <c r="T50" s="184">
        <f t="shared" si="1"/>
        <v>73.947315727226481</v>
      </c>
      <c r="U50" s="184">
        <f t="shared" si="1"/>
        <v>76.479323770383161</v>
      </c>
      <c r="V50" s="183"/>
      <c r="W50" s="185">
        <f t="shared" si="5"/>
        <v>30.849729726427547</v>
      </c>
      <c r="X50" s="185">
        <f t="shared" si="6"/>
        <v>39.490528487297766</v>
      </c>
      <c r="Y50" s="185">
        <f t="shared" si="2"/>
        <v>73.958606901685599</v>
      </c>
      <c r="Z50" s="183"/>
      <c r="AA50" s="185">
        <f t="shared" si="7"/>
        <v>70.340258213725321</v>
      </c>
      <c r="AB50" s="185">
        <f t="shared" si="8"/>
        <v>73.958606901685599</v>
      </c>
      <c r="AC50" s="185">
        <f t="shared" si="9"/>
        <v>73.05401972969554</v>
      </c>
      <c r="AD50" s="183"/>
      <c r="AE50" s="186">
        <f>IF(RIGHT($C50,2)&gt;=RIGHT(Controls!$C$53,2), 'Modelled costs '!$AC50*Controls!$E$41, "")</f>
        <v>67.002174682121705</v>
      </c>
      <c r="AF50" s="187">
        <f>IF(RIGHT($C50,2)&lt;RIGHT(Controls!$C$53,2), "", (INDEX(Controls!$F$44:$F$49, MATCH('Modelled costs '!$C50, Controls!$B$44:$B$49,0), 0))*'Modelled costs '!$AE50)</f>
        <v>-2.098060338004045</v>
      </c>
      <c r="AG50" s="188">
        <f t="shared" si="10"/>
        <v>64.904114344117659</v>
      </c>
    </row>
    <row r="51" spans="1:33" s="48" customFormat="1" ht="13.15">
      <c r="A51" s="66" t="str">
        <f t="shared" si="3"/>
        <v>NES29</v>
      </c>
      <c r="B51" s="66" t="str">
        <f>Costs!B52</f>
        <v>NES</v>
      </c>
      <c r="C51" s="66" t="str">
        <f>Costs!C52</f>
        <v>2028-29</v>
      </c>
      <c r="D51" s="181">
        <f>IFERROR(
EXP(SUM('Model coeffs'!D$14) + SUM('Model coeffs'!D$7)*'Cost drivers '!$D53 + SUM('Model coeffs'!D$8)*'Cost drivers '!$E53 + SUM('Model coeffs'!D$9)*'Cost drivers '!$F53 + SUM('Model coeffs'!D$10)*'Cost drivers '!$G53 + SUM('Model coeffs'!D$11)*'Cost drivers '!$H53 + SUM('Model coeffs'!D$12)*'Cost drivers '!$I53 + SUM('Model coeffs'!D$13)*'Cost drivers '!$J53),
"")</f>
        <v>15.166585281713656</v>
      </c>
      <c r="E51" s="181">
        <f>IFERROR(
EXP(SUM('Model coeffs'!E$14) + SUM('Model coeffs'!E$7)*'Cost drivers '!$D53 + SUM('Model coeffs'!E$8)*'Cost drivers '!$E53 + SUM('Model coeffs'!E$9)*'Cost drivers '!$F53 + SUM('Model coeffs'!E$10)*'Cost drivers '!$G53 + SUM('Model coeffs'!E$11)*'Cost drivers '!$H53 + SUM('Model coeffs'!E$12)*'Cost drivers '!$I53 + SUM('Model coeffs'!E$13)*'Cost drivers '!$J53),
"")</f>
        <v>16.420564774449776</v>
      </c>
      <c r="F51" s="181">
        <f>IFERROR(
EXP(SUM('Model coeffs'!F$14) + SUM('Model coeffs'!F$7)*'Cost drivers '!$D53 + SUM('Model coeffs'!F$8)*'Cost drivers '!$E53 + SUM('Model coeffs'!F$9)*'Cost drivers '!$F53 + SUM('Model coeffs'!F$10)*'Cost drivers '!$G53 + SUM('Model coeffs'!F$11)*'Cost drivers '!$H53 + SUM('Model coeffs'!F$12)*'Cost drivers '!$I53 + SUM('Model coeffs'!F$13)*'Cost drivers '!$J53),
"")</f>
        <v>19.82901494472695</v>
      </c>
      <c r="G51" s="181">
        <f>IFERROR(
EXP(SUM('Model coeffs'!G$14) + SUM('Model coeffs'!G$7)*'Cost drivers '!$D53 + SUM('Model coeffs'!G$8)*'Cost drivers '!$E53 + SUM('Model coeffs'!G$9)*'Cost drivers '!$F53 + SUM('Model coeffs'!G$10)*'Cost drivers '!$G53 + SUM('Model coeffs'!G$11)*'Cost drivers '!$H53 + SUM('Model coeffs'!G$12)*'Cost drivers '!$I53 + SUM('Model coeffs'!G$13)*'Cost drivers '!$J53),
"")</f>
        <v>19.409206975851596</v>
      </c>
      <c r="H51" s="181">
        <f>IFERROR(
EXP(SUM('Model coeffs'!H$14) + SUM('Model coeffs'!H$7)*'Cost drivers '!$D53 + SUM('Model coeffs'!H$8)*'Cost drivers '!$E53 + SUM('Model coeffs'!H$9)*'Cost drivers '!$F53 + SUM('Model coeffs'!H$10)*'Cost drivers '!$G53 + SUM('Model coeffs'!H$11)*'Cost drivers '!$H53 + SUM('Model coeffs'!H$12)*'Cost drivers '!$I53 + SUM('Model coeffs'!H$13)*'Cost drivers '!$J53),
"")</f>
        <v>36.298564958373333</v>
      </c>
      <c r="I51" s="181">
        <f>IFERROR(
EXP(SUM('Model coeffs'!I$14) + SUM('Model coeffs'!I$7)*'Cost drivers '!$D53 + SUM('Model coeffs'!I$8)*'Cost drivers '!$E53 + SUM('Model coeffs'!I$9)*'Cost drivers '!$F53 + SUM('Model coeffs'!I$10)*'Cost drivers '!$G53 + SUM('Model coeffs'!I$11)*'Cost drivers '!$H53 + SUM('Model coeffs'!I$12)*'Cost drivers '!$I53 + SUM('Model coeffs'!I$13)*'Cost drivers '!$J53),
"")</f>
        <v>37.346614268509107</v>
      </c>
      <c r="J51" s="181">
        <f>IFERROR(
EXP(SUM('Model coeffs'!J$14) + SUM('Model coeffs'!J$7)*'Cost drivers '!$D53 + SUM('Model coeffs'!J$8)*'Cost drivers '!$E53 + SUM('Model coeffs'!J$9)*'Cost drivers '!$F53 + SUM('Model coeffs'!J$10)*'Cost drivers '!$G53 + SUM('Model coeffs'!J$11)*'Cost drivers '!$H53 + SUM('Model coeffs'!J$12)*'Cost drivers '!$I53 + SUM('Model coeffs'!J$13)*'Cost drivers '!$J53),
"")</f>
        <v>37.335352101088802</v>
      </c>
      <c r="K51" s="181">
        <f>IFERROR(
EXP(SUM('Model coeffs'!K$14) + SUM('Model coeffs'!K$7)*'Cost drivers '!$D53 + SUM('Model coeffs'!K$8)*'Cost drivers '!$E53 + SUM('Model coeffs'!K$9)*'Cost drivers '!$F53 + SUM('Model coeffs'!K$10)*'Cost drivers '!$G53 + SUM('Model coeffs'!K$11)*'Cost drivers '!$H53 + SUM('Model coeffs'!K$12)*'Cost drivers '!$I53 + SUM('Model coeffs'!K$13)*'Cost drivers '!$J53),
"")</f>
        <v>38.631859682950484</v>
      </c>
      <c r="L51" s="182">
        <f>IFERROR(INDEX('Cost drivers '!$O$9:$O$314, MATCH('Modelled costs '!$A51, 'Cost drivers '!$A$9:$A$314, 0)), "")</f>
        <v>2021.75</v>
      </c>
      <c r="M51" s="183"/>
      <c r="N51" s="184">
        <f t="shared" si="4"/>
        <v>30.663043793304585</v>
      </c>
      <c r="O51" s="184">
        <f t="shared" si="0"/>
        <v>33.198276832743836</v>
      </c>
      <c r="P51" s="184">
        <f t="shared" si="0"/>
        <v>40.089310964501706</v>
      </c>
      <c r="Q51" s="184">
        <f t="shared" si="0"/>
        <v>39.240564203427965</v>
      </c>
      <c r="R51" s="184">
        <f t="shared" si="1"/>
        <v>73.386623704591287</v>
      </c>
      <c r="S51" s="184">
        <f t="shared" si="1"/>
        <v>75.50551739735829</v>
      </c>
      <c r="T51" s="184">
        <f t="shared" si="1"/>
        <v>75.482748110376278</v>
      </c>
      <c r="U51" s="184">
        <f t="shared" si="1"/>
        <v>78.10396231400513</v>
      </c>
      <c r="V51" s="183"/>
      <c r="W51" s="185">
        <f t="shared" si="5"/>
        <v>31.930660313024212</v>
      </c>
      <c r="X51" s="185">
        <f t="shared" si="6"/>
        <v>39.664937583964836</v>
      </c>
      <c r="Y51" s="185">
        <f t="shared" si="2"/>
        <v>75.619712881582743</v>
      </c>
      <c r="Z51" s="183"/>
      <c r="AA51" s="185">
        <f t="shared" si="7"/>
        <v>71.595597896989048</v>
      </c>
      <c r="AB51" s="185">
        <f t="shared" si="8"/>
        <v>75.619712881582743</v>
      </c>
      <c r="AC51" s="185">
        <f t="shared" si="9"/>
        <v>74.613684135434312</v>
      </c>
      <c r="AD51" s="183"/>
      <c r="AE51" s="186">
        <f>IF(RIGHT($C51,2)&gt;=RIGHT(Controls!$C$53,2), 'Modelled costs '!$AC51*Controls!$E$41, "")</f>
        <v>68.432635419880654</v>
      </c>
      <c r="AF51" s="187">
        <f>IF(RIGHT($C51,2)&lt;RIGHT(Controls!$C$53,2), "", (INDEX(Controls!$F$44:$F$49, MATCH('Modelled costs '!$C51, Controls!$B$44:$B$49,0), 0))*'Modelled costs '!$AE51)</f>
        <v>-2.6679984433315473</v>
      </c>
      <c r="AG51" s="188">
        <f t="shared" si="10"/>
        <v>65.764636976549113</v>
      </c>
    </row>
    <row r="52" spans="1:33" s="48" customFormat="1" ht="13.15">
      <c r="A52" s="66" t="str">
        <f t="shared" si="3"/>
        <v>NES30</v>
      </c>
      <c r="B52" s="66" t="str">
        <f>Costs!B53</f>
        <v>NES</v>
      </c>
      <c r="C52" s="66" t="str">
        <f>Costs!C53</f>
        <v>2029-30</v>
      </c>
      <c r="D52" s="181">
        <f>IFERROR(
EXP(SUM('Model coeffs'!D$14) + SUM('Model coeffs'!D$7)*'Cost drivers '!$D54 + SUM('Model coeffs'!D$8)*'Cost drivers '!$E54 + SUM('Model coeffs'!D$9)*'Cost drivers '!$F54 + SUM('Model coeffs'!D$10)*'Cost drivers '!$G54 + SUM('Model coeffs'!D$11)*'Cost drivers '!$H54 + SUM('Model coeffs'!D$12)*'Cost drivers '!$I54 + SUM('Model coeffs'!D$13)*'Cost drivers '!$J54),
"")</f>
        <v>15.681286179220765</v>
      </c>
      <c r="E52" s="181">
        <f>IFERROR(
EXP(SUM('Model coeffs'!E$14) + SUM('Model coeffs'!E$7)*'Cost drivers '!$D54 + SUM('Model coeffs'!E$8)*'Cost drivers '!$E54 + SUM('Model coeffs'!E$9)*'Cost drivers '!$F54 + SUM('Model coeffs'!E$10)*'Cost drivers '!$G54 + SUM('Model coeffs'!E$11)*'Cost drivers '!$H54 + SUM('Model coeffs'!E$12)*'Cost drivers '!$I54 + SUM('Model coeffs'!E$13)*'Cost drivers '!$J54),
"")</f>
        <v>16.947905313003282</v>
      </c>
      <c r="F52" s="181">
        <f>IFERROR(
EXP(SUM('Model coeffs'!F$14) + SUM('Model coeffs'!F$7)*'Cost drivers '!$D54 + SUM('Model coeffs'!F$8)*'Cost drivers '!$E54 + SUM('Model coeffs'!F$9)*'Cost drivers '!$F54 + SUM('Model coeffs'!F$10)*'Cost drivers '!$G54 + SUM('Model coeffs'!F$11)*'Cost drivers '!$H54 + SUM('Model coeffs'!F$12)*'Cost drivers '!$I54 + SUM('Model coeffs'!F$13)*'Cost drivers '!$J54),
"")</f>
        <v>19.828066096252567</v>
      </c>
      <c r="G52" s="181">
        <f>IFERROR(
EXP(SUM('Model coeffs'!G$14) + SUM('Model coeffs'!G$7)*'Cost drivers '!$D54 + SUM('Model coeffs'!G$8)*'Cost drivers '!$E54 + SUM('Model coeffs'!G$9)*'Cost drivers '!$F54 + SUM('Model coeffs'!G$10)*'Cost drivers '!$G54 + SUM('Model coeffs'!G$11)*'Cost drivers '!$H54 + SUM('Model coeffs'!G$12)*'Cost drivers '!$I54 + SUM('Model coeffs'!G$13)*'Cost drivers '!$J54),
"")</f>
        <v>19.400990656557262</v>
      </c>
      <c r="H52" s="181">
        <f>IFERROR(
EXP(SUM('Model coeffs'!H$14) + SUM('Model coeffs'!H$7)*'Cost drivers '!$D54 + SUM('Model coeffs'!H$8)*'Cost drivers '!$E54 + SUM('Model coeffs'!H$9)*'Cost drivers '!$F54 + SUM('Model coeffs'!H$10)*'Cost drivers '!$G54 + SUM('Model coeffs'!H$11)*'Cost drivers '!$H54 + SUM('Model coeffs'!H$12)*'Cost drivers '!$I54 + SUM('Model coeffs'!H$13)*'Cost drivers '!$J54),
"")</f>
        <v>37.04365091194726</v>
      </c>
      <c r="I52" s="181">
        <f>IFERROR(
EXP(SUM('Model coeffs'!I$14) + SUM('Model coeffs'!I$7)*'Cost drivers '!$D54 + SUM('Model coeffs'!I$8)*'Cost drivers '!$E54 + SUM('Model coeffs'!I$9)*'Cost drivers '!$F54 + SUM('Model coeffs'!I$10)*'Cost drivers '!$G54 + SUM('Model coeffs'!I$11)*'Cost drivers '!$H54 + SUM('Model coeffs'!I$12)*'Cost drivers '!$I54 + SUM('Model coeffs'!I$13)*'Cost drivers '!$J54),
"")</f>
        <v>38.149599594561941</v>
      </c>
      <c r="J52" s="181">
        <f>IFERROR(
EXP(SUM('Model coeffs'!J$14) + SUM('Model coeffs'!J$7)*'Cost drivers '!$D54 + SUM('Model coeffs'!J$8)*'Cost drivers '!$E54 + SUM('Model coeffs'!J$9)*'Cost drivers '!$F54 + SUM('Model coeffs'!J$10)*'Cost drivers '!$G54 + SUM('Model coeffs'!J$11)*'Cost drivers '!$H54 + SUM('Model coeffs'!J$12)*'Cost drivers '!$I54 + SUM('Model coeffs'!J$13)*'Cost drivers '!$J54),
"")</f>
        <v>37.98801364007668</v>
      </c>
      <c r="K52" s="181">
        <f>IFERROR(
EXP(SUM('Model coeffs'!K$14) + SUM('Model coeffs'!K$7)*'Cost drivers '!$D54 + SUM('Model coeffs'!K$8)*'Cost drivers '!$E54 + SUM('Model coeffs'!K$9)*'Cost drivers '!$F54 + SUM('Model coeffs'!K$10)*'Cost drivers '!$G54 + SUM('Model coeffs'!K$11)*'Cost drivers '!$H54 + SUM('Model coeffs'!K$12)*'Cost drivers '!$I54 + SUM('Model coeffs'!K$13)*'Cost drivers '!$J54),
"")</f>
        <v>39.327275415762664</v>
      </c>
      <c r="L52" s="182">
        <f>IFERROR(INDEX('Cost drivers '!$O$9:$O$314, MATCH('Modelled costs '!$A52, 'Cost drivers '!$A$9:$A$314, 0)), "")</f>
        <v>2030.5479999999998</v>
      </c>
      <c r="M52" s="183"/>
      <c r="N52" s="184">
        <f t="shared" si="4"/>
        <v>31.841604288644362</v>
      </c>
      <c r="O52" s="184">
        <f t="shared" si="0"/>
        <v>34.413535237508185</v>
      </c>
      <c r="P52" s="184">
        <f t="shared" si="0"/>
        <v>40.261839955613446</v>
      </c>
      <c r="Q52" s="184">
        <f t="shared" si="0"/>
        <v>39.394642775691032</v>
      </c>
      <c r="R52" s="184">
        <f t="shared" si="1"/>
        <v>75.218911271952678</v>
      </c>
      <c r="S52" s="184">
        <f t="shared" si="1"/>
        <v>77.464593157538545</v>
      </c>
      <c r="T52" s="184">
        <f t="shared" si="1"/>
        <v>77.136485120830415</v>
      </c>
      <c r="U52" s="184">
        <f t="shared" si="1"/>
        <v>79.855920440926027</v>
      </c>
      <c r="V52" s="183"/>
      <c r="W52" s="185">
        <f t="shared" si="5"/>
        <v>33.127569763076274</v>
      </c>
      <c r="X52" s="185">
        <f t="shared" si="6"/>
        <v>39.828241365652239</v>
      </c>
      <c r="Y52" s="185">
        <f t="shared" si="2"/>
        <v>77.418977497811909</v>
      </c>
      <c r="Z52" s="183"/>
      <c r="AA52" s="185">
        <f t="shared" si="7"/>
        <v>72.955811128728513</v>
      </c>
      <c r="AB52" s="185">
        <f t="shared" si="8"/>
        <v>77.418977497811909</v>
      </c>
      <c r="AC52" s="185">
        <f t="shared" si="9"/>
        <v>76.303185905541056</v>
      </c>
      <c r="AD52" s="183"/>
      <c r="AE52" s="186">
        <f>IF(RIGHT($C52,2)&gt;=RIGHT(Controls!$C$53,2), 'Modelled costs '!$AC52*Controls!$E$41, "")</f>
        <v>69.982177705784892</v>
      </c>
      <c r="AF52" s="187">
        <f>IF(RIGHT($C52,2)&lt;RIGHT(Controls!$C$53,2), "", (INDEX(Controls!$F$44:$F$49, MATCH('Modelled costs '!$C52, Controls!$B$44:$B$49,0), 0))*'Modelled costs '!$AE52)</f>
        <v>-3.2611930835036973</v>
      </c>
      <c r="AG52" s="188">
        <f t="shared" si="10"/>
        <v>66.720984622281193</v>
      </c>
    </row>
    <row r="53" spans="1:33" s="48" customFormat="1" ht="13.15">
      <c r="A53" s="66" t="str">
        <f t="shared" si="3"/>
        <v>NWT14</v>
      </c>
      <c r="B53" s="66" t="str">
        <f>Costs!B54</f>
        <v>NWT</v>
      </c>
      <c r="C53" s="66" t="str">
        <f>Costs!C54</f>
        <v>2013-14</v>
      </c>
      <c r="D53" s="181">
        <f>IFERROR(
EXP(SUM('Model coeffs'!D$14) + SUM('Model coeffs'!D$7)*'Cost drivers '!$D55 + SUM('Model coeffs'!D$8)*'Cost drivers '!$E55 + SUM('Model coeffs'!D$9)*'Cost drivers '!$F55 + SUM('Model coeffs'!D$10)*'Cost drivers '!$G55 + SUM('Model coeffs'!D$11)*'Cost drivers '!$H55 + SUM('Model coeffs'!D$12)*'Cost drivers '!$I55 + SUM('Model coeffs'!D$13)*'Cost drivers '!$J55),
"")</f>
        <v>23.43085149337076</v>
      </c>
      <c r="E53" s="181">
        <f>IFERROR(
EXP(SUM('Model coeffs'!E$14) + SUM('Model coeffs'!E$7)*'Cost drivers '!$D55 + SUM('Model coeffs'!E$8)*'Cost drivers '!$E55 + SUM('Model coeffs'!E$9)*'Cost drivers '!$F55 + SUM('Model coeffs'!E$10)*'Cost drivers '!$G55 + SUM('Model coeffs'!E$11)*'Cost drivers '!$H55 + SUM('Model coeffs'!E$12)*'Cost drivers '!$I55 + SUM('Model coeffs'!E$13)*'Cost drivers '!$J55),
"")</f>
        <v>24.101733147893196</v>
      </c>
      <c r="F53" s="181">
        <f>IFERROR(
EXP(SUM('Model coeffs'!F$14) + SUM('Model coeffs'!F$7)*'Cost drivers '!$D55 + SUM('Model coeffs'!F$8)*'Cost drivers '!$E55 + SUM('Model coeffs'!F$9)*'Cost drivers '!$F55 + SUM('Model coeffs'!F$10)*'Cost drivers '!$G55 + SUM('Model coeffs'!F$11)*'Cost drivers '!$H55 + SUM('Model coeffs'!F$12)*'Cost drivers '!$I55 + SUM('Model coeffs'!F$13)*'Cost drivers '!$J55),
"")</f>
        <v>21.40723778713269</v>
      </c>
      <c r="G53" s="181">
        <f>IFERROR(
EXP(SUM('Model coeffs'!G$14) + SUM('Model coeffs'!G$7)*'Cost drivers '!$D55 + SUM('Model coeffs'!G$8)*'Cost drivers '!$E55 + SUM('Model coeffs'!G$9)*'Cost drivers '!$F55 + SUM('Model coeffs'!G$10)*'Cost drivers '!$G55 + SUM('Model coeffs'!G$11)*'Cost drivers '!$H55 + SUM('Model coeffs'!G$12)*'Cost drivers '!$I55 + SUM('Model coeffs'!G$13)*'Cost drivers '!$J55),
"")</f>
        <v>21.858540817277007</v>
      </c>
      <c r="H53" s="181">
        <f>IFERROR(
EXP(SUM('Model coeffs'!H$14) + SUM('Model coeffs'!H$7)*'Cost drivers '!$D55 + SUM('Model coeffs'!H$8)*'Cost drivers '!$E55 + SUM('Model coeffs'!H$9)*'Cost drivers '!$F55 + SUM('Model coeffs'!H$10)*'Cost drivers '!$G55 + SUM('Model coeffs'!H$11)*'Cost drivers '!$H55 + SUM('Model coeffs'!H$12)*'Cost drivers '!$I55 + SUM('Model coeffs'!H$13)*'Cost drivers '!$J55),
"")</f>
        <v>45.294181231768356</v>
      </c>
      <c r="I53" s="181">
        <f>IFERROR(
EXP(SUM('Model coeffs'!I$14) + SUM('Model coeffs'!I$7)*'Cost drivers '!$D55 + SUM('Model coeffs'!I$8)*'Cost drivers '!$E55 + SUM('Model coeffs'!I$9)*'Cost drivers '!$F55 + SUM('Model coeffs'!I$10)*'Cost drivers '!$G55 + SUM('Model coeffs'!I$11)*'Cost drivers '!$H55 + SUM('Model coeffs'!I$12)*'Cost drivers '!$I55 + SUM('Model coeffs'!I$13)*'Cost drivers '!$J55),
"")</f>
        <v>45.329747432536855</v>
      </c>
      <c r="J53" s="181">
        <f>IFERROR(
EXP(SUM('Model coeffs'!J$14) + SUM('Model coeffs'!J$7)*'Cost drivers '!$D55 + SUM('Model coeffs'!J$8)*'Cost drivers '!$E55 + SUM('Model coeffs'!J$9)*'Cost drivers '!$F55 + SUM('Model coeffs'!J$10)*'Cost drivers '!$G55 + SUM('Model coeffs'!J$11)*'Cost drivers '!$H55 + SUM('Model coeffs'!J$12)*'Cost drivers '!$I55 + SUM('Model coeffs'!J$13)*'Cost drivers '!$J55),
"")</f>
        <v>46.848137203386436</v>
      </c>
      <c r="K53" s="181">
        <f>IFERROR(
EXP(SUM('Model coeffs'!K$14) + SUM('Model coeffs'!K$7)*'Cost drivers '!$D55 + SUM('Model coeffs'!K$8)*'Cost drivers '!$E55 + SUM('Model coeffs'!K$9)*'Cost drivers '!$F55 + SUM('Model coeffs'!K$10)*'Cost drivers '!$G55 + SUM('Model coeffs'!K$11)*'Cost drivers '!$H55 + SUM('Model coeffs'!K$12)*'Cost drivers '!$I55 + SUM('Model coeffs'!K$13)*'Cost drivers '!$J55),
"")</f>
        <v>47.186987735224207</v>
      </c>
      <c r="L53" s="182">
        <f>IFERROR(INDEX('Cost drivers '!$O$9:$O$314, MATCH('Modelled costs '!$A53, 'Cost drivers '!$A$9:$A$314, 0)), "")</f>
        <v>2912.2439999999997</v>
      </c>
      <c r="M53" s="183"/>
      <c r="N53" s="184">
        <f t="shared" si="4"/>
        <v>68.236356676460034</v>
      </c>
      <c r="O53" s="184">
        <f t="shared" si="0"/>
        <v>70.190127749553056</v>
      </c>
      <c r="P53" s="184">
        <f t="shared" si="0"/>
        <v>62.343099802150441</v>
      </c>
      <c r="Q53" s="184">
        <f t="shared" si="0"/>
        <v>63.657404343870049</v>
      </c>
      <c r="R53" s="184">
        <f t="shared" si="1"/>
        <v>131.90770752712999</v>
      </c>
      <c r="S53" s="184">
        <f t="shared" si="1"/>
        <v>132.01128498192085</v>
      </c>
      <c r="T53" s="184">
        <f t="shared" si="1"/>
        <v>136.43320648173889</v>
      </c>
      <c r="U53" s="184">
        <f t="shared" si="1"/>
        <v>137.42002190998028</v>
      </c>
      <c r="V53" s="183"/>
      <c r="W53" s="185">
        <f t="shared" si="5"/>
        <v>69.213242213006538</v>
      </c>
      <c r="X53" s="185">
        <f t="shared" si="6"/>
        <v>63.000252073010245</v>
      </c>
      <c r="Y53" s="185">
        <f t="shared" si="2"/>
        <v>134.4430552251925</v>
      </c>
      <c r="Z53" s="183"/>
      <c r="AA53" s="185">
        <f t="shared" si="7"/>
        <v>132.21349428601678</v>
      </c>
      <c r="AB53" s="185">
        <f t="shared" si="8"/>
        <v>134.4430552251925</v>
      </c>
      <c r="AC53" s="185">
        <f t="shared" si="9"/>
        <v>133.88566499039857</v>
      </c>
      <c r="AD53" s="183"/>
      <c r="AE53" s="186" t="str">
        <f>IF(RIGHT($C53,2)&gt;=RIGHT(Controls!$C$53,2), 'Modelled costs '!$AC53*Controls!$E$41, "")</f>
        <v/>
      </c>
      <c r="AF53" s="187" t="str">
        <f>IF(RIGHT($C53,2)&lt;RIGHT(Controls!$C$53,2), "", (INDEX(Controls!$F$44:$F$49, MATCH('Modelled costs '!$C53, Controls!$B$44:$B$49,0), 0))*'Modelled costs '!$AE53)</f>
        <v/>
      </c>
      <c r="AG53" s="188" t="str">
        <f t="shared" si="10"/>
        <v/>
      </c>
    </row>
    <row r="54" spans="1:33" s="48" customFormat="1" ht="13.15">
      <c r="A54" s="66" t="str">
        <f t="shared" si="3"/>
        <v>NWT15</v>
      </c>
      <c r="B54" s="66" t="str">
        <f>Costs!B55</f>
        <v>NWT</v>
      </c>
      <c r="C54" s="66" t="str">
        <f>Costs!C55</f>
        <v>2014-15</v>
      </c>
      <c r="D54" s="181">
        <f>IFERROR(
EXP(SUM('Model coeffs'!D$14) + SUM('Model coeffs'!D$7)*'Cost drivers '!$D56 + SUM('Model coeffs'!D$8)*'Cost drivers '!$E56 + SUM('Model coeffs'!D$9)*'Cost drivers '!$F56 + SUM('Model coeffs'!D$10)*'Cost drivers '!$G56 + SUM('Model coeffs'!D$11)*'Cost drivers '!$H56 + SUM('Model coeffs'!D$12)*'Cost drivers '!$I56 + SUM('Model coeffs'!D$13)*'Cost drivers '!$J56),
"")</f>
        <v>24.393151742479773</v>
      </c>
      <c r="E54" s="181">
        <f>IFERROR(
EXP(SUM('Model coeffs'!E$14) + SUM('Model coeffs'!E$7)*'Cost drivers '!$D56 + SUM('Model coeffs'!E$8)*'Cost drivers '!$E56 + SUM('Model coeffs'!E$9)*'Cost drivers '!$F56 + SUM('Model coeffs'!E$10)*'Cost drivers '!$G56 + SUM('Model coeffs'!E$11)*'Cost drivers '!$H56 + SUM('Model coeffs'!E$12)*'Cost drivers '!$I56 + SUM('Model coeffs'!E$13)*'Cost drivers '!$J56),
"")</f>
        <v>24.646696887036594</v>
      </c>
      <c r="F54" s="181">
        <f>IFERROR(
EXP(SUM('Model coeffs'!F$14) + SUM('Model coeffs'!F$7)*'Cost drivers '!$D56 + SUM('Model coeffs'!F$8)*'Cost drivers '!$E56 + SUM('Model coeffs'!F$9)*'Cost drivers '!$F56 + SUM('Model coeffs'!F$10)*'Cost drivers '!$G56 + SUM('Model coeffs'!F$11)*'Cost drivers '!$H56 + SUM('Model coeffs'!F$12)*'Cost drivers '!$I56 + SUM('Model coeffs'!F$13)*'Cost drivers '!$J56),
"")</f>
        <v>21.407997502576148</v>
      </c>
      <c r="G54" s="181">
        <f>IFERROR(
EXP(SUM('Model coeffs'!G$14) + SUM('Model coeffs'!G$7)*'Cost drivers '!$D56 + SUM('Model coeffs'!G$8)*'Cost drivers '!$E56 + SUM('Model coeffs'!G$9)*'Cost drivers '!$F56 + SUM('Model coeffs'!G$10)*'Cost drivers '!$G56 + SUM('Model coeffs'!G$11)*'Cost drivers '!$H56 + SUM('Model coeffs'!G$12)*'Cost drivers '!$I56 + SUM('Model coeffs'!G$13)*'Cost drivers '!$J56),
"")</f>
        <v>21.859423923634345</v>
      </c>
      <c r="H54" s="181">
        <f>IFERROR(
EXP(SUM('Model coeffs'!H$14) + SUM('Model coeffs'!H$7)*'Cost drivers '!$D56 + SUM('Model coeffs'!H$8)*'Cost drivers '!$E56 + SUM('Model coeffs'!H$9)*'Cost drivers '!$F56 + SUM('Model coeffs'!H$10)*'Cost drivers '!$G56 + SUM('Model coeffs'!H$11)*'Cost drivers '!$H56 + SUM('Model coeffs'!H$12)*'Cost drivers '!$I56 + SUM('Model coeffs'!H$13)*'Cost drivers '!$J56),
"")</f>
        <v>46.35123002643153</v>
      </c>
      <c r="I54" s="181">
        <f>IFERROR(
EXP(SUM('Model coeffs'!I$14) + SUM('Model coeffs'!I$7)*'Cost drivers '!$D56 + SUM('Model coeffs'!I$8)*'Cost drivers '!$E56 + SUM('Model coeffs'!I$9)*'Cost drivers '!$F56 + SUM('Model coeffs'!I$10)*'Cost drivers '!$G56 + SUM('Model coeffs'!I$11)*'Cost drivers '!$H56 + SUM('Model coeffs'!I$12)*'Cost drivers '!$I56 + SUM('Model coeffs'!I$13)*'Cost drivers '!$J56),
"")</f>
        <v>46.014944528274803</v>
      </c>
      <c r="J54" s="181">
        <f>IFERROR(
EXP(SUM('Model coeffs'!J$14) + SUM('Model coeffs'!J$7)*'Cost drivers '!$D56 + SUM('Model coeffs'!J$8)*'Cost drivers '!$E56 + SUM('Model coeffs'!J$9)*'Cost drivers '!$F56 + SUM('Model coeffs'!J$10)*'Cost drivers '!$G56 + SUM('Model coeffs'!J$11)*'Cost drivers '!$H56 + SUM('Model coeffs'!J$12)*'Cost drivers '!$I56 + SUM('Model coeffs'!J$13)*'Cost drivers '!$J56),
"")</f>
        <v>47.843909605953286</v>
      </c>
      <c r="K54" s="181">
        <f>IFERROR(
EXP(SUM('Model coeffs'!K$14) + SUM('Model coeffs'!K$7)*'Cost drivers '!$D56 + SUM('Model coeffs'!K$8)*'Cost drivers '!$E56 + SUM('Model coeffs'!K$9)*'Cost drivers '!$F56 + SUM('Model coeffs'!K$10)*'Cost drivers '!$G56 + SUM('Model coeffs'!K$11)*'Cost drivers '!$H56 + SUM('Model coeffs'!K$12)*'Cost drivers '!$I56 + SUM('Model coeffs'!K$13)*'Cost drivers '!$J56),
"")</f>
        <v>47.779796336028191</v>
      </c>
      <c r="L54" s="182">
        <f>IFERROR(INDEX('Cost drivers '!$O$9:$O$314, MATCH('Modelled costs '!$A54, 'Cost drivers '!$A$9:$A$314, 0)), "")</f>
        <v>2913.2959999999998</v>
      </c>
      <c r="M54" s="183"/>
      <c r="N54" s="184">
        <f t="shared" si="4"/>
        <v>71.064471398759352</v>
      </c>
      <c r="O54" s="184">
        <f t="shared" si="0"/>
        <v>71.803123454216163</v>
      </c>
      <c r="P54" s="184">
        <f t="shared" si="0"/>
        <v>62.367833492265085</v>
      </c>
      <c r="Q54" s="184">
        <f t="shared" si="0"/>
        <v>63.682972279028242</v>
      </c>
      <c r="R54" s="184">
        <f t="shared" si="1"/>
        <v>135.03485303108286</v>
      </c>
      <c r="S54" s="184">
        <f t="shared" si="1"/>
        <v>134.05515383444487</v>
      </c>
      <c r="T54" s="184">
        <f t="shared" si="1"/>
        <v>139.38347047938529</v>
      </c>
      <c r="U54" s="184">
        <f t="shared" si="1"/>
        <v>139.19668954656558</v>
      </c>
      <c r="V54" s="183"/>
      <c r="W54" s="185">
        <f t="shared" si="5"/>
        <v>71.433797426487757</v>
      </c>
      <c r="X54" s="185">
        <f t="shared" si="6"/>
        <v>63.025402885646663</v>
      </c>
      <c r="Y54" s="185">
        <f t="shared" si="2"/>
        <v>136.91754172286966</v>
      </c>
      <c r="Z54" s="183"/>
      <c r="AA54" s="185">
        <f t="shared" si="7"/>
        <v>134.45920031213441</v>
      </c>
      <c r="AB54" s="185">
        <f t="shared" si="8"/>
        <v>136.91754172286966</v>
      </c>
      <c r="AC54" s="185">
        <f t="shared" si="9"/>
        <v>136.30295637018585</v>
      </c>
      <c r="AD54" s="183"/>
      <c r="AE54" s="186" t="str">
        <f>IF(RIGHT($C54,2)&gt;=RIGHT(Controls!$C$53,2), 'Modelled costs '!$AC54*Controls!$E$41, "")</f>
        <v/>
      </c>
      <c r="AF54" s="187" t="str">
        <f>IF(RIGHT($C54,2)&lt;RIGHT(Controls!$C$53,2), "", (INDEX(Controls!$F$44:$F$49, MATCH('Modelled costs '!$C54, Controls!$B$44:$B$49,0), 0))*'Modelled costs '!$AE54)</f>
        <v/>
      </c>
      <c r="AG54" s="188" t="str">
        <f t="shared" si="10"/>
        <v/>
      </c>
    </row>
    <row r="55" spans="1:33" s="48" customFormat="1" ht="13.15">
      <c r="A55" s="66" t="str">
        <f t="shared" si="3"/>
        <v>NWT16</v>
      </c>
      <c r="B55" s="66" t="str">
        <f>Costs!B56</f>
        <v>NWT</v>
      </c>
      <c r="C55" s="66" t="str">
        <f>Costs!C56</f>
        <v>2015-16</v>
      </c>
      <c r="D55" s="181">
        <f>IFERROR(
EXP(SUM('Model coeffs'!D$14) + SUM('Model coeffs'!D$7)*'Cost drivers '!$D57 + SUM('Model coeffs'!D$8)*'Cost drivers '!$E57 + SUM('Model coeffs'!D$9)*'Cost drivers '!$F57 + SUM('Model coeffs'!D$10)*'Cost drivers '!$G57 + SUM('Model coeffs'!D$11)*'Cost drivers '!$H57 + SUM('Model coeffs'!D$12)*'Cost drivers '!$I57 + SUM('Model coeffs'!D$13)*'Cost drivers '!$J57),
"")</f>
        <v>23.16824295002338</v>
      </c>
      <c r="E55" s="181">
        <f>IFERROR(
EXP(SUM('Model coeffs'!E$14) + SUM('Model coeffs'!E$7)*'Cost drivers '!$D57 + SUM('Model coeffs'!E$8)*'Cost drivers '!$E57 + SUM('Model coeffs'!E$9)*'Cost drivers '!$F57 + SUM('Model coeffs'!E$10)*'Cost drivers '!$G57 + SUM('Model coeffs'!E$11)*'Cost drivers '!$H57 + SUM('Model coeffs'!E$12)*'Cost drivers '!$I57 + SUM('Model coeffs'!E$13)*'Cost drivers '!$J57),
"")</f>
        <v>23.46771673427277</v>
      </c>
      <c r="F55" s="181">
        <f>IFERROR(
EXP(SUM('Model coeffs'!F$14) + SUM('Model coeffs'!F$7)*'Cost drivers '!$D57 + SUM('Model coeffs'!F$8)*'Cost drivers '!$E57 + SUM('Model coeffs'!F$9)*'Cost drivers '!$F57 + SUM('Model coeffs'!F$10)*'Cost drivers '!$G57 + SUM('Model coeffs'!F$11)*'Cost drivers '!$H57 + SUM('Model coeffs'!F$12)*'Cost drivers '!$I57 + SUM('Model coeffs'!F$13)*'Cost drivers '!$J57),
"")</f>
        <v>21.408108200898678</v>
      </c>
      <c r="G55" s="181">
        <f>IFERROR(
EXP(SUM('Model coeffs'!G$14) + SUM('Model coeffs'!G$7)*'Cost drivers '!$D57 + SUM('Model coeffs'!G$8)*'Cost drivers '!$E57 + SUM('Model coeffs'!G$9)*'Cost drivers '!$F57 + SUM('Model coeffs'!G$10)*'Cost drivers '!$G57 + SUM('Model coeffs'!G$11)*'Cost drivers '!$H57 + SUM('Model coeffs'!G$12)*'Cost drivers '!$I57 + SUM('Model coeffs'!G$13)*'Cost drivers '!$J57),
"")</f>
        <v>21.852915621416255</v>
      </c>
      <c r="H55" s="181">
        <f>IFERROR(
EXP(SUM('Model coeffs'!H$14) + SUM('Model coeffs'!H$7)*'Cost drivers '!$D57 + SUM('Model coeffs'!H$8)*'Cost drivers '!$E57 + SUM('Model coeffs'!H$9)*'Cost drivers '!$F57 + SUM('Model coeffs'!H$10)*'Cost drivers '!$G57 + SUM('Model coeffs'!H$11)*'Cost drivers '!$H57 + SUM('Model coeffs'!H$12)*'Cost drivers '!$I57 + SUM('Model coeffs'!H$13)*'Cost drivers '!$J57),
"")</f>
        <v>44.870390227499797</v>
      </c>
      <c r="I55" s="181">
        <f>IFERROR(
EXP(SUM('Model coeffs'!I$14) + SUM('Model coeffs'!I$7)*'Cost drivers '!$D57 + SUM('Model coeffs'!I$8)*'Cost drivers '!$E57 + SUM('Model coeffs'!I$9)*'Cost drivers '!$F57 + SUM('Model coeffs'!I$10)*'Cost drivers '!$G57 + SUM('Model coeffs'!I$11)*'Cost drivers '!$H57 + SUM('Model coeffs'!I$12)*'Cost drivers '!$I57 + SUM('Model coeffs'!I$13)*'Cost drivers '!$J57),
"")</f>
        <v>44.463479151763657</v>
      </c>
      <c r="J55" s="181">
        <f>IFERROR(
EXP(SUM('Model coeffs'!J$14) + SUM('Model coeffs'!J$7)*'Cost drivers '!$D57 + SUM('Model coeffs'!J$8)*'Cost drivers '!$E57 + SUM('Model coeffs'!J$9)*'Cost drivers '!$F57 + SUM('Model coeffs'!J$10)*'Cost drivers '!$G57 + SUM('Model coeffs'!J$11)*'Cost drivers '!$H57 + SUM('Model coeffs'!J$12)*'Cost drivers '!$I57 + SUM('Model coeffs'!J$13)*'Cost drivers '!$J57),
"")</f>
        <v>46.581357630311373</v>
      </c>
      <c r="K55" s="181">
        <f>IFERROR(
EXP(SUM('Model coeffs'!K$14) + SUM('Model coeffs'!K$7)*'Cost drivers '!$D57 + SUM('Model coeffs'!K$8)*'Cost drivers '!$E57 + SUM('Model coeffs'!K$9)*'Cost drivers '!$F57 + SUM('Model coeffs'!K$10)*'Cost drivers '!$G57 + SUM('Model coeffs'!K$11)*'Cost drivers '!$H57 + SUM('Model coeffs'!K$12)*'Cost drivers '!$I57 + SUM('Model coeffs'!K$13)*'Cost drivers '!$J57),
"")</f>
        <v>46.469106863279599</v>
      </c>
      <c r="L55" s="182">
        <f>IFERROR(INDEX('Cost drivers '!$O$9:$O$314, MATCH('Modelled costs '!$A55, 'Cost drivers '!$A$9:$A$314, 0)), "")</f>
        <v>2925.0529999999999</v>
      </c>
      <c r="M55" s="183"/>
      <c r="N55" s="184">
        <f t="shared" si="4"/>
        <v>67.768338545694732</v>
      </c>
      <c r="O55" s="184">
        <f t="shared" si="0"/>
        <v>68.644315236734769</v>
      </c>
      <c r="P55" s="184">
        <f t="shared" si="0"/>
        <v>62.619851117363282</v>
      </c>
      <c r="Q55" s="184">
        <f t="shared" si="0"/>
        <v>63.920936397170479</v>
      </c>
      <c r="R55" s="184">
        <f t="shared" si="1"/>
        <v>131.24826954611896</v>
      </c>
      <c r="S55" s="184">
        <f t="shared" si="1"/>
        <v>130.05803308330374</v>
      </c>
      <c r="T55" s="184">
        <f t="shared" si="1"/>
        <v>136.25293988061517</v>
      </c>
      <c r="U55" s="184">
        <f t="shared" si="1"/>
        <v>135.92460043775657</v>
      </c>
      <c r="V55" s="183"/>
      <c r="W55" s="185">
        <f t="shared" si="5"/>
        <v>68.206326891214758</v>
      </c>
      <c r="X55" s="185">
        <f t="shared" si="6"/>
        <v>63.270393757266881</v>
      </c>
      <c r="Y55" s="185">
        <f t="shared" si="2"/>
        <v>133.3709607369486</v>
      </c>
      <c r="Z55" s="183"/>
      <c r="AA55" s="185">
        <f t="shared" si="7"/>
        <v>131.47672064848163</v>
      </c>
      <c r="AB55" s="185">
        <f t="shared" si="8"/>
        <v>133.3709607369486</v>
      </c>
      <c r="AC55" s="185">
        <f t="shared" si="9"/>
        <v>132.89740071483186</v>
      </c>
      <c r="AD55" s="183"/>
      <c r="AE55" s="186" t="str">
        <f>IF(RIGHT($C55,2)&gt;=RIGHT(Controls!$C$53,2), 'Modelled costs '!$AC55*Controls!$E$41, "")</f>
        <v/>
      </c>
      <c r="AF55" s="187" t="str">
        <f>IF(RIGHT($C55,2)&lt;RIGHT(Controls!$C$53,2), "", (INDEX(Controls!$F$44:$F$49, MATCH('Modelled costs '!$C55, Controls!$B$44:$B$49,0), 0))*'Modelled costs '!$AE55)</f>
        <v/>
      </c>
      <c r="AG55" s="188" t="str">
        <f t="shared" si="10"/>
        <v/>
      </c>
    </row>
    <row r="56" spans="1:33" s="48" customFormat="1" ht="13.15">
      <c r="A56" s="66" t="str">
        <f t="shared" si="3"/>
        <v>NWT17</v>
      </c>
      <c r="B56" s="66" t="str">
        <f>Costs!B57</f>
        <v>NWT</v>
      </c>
      <c r="C56" s="66" t="str">
        <f>Costs!C57</f>
        <v>2016-17</v>
      </c>
      <c r="D56" s="181">
        <f>IFERROR(
EXP(SUM('Model coeffs'!D$14) + SUM('Model coeffs'!D$7)*'Cost drivers '!$D58 + SUM('Model coeffs'!D$8)*'Cost drivers '!$E58 + SUM('Model coeffs'!D$9)*'Cost drivers '!$F58 + SUM('Model coeffs'!D$10)*'Cost drivers '!$G58 + SUM('Model coeffs'!D$11)*'Cost drivers '!$H58 + SUM('Model coeffs'!D$12)*'Cost drivers '!$I58 + SUM('Model coeffs'!D$13)*'Cost drivers '!$J58),
"")</f>
        <v>22.488801264468766</v>
      </c>
      <c r="E56" s="181">
        <f>IFERROR(
EXP(SUM('Model coeffs'!E$14) + SUM('Model coeffs'!E$7)*'Cost drivers '!$D58 + SUM('Model coeffs'!E$8)*'Cost drivers '!$E58 + SUM('Model coeffs'!E$9)*'Cost drivers '!$F58 + SUM('Model coeffs'!E$10)*'Cost drivers '!$G58 + SUM('Model coeffs'!E$11)*'Cost drivers '!$H58 + SUM('Model coeffs'!E$12)*'Cost drivers '!$I58 + SUM('Model coeffs'!E$13)*'Cost drivers '!$J58),
"")</f>
        <v>22.466825008798555</v>
      </c>
      <c r="F56" s="181">
        <f>IFERROR(
EXP(SUM('Model coeffs'!F$14) + SUM('Model coeffs'!F$7)*'Cost drivers '!$D58 + SUM('Model coeffs'!F$8)*'Cost drivers '!$E58 + SUM('Model coeffs'!F$9)*'Cost drivers '!$F58 + SUM('Model coeffs'!F$10)*'Cost drivers '!$G58 + SUM('Model coeffs'!F$11)*'Cost drivers '!$H58 + SUM('Model coeffs'!F$12)*'Cost drivers '!$I58 + SUM('Model coeffs'!F$13)*'Cost drivers '!$J58),
"")</f>
        <v>21.371989120954186</v>
      </c>
      <c r="G56" s="181">
        <f>IFERROR(
EXP(SUM('Model coeffs'!G$14) + SUM('Model coeffs'!G$7)*'Cost drivers '!$D58 + SUM('Model coeffs'!G$8)*'Cost drivers '!$E58 + SUM('Model coeffs'!G$9)*'Cost drivers '!$F58 + SUM('Model coeffs'!G$10)*'Cost drivers '!$G58 + SUM('Model coeffs'!G$11)*'Cost drivers '!$H58 + SUM('Model coeffs'!G$12)*'Cost drivers '!$I58 + SUM('Model coeffs'!G$13)*'Cost drivers '!$J58),
"")</f>
        <v>21.755878093352116</v>
      </c>
      <c r="H56" s="181">
        <f>IFERROR(
EXP(SUM('Model coeffs'!H$14) + SUM('Model coeffs'!H$7)*'Cost drivers '!$D58 + SUM('Model coeffs'!H$8)*'Cost drivers '!$E58 + SUM('Model coeffs'!H$9)*'Cost drivers '!$F58 + SUM('Model coeffs'!H$10)*'Cost drivers '!$G58 + SUM('Model coeffs'!H$11)*'Cost drivers '!$H58 + SUM('Model coeffs'!H$12)*'Cost drivers '!$I58 + SUM('Model coeffs'!H$13)*'Cost drivers '!$J58),
"")</f>
        <v>44.017802893147852</v>
      </c>
      <c r="I56" s="181">
        <f>IFERROR(
EXP(SUM('Model coeffs'!I$14) + SUM('Model coeffs'!I$7)*'Cost drivers '!$D58 + SUM('Model coeffs'!I$8)*'Cost drivers '!$E58 + SUM('Model coeffs'!I$9)*'Cost drivers '!$F58 + SUM('Model coeffs'!I$10)*'Cost drivers '!$G58 + SUM('Model coeffs'!I$11)*'Cost drivers '!$H58 + SUM('Model coeffs'!I$12)*'Cost drivers '!$I58 + SUM('Model coeffs'!I$13)*'Cost drivers '!$J58),
"")</f>
        <v>43.39573358961384</v>
      </c>
      <c r="J56" s="181">
        <f>IFERROR(
EXP(SUM('Model coeffs'!J$14) + SUM('Model coeffs'!J$7)*'Cost drivers '!$D58 + SUM('Model coeffs'!J$8)*'Cost drivers '!$E58 + SUM('Model coeffs'!J$9)*'Cost drivers '!$F58 + SUM('Model coeffs'!J$10)*'Cost drivers '!$G58 + SUM('Model coeffs'!J$11)*'Cost drivers '!$H58 + SUM('Model coeffs'!J$12)*'Cost drivers '!$I58 + SUM('Model coeffs'!J$13)*'Cost drivers '!$J58),
"")</f>
        <v>45.864595284902208</v>
      </c>
      <c r="K56" s="181">
        <f>IFERROR(
EXP(SUM('Model coeffs'!K$14) + SUM('Model coeffs'!K$7)*'Cost drivers '!$D58 + SUM('Model coeffs'!K$8)*'Cost drivers '!$E58 + SUM('Model coeffs'!K$9)*'Cost drivers '!$F58 + SUM('Model coeffs'!K$10)*'Cost drivers '!$G58 + SUM('Model coeffs'!K$11)*'Cost drivers '!$H58 + SUM('Model coeffs'!K$12)*'Cost drivers '!$I58 + SUM('Model coeffs'!K$13)*'Cost drivers '!$J58),
"")</f>
        <v>45.487083095634254</v>
      </c>
      <c r="L56" s="182">
        <f>IFERROR(INDEX('Cost drivers '!$O$9:$O$314, MATCH('Modelled costs '!$A56, 'Cost drivers '!$A$9:$A$314, 0)), "")</f>
        <v>2971.9520000000002</v>
      </c>
      <c r="M56" s="183"/>
      <c r="N56" s="184">
        <f t="shared" si="4"/>
        <v>66.835637895540472</v>
      </c>
      <c r="O56" s="184">
        <f t="shared" si="0"/>
        <v>66.770325518548887</v>
      </c>
      <c r="P56" s="184">
        <f t="shared" si="0"/>
        <v>63.516525811998036</v>
      </c>
      <c r="Q56" s="184">
        <f t="shared" si="0"/>
        <v>64.657425411294</v>
      </c>
      <c r="R56" s="184">
        <f t="shared" si="1"/>
        <v>130.81879734389656</v>
      </c>
      <c r="S56" s="184">
        <f t="shared" si="1"/>
        <v>128.97003723312005</v>
      </c>
      <c r="T56" s="184">
        <f t="shared" si="1"/>
        <v>136.30737568615567</v>
      </c>
      <c r="U56" s="184">
        <f t="shared" si="1"/>
        <v>135.18542758023639</v>
      </c>
      <c r="V56" s="183"/>
      <c r="W56" s="185">
        <f t="shared" si="5"/>
        <v>66.80298170704468</v>
      </c>
      <c r="X56" s="185">
        <f t="shared" si="6"/>
        <v>64.086975611646011</v>
      </c>
      <c r="Y56" s="185">
        <f t="shared" si="2"/>
        <v>132.82040946085215</v>
      </c>
      <c r="Z56" s="183"/>
      <c r="AA56" s="185">
        <f t="shared" si="7"/>
        <v>130.88995731869068</v>
      </c>
      <c r="AB56" s="185">
        <f t="shared" si="8"/>
        <v>132.82040946085215</v>
      </c>
      <c r="AC56" s="185">
        <f t="shared" si="9"/>
        <v>132.33779642531178</v>
      </c>
      <c r="AD56" s="183"/>
      <c r="AE56" s="186" t="str">
        <f>IF(RIGHT($C56,2)&gt;=RIGHT(Controls!$C$53,2), 'Modelled costs '!$AC56*Controls!$E$41, "")</f>
        <v/>
      </c>
      <c r="AF56" s="187" t="str">
        <f>IF(RIGHT($C56,2)&lt;RIGHT(Controls!$C$53,2), "", (INDEX(Controls!$F$44:$F$49, MATCH('Modelled costs '!$C56, Controls!$B$44:$B$49,0), 0))*'Modelled costs '!$AE56)</f>
        <v/>
      </c>
      <c r="AG56" s="188" t="str">
        <f t="shared" si="10"/>
        <v/>
      </c>
    </row>
    <row r="57" spans="1:33" s="48" customFormat="1" ht="13.15">
      <c r="A57" s="66" t="str">
        <f t="shared" si="3"/>
        <v>NWT18</v>
      </c>
      <c r="B57" s="66" t="str">
        <f>Costs!B58</f>
        <v>NWT</v>
      </c>
      <c r="C57" s="66" t="str">
        <f>Costs!C58</f>
        <v>2017-18</v>
      </c>
      <c r="D57" s="181">
        <f>IFERROR(
EXP(SUM('Model coeffs'!D$14) + SUM('Model coeffs'!D$7)*'Cost drivers '!$D59 + SUM('Model coeffs'!D$8)*'Cost drivers '!$E59 + SUM('Model coeffs'!D$9)*'Cost drivers '!$F59 + SUM('Model coeffs'!D$10)*'Cost drivers '!$G59 + SUM('Model coeffs'!D$11)*'Cost drivers '!$H59 + SUM('Model coeffs'!D$12)*'Cost drivers '!$I59 + SUM('Model coeffs'!D$13)*'Cost drivers '!$J59),
"")</f>
        <v>22.237950642177545</v>
      </c>
      <c r="E57" s="181">
        <f>IFERROR(
EXP(SUM('Model coeffs'!E$14) + SUM('Model coeffs'!E$7)*'Cost drivers '!$D59 + SUM('Model coeffs'!E$8)*'Cost drivers '!$E59 + SUM('Model coeffs'!E$9)*'Cost drivers '!$F59 + SUM('Model coeffs'!E$10)*'Cost drivers '!$G59 + SUM('Model coeffs'!E$11)*'Cost drivers '!$H59 + SUM('Model coeffs'!E$12)*'Cost drivers '!$I59 + SUM('Model coeffs'!E$13)*'Cost drivers '!$J59),
"")</f>
        <v>21.760053200280414</v>
      </c>
      <c r="F57" s="181">
        <f>IFERROR(
EXP(SUM('Model coeffs'!F$14) + SUM('Model coeffs'!F$7)*'Cost drivers '!$D59 + SUM('Model coeffs'!F$8)*'Cost drivers '!$E59 + SUM('Model coeffs'!F$9)*'Cost drivers '!$F59 + SUM('Model coeffs'!F$10)*'Cost drivers '!$G59 + SUM('Model coeffs'!F$11)*'Cost drivers '!$H59 + SUM('Model coeffs'!F$12)*'Cost drivers '!$I59 + SUM('Model coeffs'!F$13)*'Cost drivers '!$J59),
"")</f>
        <v>21.364182254419362</v>
      </c>
      <c r="G57" s="181">
        <f>IFERROR(
EXP(SUM('Model coeffs'!G$14) + SUM('Model coeffs'!G$7)*'Cost drivers '!$D59 + SUM('Model coeffs'!G$8)*'Cost drivers '!$E59 + SUM('Model coeffs'!G$9)*'Cost drivers '!$F59 + SUM('Model coeffs'!G$10)*'Cost drivers '!$G59 + SUM('Model coeffs'!G$11)*'Cost drivers '!$H59 + SUM('Model coeffs'!G$12)*'Cost drivers '!$I59 + SUM('Model coeffs'!G$13)*'Cost drivers '!$J59),
"")</f>
        <v>21.738760808373119</v>
      </c>
      <c r="H57" s="181">
        <f>IFERROR(
EXP(SUM('Model coeffs'!H$14) + SUM('Model coeffs'!H$7)*'Cost drivers '!$D59 + SUM('Model coeffs'!H$8)*'Cost drivers '!$E59 + SUM('Model coeffs'!H$9)*'Cost drivers '!$F59 + SUM('Model coeffs'!H$10)*'Cost drivers '!$G59 + SUM('Model coeffs'!H$11)*'Cost drivers '!$H59 + SUM('Model coeffs'!H$12)*'Cost drivers '!$I59 + SUM('Model coeffs'!H$13)*'Cost drivers '!$J59),
"")</f>
        <v>43.710650208699342</v>
      </c>
      <c r="I57" s="181">
        <f>IFERROR(
EXP(SUM('Model coeffs'!I$14) + SUM('Model coeffs'!I$7)*'Cost drivers '!$D59 + SUM('Model coeffs'!I$8)*'Cost drivers '!$E59 + SUM('Model coeffs'!I$9)*'Cost drivers '!$F59 + SUM('Model coeffs'!I$10)*'Cost drivers '!$G59 + SUM('Model coeffs'!I$11)*'Cost drivers '!$H59 + SUM('Model coeffs'!I$12)*'Cost drivers '!$I59 + SUM('Model coeffs'!I$13)*'Cost drivers '!$J59),
"")</f>
        <v>42.751737078465553</v>
      </c>
      <c r="J57" s="181">
        <f>IFERROR(
EXP(SUM('Model coeffs'!J$14) + SUM('Model coeffs'!J$7)*'Cost drivers '!$D59 + SUM('Model coeffs'!J$8)*'Cost drivers '!$E59 + SUM('Model coeffs'!J$9)*'Cost drivers '!$F59 + SUM('Model coeffs'!J$10)*'Cost drivers '!$G59 + SUM('Model coeffs'!J$11)*'Cost drivers '!$H59 + SUM('Model coeffs'!J$12)*'Cost drivers '!$I59 + SUM('Model coeffs'!J$13)*'Cost drivers '!$J59),
"")</f>
        <v>45.598023541248118</v>
      </c>
      <c r="K57" s="181">
        <f>IFERROR(
EXP(SUM('Model coeffs'!K$14) + SUM('Model coeffs'!K$7)*'Cost drivers '!$D59 + SUM('Model coeffs'!K$8)*'Cost drivers '!$E59 + SUM('Model coeffs'!K$9)*'Cost drivers '!$F59 + SUM('Model coeffs'!K$10)*'Cost drivers '!$G59 + SUM('Model coeffs'!K$11)*'Cost drivers '!$H59 + SUM('Model coeffs'!K$12)*'Cost drivers '!$I59 + SUM('Model coeffs'!K$13)*'Cost drivers '!$J59),
"")</f>
        <v>44.819555320715068</v>
      </c>
      <c r="L57" s="182">
        <f>IFERROR(INDEX('Cost drivers '!$O$9:$O$314, MATCH('Modelled costs '!$A57, 'Cost drivers '!$A$9:$A$314, 0)), "")</f>
        <v>2975.3429999999998</v>
      </c>
      <c r="M57" s="183"/>
      <c r="N57" s="184">
        <f t="shared" si="4"/>
        <v>66.165530777548469</v>
      </c>
      <c r="O57" s="184">
        <f t="shared" si="0"/>
        <v>64.743621969081929</v>
      </c>
      <c r="P57" s="184">
        <f t="shared" si="0"/>
        <v>63.565770121410871</v>
      </c>
      <c r="Q57" s="184">
        <f t="shared" si="0"/>
        <v>64.680269799867304</v>
      </c>
      <c r="R57" s="184">
        <f t="shared" si="1"/>
        <v>130.05417712390212</v>
      </c>
      <c r="S57" s="184">
        <f t="shared" si="1"/>
        <v>127.20108165425293</v>
      </c>
      <c r="T57" s="184">
        <f t="shared" si="1"/>
        <v>135.66976015728781</v>
      </c>
      <c r="U57" s="184">
        <f t="shared" si="1"/>
        <v>133.35355018660235</v>
      </c>
      <c r="V57" s="183"/>
      <c r="W57" s="185">
        <f t="shared" si="5"/>
        <v>65.454576373315206</v>
      </c>
      <c r="X57" s="185">
        <f t="shared" si="6"/>
        <v>64.123019960639084</v>
      </c>
      <c r="Y57" s="185">
        <f t="shared" si="2"/>
        <v>131.56964228051129</v>
      </c>
      <c r="Z57" s="183"/>
      <c r="AA57" s="185">
        <f t="shared" si="7"/>
        <v>129.57759633395429</v>
      </c>
      <c r="AB57" s="185">
        <f t="shared" si="8"/>
        <v>131.56964228051129</v>
      </c>
      <c r="AC57" s="185">
        <f t="shared" si="9"/>
        <v>131.07163079387203</v>
      </c>
      <c r="AD57" s="183"/>
      <c r="AE57" s="186" t="str">
        <f>IF(RIGHT($C57,2)&gt;=RIGHT(Controls!$C$53,2), 'Modelled costs '!$AC57*Controls!$E$41, "")</f>
        <v/>
      </c>
      <c r="AF57" s="187" t="str">
        <f>IF(RIGHT($C57,2)&lt;RIGHT(Controls!$C$53,2), "", (INDEX(Controls!$F$44:$F$49, MATCH('Modelled costs '!$C57, Controls!$B$44:$B$49,0), 0))*'Modelled costs '!$AE57)</f>
        <v/>
      </c>
      <c r="AG57" s="188" t="str">
        <f t="shared" si="10"/>
        <v/>
      </c>
    </row>
    <row r="58" spans="1:33" s="48" customFormat="1" ht="13.15">
      <c r="A58" s="66" t="str">
        <f t="shared" si="3"/>
        <v>NWT19</v>
      </c>
      <c r="B58" s="66" t="str">
        <f>Costs!B59</f>
        <v>NWT</v>
      </c>
      <c r="C58" s="66" t="str">
        <f>Costs!C59</f>
        <v>2018-19</v>
      </c>
      <c r="D58" s="181">
        <f>IFERROR(
EXP(SUM('Model coeffs'!D$14) + SUM('Model coeffs'!D$7)*'Cost drivers '!$D60 + SUM('Model coeffs'!D$8)*'Cost drivers '!$E60 + SUM('Model coeffs'!D$9)*'Cost drivers '!$F60 + SUM('Model coeffs'!D$10)*'Cost drivers '!$G60 + SUM('Model coeffs'!D$11)*'Cost drivers '!$H60 + SUM('Model coeffs'!D$12)*'Cost drivers '!$I60 + SUM('Model coeffs'!D$13)*'Cost drivers '!$J60),
"")</f>
        <v>22.401890636365096</v>
      </c>
      <c r="E58" s="181">
        <f>IFERROR(
EXP(SUM('Model coeffs'!E$14) + SUM('Model coeffs'!E$7)*'Cost drivers '!$D60 + SUM('Model coeffs'!E$8)*'Cost drivers '!$E60 + SUM('Model coeffs'!E$9)*'Cost drivers '!$F60 + SUM('Model coeffs'!E$10)*'Cost drivers '!$G60 + SUM('Model coeffs'!E$11)*'Cost drivers '!$H60 + SUM('Model coeffs'!E$12)*'Cost drivers '!$I60 + SUM('Model coeffs'!E$13)*'Cost drivers '!$J60),
"")</f>
        <v>21.884660431344496</v>
      </c>
      <c r="F58" s="181">
        <f>IFERROR(
EXP(SUM('Model coeffs'!F$14) + SUM('Model coeffs'!F$7)*'Cost drivers '!$D60 + SUM('Model coeffs'!F$8)*'Cost drivers '!$E60 + SUM('Model coeffs'!F$9)*'Cost drivers '!$F60 + SUM('Model coeffs'!F$10)*'Cost drivers '!$G60 + SUM('Model coeffs'!F$11)*'Cost drivers '!$H60 + SUM('Model coeffs'!F$12)*'Cost drivers '!$I60 + SUM('Model coeffs'!F$13)*'Cost drivers '!$J60),
"")</f>
        <v>21.364575183323158</v>
      </c>
      <c r="G58" s="181">
        <f>IFERROR(
EXP(SUM('Model coeffs'!G$14) + SUM('Model coeffs'!G$7)*'Cost drivers '!$D60 + SUM('Model coeffs'!G$8)*'Cost drivers '!$E60 + SUM('Model coeffs'!G$9)*'Cost drivers '!$F60 + SUM('Model coeffs'!G$10)*'Cost drivers '!$G60 + SUM('Model coeffs'!G$11)*'Cost drivers '!$H60 + SUM('Model coeffs'!G$12)*'Cost drivers '!$I60 + SUM('Model coeffs'!G$13)*'Cost drivers '!$J60),
"")</f>
        <v>21.727118590347587</v>
      </c>
      <c r="H58" s="181">
        <f>IFERROR(
EXP(SUM('Model coeffs'!H$14) + SUM('Model coeffs'!H$7)*'Cost drivers '!$D60 + SUM('Model coeffs'!H$8)*'Cost drivers '!$E60 + SUM('Model coeffs'!H$9)*'Cost drivers '!$F60 + SUM('Model coeffs'!H$10)*'Cost drivers '!$G60 + SUM('Model coeffs'!H$11)*'Cost drivers '!$H60 + SUM('Model coeffs'!H$12)*'Cost drivers '!$I60 + SUM('Model coeffs'!H$13)*'Cost drivers '!$J60),
"")</f>
        <v>43.983268922630387</v>
      </c>
      <c r="I58" s="181">
        <f>IFERROR(
EXP(SUM('Model coeffs'!I$14) + SUM('Model coeffs'!I$7)*'Cost drivers '!$D60 + SUM('Model coeffs'!I$8)*'Cost drivers '!$E60 + SUM('Model coeffs'!I$9)*'Cost drivers '!$F60 + SUM('Model coeffs'!I$10)*'Cost drivers '!$G60 + SUM('Model coeffs'!I$11)*'Cost drivers '!$H60 + SUM('Model coeffs'!I$12)*'Cost drivers '!$I60 + SUM('Model coeffs'!I$13)*'Cost drivers '!$J60),
"")</f>
        <v>43.195732975697865</v>
      </c>
      <c r="J58" s="181">
        <f>IFERROR(
EXP(SUM('Model coeffs'!J$14) + SUM('Model coeffs'!J$7)*'Cost drivers '!$D60 + SUM('Model coeffs'!J$8)*'Cost drivers '!$E60 + SUM('Model coeffs'!J$9)*'Cost drivers '!$F60 + SUM('Model coeffs'!J$10)*'Cost drivers '!$G60 + SUM('Model coeffs'!J$11)*'Cost drivers '!$H60 + SUM('Model coeffs'!J$12)*'Cost drivers '!$I60 + SUM('Model coeffs'!J$13)*'Cost drivers '!$J60),
"")</f>
        <v>45.764737944475364</v>
      </c>
      <c r="K58" s="181">
        <f>IFERROR(
EXP(SUM('Model coeffs'!K$14) + SUM('Model coeffs'!K$7)*'Cost drivers '!$D60 + SUM('Model coeffs'!K$8)*'Cost drivers '!$E60 + SUM('Model coeffs'!K$9)*'Cost drivers '!$F60 + SUM('Model coeffs'!K$10)*'Cost drivers '!$G60 + SUM('Model coeffs'!K$11)*'Cost drivers '!$H60 + SUM('Model coeffs'!K$12)*'Cost drivers '!$I60 + SUM('Model coeffs'!K$13)*'Cost drivers '!$J60),
"")</f>
        <v>45.111654699254785</v>
      </c>
      <c r="L58" s="182">
        <f>IFERROR(INDEX('Cost drivers '!$O$9:$O$314, MATCH('Modelled costs '!$A58, 'Cost drivers '!$A$9:$A$314, 0)), "")</f>
        <v>2997.6619999999998</v>
      </c>
      <c r="M58" s="183"/>
      <c r="N58" s="184">
        <f t="shared" si="4"/>
        <v>67.153296288787473</v>
      </c>
      <c r="O58" s="184">
        <f t="shared" si="0"/>
        <v>65.602814957945</v>
      </c>
      <c r="P58" s="184">
        <f t="shared" si="0"/>
        <v>64.043775173190866</v>
      </c>
      <c r="Q58" s="184">
        <f t="shared" si="0"/>
        <v>65.130557767778527</v>
      </c>
      <c r="R58" s="184">
        <f t="shared" si="1"/>
        <v>131.84697388515005</v>
      </c>
      <c r="S58" s="184">
        <f t="shared" si="1"/>
        <v>129.48620730339641</v>
      </c>
      <c r="T58" s="184">
        <f t="shared" si="1"/>
        <v>137.18721587611191</v>
      </c>
      <c r="U58" s="184">
        <f t="shared" si="1"/>
        <v>135.22949304907752</v>
      </c>
      <c r="V58" s="183"/>
      <c r="W58" s="185">
        <f t="shared" si="5"/>
        <v>66.378055623366237</v>
      </c>
      <c r="X58" s="185">
        <f t="shared" si="6"/>
        <v>64.587166470484703</v>
      </c>
      <c r="Y58" s="185">
        <f t="shared" si="2"/>
        <v>133.43747252843397</v>
      </c>
      <c r="Z58" s="183"/>
      <c r="AA58" s="185">
        <f t="shared" si="7"/>
        <v>130.96522209385094</v>
      </c>
      <c r="AB58" s="185">
        <f t="shared" si="8"/>
        <v>133.43747252843397</v>
      </c>
      <c r="AC58" s="185">
        <f t="shared" si="9"/>
        <v>132.8194099197882</v>
      </c>
      <c r="AD58" s="183"/>
      <c r="AE58" s="186" t="str">
        <f>IF(RIGHT($C58,2)&gt;=RIGHT(Controls!$C$53,2), 'Modelled costs '!$AC58*Controls!$E$41, "")</f>
        <v/>
      </c>
      <c r="AF58" s="187" t="str">
        <f>IF(RIGHT($C58,2)&lt;RIGHT(Controls!$C$53,2), "", (INDEX(Controls!$F$44:$F$49, MATCH('Modelled costs '!$C58, Controls!$B$44:$B$49,0), 0))*'Modelled costs '!$AE58)</f>
        <v/>
      </c>
      <c r="AG58" s="188" t="str">
        <f t="shared" si="10"/>
        <v/>
      </c>
    </row>
    <row r="59" spans="1:33" s="48" customFormat="1" ht="13.15">
      <c r="A59" s="66" t="str">
        <f t="shared" si="3"/>
        <v>NWT20</v>
      </c>
      <c r="B59" s="66" t="str">
        <f>Costs!B60</f>
        <v>NWT</v>
      </c>
      <c r="C59" s="66" t="str">
        <f>Costs!C60</f>
        <v>2019-20</v>
      </c>
      <c r="D59" s="181">
        <f>IFERROR(
EXP(SUM('Model coeffs'!D$14) + SUM('Model coeffs'!D$7)*'Cost drivers '!$D61 + SUM('Model coeffs'!D$8)*'Cost drivers '!$E61 + SUM('Model coeffs'!D$9)*'Cost drivers '!$F61 + SUM('Model coeffs'!D$10)*'Cost drivers '!$G61 + SUM('Model coeffs'!D$11)*'Cost drivers '!$H61 + SUM('Model coeffs'!D$12)*'Cost drivers '!$I61 + SUM('Model coeffs'!D$13)*'Cost drivers '!$J61),
"")</f>
        <v>31.861035867886269</v>
      </c>
      <c r="E59" s="181">
        <f>IFERROR(
EXP(SUM('Model coeffs'!E$14) + SUM('Model coeffs'!E$7)*'Cost drivers '!$D61 + SUM('Model coeffs'!E$8)*'Cost drivers '!$E61 + SUM('Model coeffs'!E$9)*'Cost drivers '!$F61 + SUM('Model coeffs'!E$10)*'Cost drivers '!$G61 + SUM('Model coeffs'!E$11)*'Cost drivers '!$H61 + SUM('Model coeffs'!E$12)*'Cost drivers '!$I61 + SUM('Model coeffs'!E$13)*'Cost drivers '!$J61),
"")</f>
        <v>31.534276181636844</v>
      </c>
      <c r="F59" s="181">
        <f>IFERROR(
EXP(SUM('Model coeffs'!F$14) + SUM('Model coeffs'!F$7)*'Cost drivers '!$D61 + SUM('Model coeffs'!F$8)*'Cost drivers '!$E61 + SUM('Model coeffs'!F$9)*'Cost drivers '!$F61 + SUM('Model coeffs'!F$10)*'Cost drivers '!$G61 + SUM('Model coeffs'!F$11)*'Cost drivers '!$H61 + SUM('Model coeffs'!F$12)*'Cost drivers '!$I61 + SUM('Model coeffs'!F$13)*'Cost drivers '!$J61),
"")</f>
        <v>21.364732715730849</v>
      </c>
      <c r="G59" s="181">
        <f>IFERROR(
EXP(SUM('Model coeffs'!G$14) + SUM('Model coeffs'!G$7)*'Cost drivers '!$D61 + SUM('Model coeffs'!G$8)*'Cost drivers '!$E61 + SUM('Model coeffs'!G$9)*'Cost drivers '!$F61 + SUM('Model coeffs'!G$10)*'Cost drivers '!$G61 + SUM('Model coeffs'!G$11)*'Cost drivers '!$H61 + SUM('Model coeffs'!G$12)*'Cost drivers '!$I61 + SUM('Model coeffs'!G$13)*'Cost drivers '!$J61),
"")</f>
        <v>21.709579603039426</v>
      </c>
      <c r="H59" s="181">
        <f>IFERROR(
EXP(SUM('Model coeffs'!H$14) + SUM('Model coeffs'!H$7)*'Cost drivers '!$D61 + SUM('Model coeffs'!H$8)*'Cost drivers '!$E61 + SUM('Model coeffs'!H$9)*'Cost drivers '!$F61 + SUM('Model coeffs'!H$10)*'Cost drivers '!$G61 + SUM('Model coeffs'!H$11)*'Cost drivers '!$H61 + SUM('Model coeffs'!H$12)*'Cost drivers '!$I61 + SUM('Model coeffs'!H$13)*'Cost drivers '!$J61),
"")</f>
        <v>51.717144914959356</v>
      </c>
      <c r="I59" s="181">
        <f>IFERROR(
EXP(SUM('Model coeffs'!I$14) + SUM('Model coeffs'!I$7)*'Cost drivers '!$D61 + SUM('Model coeffs'!I$8)*'Cost drivers '!$E61 + SUM('Model coeffs'!I$9)*'Cost drivers '!$F61 + SUM('Model coeffs'!I$10)*'Cost drivers '!$G61 + SUM('Model coeffs'!I$11)*'Cost drivers '!$H61 + SUM('Model coeffs'!I$12)*'Cost drivers '!$I61 + SUM('Model coeffs'!I$13)*'Cost drivers '!$J61),
"")</f>
        <v>50.904627653092717</v>
      </c>
      <c r="J59" s="181">
        <f>IFERROR(
EXP(SUM('Model coeffs'!J$14) + SUM('Model coeffs'!J$7)*'Cost drivers '!$D61 + SUM('Model coeffs'!J$8)*'Cost drivers '!$E61 + SUM('Model coeffs'!J$9)*'Cost drivers '!$F61 + SUM('Model coeffs'!J$10)*'Cost drivers '!$G61 + SUM('Model coeffs'!J$11)*'Cost drivers '!$H61 + SUM('Model coeffs'!J$12)*'Cost drivers '!$I61 + SUM('Model coeffs'!J$13)*'Cost drivers '!$J61),
"")</f>
        <v>53.934951554044986</v>
      </c>
      <c r="K59" s="181">
        <f>IFERROR(
EXP(SUM('Model coeffs'!K$14) + SUM('Model coeffs'!K$7)*'Cost drivers '!$D61 + SUM('Model coeffs'!K$8)*'Cost drivers '!$E61 + SUM('Model coeffs'!K$9)*'Cost drivers '!$F61 + SUM('Model coeffs'!K$10)*'Cost drivers '!$G61 + SUM('Model coeffs'!K$11)*'Cost drivers '!$H61 + SUM('Model coeffs'!K$12)*'Cost drivers '!$I61 + SUM('Model coeffs'!K$13)*'Cost drivers '!$J61),
"")</f>
        <v>53.356186013322386</v>
      </c>
      <c r="L59" s="182">
        <f>IFERROR(INDEX('Cost drivers '!$O$9:$O$314, MATCH('Modelled costs '!$A59, 'Cost drivers '!$A$9:$A$314, 0)), "")</f>
        <v>3030.078</v>
      </c>
      <c r="M59" s="183"/>
      <c r="N59" s="184">
        <f t="shared" si="4"/>
        <v>96.541423840493081</v>
      </c>
      <c r="O59" s="184">
        <f t="shared" si="0"/>
        <v>95.551316503901816</v>
      </c>
      <c r="P59" s="184">
        <f t="shared" si="0"/>
        <v>64.736806577816296</v>
      </c>
      <c r="Q59" s="184">
        <f t="shared" si="0"/>
        <v>65.781719544418493</v>
      </c>
      <c r="R59" s="184">
        <f t="shared" si="1"/>
        <v>156.70698302963021</v>
      </c>
      <c r="S59" s="184">
        <f t="shared" si="1"/>
        <v>154.2449923498279</v>
      </c>
      <c r="T59" s="184">
        <f t="shared" si="1"/>
        <v>163.42711013497751</v>
      </c>
      <c r="U59" s="184">
        <f t="shared" si="1"/>
        <v>161.67340540287586</v>
      </c>
      <c r="V59" s="183"/>
      <c r="W59" s="185">
        <f t="shared" si="5"/>
        <v>96.046370172197442</v>
      </c>
      <c r="X59" s="185">
        <f t="shared" si="6"/>
        <v>65.259263061117394</v>
      </c>
      <c r="Y59" s="185">
        <f t="shared" si="2"/>
        <v>159.01312272932785</v>
      </c>
      <c r="Z59" s="183"/>
      <c r="AA59" s="185">
        <f t="shared" si="7"/>
        <v>161.30563323331484</v>
      </c>
      <c r="AB59" s="185">
        <f t="shared" si="8"/>
        <v>159.01312272932785</v>
      </c>
      <c r="AC59" s="185">
        <f t="shared" si="9"/>
        <v>159.58625035532458</v>
      </c>
      <c r="AD59" s="183"/>
      <c r="AE59" s="186" t="str">
        <f>IF(RIGHT($C59,2)&gt;=RIGHT(Controls!$C$53,2), 'Modelled costs '!$AC59*Controls!$E$41, "")</f>
        <v/>
      </c>
      <c r="AF59" s="187" t="str">
        <f>IF(RIGHT($C59,2)&lt;RIGHT(Controls!$C$53,2), "", (INDEX(Controls!$F$44:$F$49, MATCH('Modelled costs '!$C59, Controls!$B$44:$B$49,0), 0))*'Modelled costs '!$AE59)</f>
        <v/>
      </c>
      <c r="AG59" s="188" t="str">
        <f t="shared" si="10"/>
        <v/>
      </c>
    </row>
    <row r="60" spans="1:33" s="48" customFormat="1" ht="13.15">
      <c r="A60" s="66" t="str">
        <f t="shared" si="3"/>
        <v>NWT21</v>
      </c>
      <c r="B60" s="66" t="str">
        <f>Costs!B61</f>
        <v>NWT</v>
      </c>
      <c r="C60" s="66" t="str">
        <f>Costs!C61</f>
        <v>2020-21</v>
      </c>
      <c r="D60" s="181">
        <f>IFERROR(
EXP(SUM('Model coeffs'!D$14) + SUM('Model coeffs'!D$7)*'Cost drivers '!$D62 + SUM('Model coeffs'!D$8)*'Cost drivers '!$E62 + SUM('Model coeffs'!D$9)*'Cost drivers '!$F62 + SUM('Model coeffs'!D$10)*'Cost drivers '!$G62 + SUM('Model coeffs'!D$11)*'Cost drivers '!$H62 + SUM('Model coeffs'!D$12)*'Cost drivers '!$I62 + SUM('Model coeffs'!D$13)*'Cost drivers '!$J62),
"")</f>
        <v>25.797905041466763</v>
      </c>
      <c r="E60" s="181">
        <f>IFERROR(
EXP(SUM('Model coeffs'!E$14) + SUM('Model coeffs'!E$7)*'Cost drivers '!$D62 + SUM('Model coeffs'!E$8)*'Cost drivers '!$E62 + SUM('Model coeffs'!E$9)*'Cost drivers '!$F62 + SUM('Model coeffs'!E$10)*'Cost drivers '!$G62 + SUM('Model coeffs'!E$11)*'Cost drivers '!$H62 + SUM('Model coeffs'!E$12)*'Cost drivers '!$I62 + SUM('Model coeffs'!E$13)*'Cost drivers '!$J62),
"")</f>
        <v>25.573698222840012</v>
      </c>
      <c r="F60" s="181">
        <f>IFERROR(
EXP(SUM('Model coeffs'!F$14) + SUM('Model coeffs'!F$7)*'Cost drivers '!$D62 + SUM('Model coeffs'!F$8)*'Cost drivers '!$E62 + SUM('Model coeffs'!F$9)*'Cost drivers '!$F62 + SUM('Model coeffs'!F$10)*'Cost drivers '!$G62 + SUM('Model coeffs'!F$11)*'Cost drivers '!$H62 + SUM('Model coeffs'!F$12)*'Cost drivers '!$I62 + SUM('Model coeffs'!F$13)*'Cost drivers '!$J62),
"")</f>
        <v>21.3629886722441</v>
      </c>
      <c r="G60" s="181">
        <f>IFERROR(
EXP(SUM('Model coeffs'!G$14) + SUM('Model coeffs'!G$7)*'Cost drivers '!$D62 + SUM('Model coeffs'!G$8)*'Cost drivers '!$E62 + SUM('Model coeffs'!G$9)*'Cost drivers '!$F62 + SUM('Model coeffs'!G$10)*'Cost drivers '!$G62 + SUM('Model coeffs'!G$11)*'Cost drivers '!$H62 + SUM('Model coeffs'!G$12)*'Cost drivers '!$I62 + SUM('Model coeffs'!G$13)*'Cost drivers '!$J62),
"")</f>
        <v>21.675787925375825</v>
      </c>
      <c r="H60" s="181">
        <f>IFERROR(
EXP(SUM('Model coeffs'!H$14) + SUM('Model coeffs'!H$7)*'Cost drivers '!$D62 + SUM('Model coeffs'!H$8)*'Cost drivers '!$E62 + SUM('Model coeffs'!H$9)*'Cost drivers '!$F62 + SUM('Model coeffs'!H$10)*'Cost drivers '!$G62 + SUM('Model coeffs'!H$11)*'Cost drivers '!$H62 + SUM('Model coeffs'!H$12)*'Cost drivers '!$I62 + SUM('Model coeffs'!H$13)*'Cost drivers '!$J62),
"")</f>
        <v>45.165660714911162</v>
      </c>
      <c r="I60" s="181">
        <f>IFERROR(
EXP(SUM('Model coeffs'!I$14) + SUM('Model coeffs'!I$7)*'Cost drivers '!$D62 + SUM('Model coeffs'!I$8)*'Cost drivers '!$E62 + SUM('Model coeffs'!I$9)*'Cost drivers '!$F62 + SUM('Model coeffs'!I$10)*'Cost drivers '!$G62 + SUM('Model coeffs'!I$11)*'Cost drivers '!$H62 + SUM('Model coeffs'!I$12)*'Cost drivers '!$I62 + SUM('Model coeffs'!I$13)*'Cost drivers '!$J62),
"")</f>
        <v>44.462557451855268</v>
      </c>
      <c r="J60" s="181">
        <f>IFERROR(
EXP(SUM('Model coeffs'!J$14) + SUM('Model coeffs'!J$7)*'Cost drivers '!$D62 + SUM('Model coeffs'!J$8)*'Cost drivers '!$E62 + SUM('Model coeffs'!J$9)*'Cost drivers '!$F62 + SUM('Model coeffs'!J$10)*'Cost drivers '!$G62 + SUM('Model coeffs'!J$11)*'Cost drivers '!$H62 + SUM('Model coeffs'!J$12)*'Cost drivers '!$I62 + SUM('Model coeffs'!J$13)*'Cost drivers '!$J62),
"")</f>
        <v>47.180194467907313</v>
      </c>
      <c r="K60" s="181">
        <f>IFERROR(
EXP(SUM('Model coeffs'!K$14) + SUM('Model coeffs'!K$7)*'Cost drivers '!$D62 + SUM('Model coeffs'!K$8)*'Cost drivers '!$E62 + SUM('Model coeffs'!K$9)*'Cost drivers '!$F62 + SUM('Model coeffs'!K$10)*'Cost drivers '!$G62 + SUM('Model coeffs'!K$11)*'Cost drivers '!$H62 + SUM('Model coeffs'!K$12)*'Cost drivers '!$I62 + SUM('Model coeffs'!K$13)*'Cost drivers '!$J62),
"")</f>
        <v>46.689110624938799</v>
      </c>
      <c r="L60" s="182">
        <f>IFERROR(INDEX('Cost drivers '!$O$9:$O$314, MATCH('Modelled costs '!$A60, 'Cost drivers '!$A$9:$A$314, 0)), "")</f>
        <v>3086.172</v>
      </c>
      <c r="M60" s="183"/>
      <c r="N60" s="184">
        <f t="shared" si="4"/>
        <v>79.616772197633566</v>
      </c>
      <c r="O60" s="184">
        <f t="shared" si="0"/>
        <v>78.924831391778596</v>
      </c>
      <c r="P60" s="184">
        <f t="shared" si="0"/>
        <v>65.929857476596922</v>
      </c>
      <c r="Q60" s="184">
        <f t="shared" si="0"/>
        <v>66.895209773232963</v>
      </c>
      <c r="R60" s="184">
        <f t="shared" si="1"/>
        <v>139.38899745985881</v>
      </c>
      <c r="S60" s="184">
        <f t="shared" si="1"/>
        <v>137.21909985630708</v>
      </c>
      <c r="T60" s="184">
        <f t="shared" si="1"/>
        <v>145.60619512141045</v>
      </c>
      <c r="U60" s="184">
        <f t="shared" si="1"/>
        <v>144.09062591558862</v>
      </c>
      <c r="V60" s="183"/>
      <c r="W60" s="185">
        <f t="shared" si="5"/>
        <v>79.270801794706074</v>
      </c>
      <c r="X60" s="185">
        <f t="shared" si="6"/>
        <v>66.412533624914943</v>
      </c>
      <c r="Y60" s="185">
        <f t="shared" si="2"/>
        <v>141.57622958829123</v>
      </c>
      <c r="Z60" s="183"/>
      <c r="AA60" s="185">
        <f t="shared" si="7"/>
        <v>145.68333541962102</v>
      </c>
      <c r="AB60" s="185">
        <f t="shared" si="8"/>
        <v>141.57622958829123</v>
      </c>
      <c r="AC60" s="185">
        <f t="shared" si="9"/>
        <v>142.60300604612368</v>
      </c>
      <c r="AD60" s="183"/>
      <c r="AE60" s="186" t="str">
        <f>IF(RIGHT($C60,2)&gt;=RIGHT(Controls!$C$53,2), 'Modelled costs '!$AC60*Controls!$E$41, "")</f>
        <v/>
      </c>
      <c r="AF60" s="187" t="str">
        <f>IF(RIGHT($C60,2)&lt;RIGHT(Controls!$C$53,2), "", (INDEX(Controls!$F$44:$F$49, MATCH('Modelled costs '!$C60, Controls!$B$44:$B$49,0), 0))*'Modelled costs '!$AE60)</f>
        <v/>
      </c>
      <c r="AG60" s="188" t="str">
        <f t="shared" si="10"/>
        <v/>
      </c>
    </row>
    <row r="61" spans="1:33" s="48" customFormat="1" ht="13.15">
      <c r="A61" s="66" t="str">
        <f t="shared" si="3"/>
        <v>NWT22</v>
      </c>
      <c r="B61" s="66" t="str">
        <f>Costs!B62</f>
        <v>NWT</v>
      </c>
      <c r="C61" s="66" t="str">
        <f>Costs!C62</f>
        <v>2021-22</v>
      </c>
      <c r="D61" s="181">
        <f>IFERROR(
EXP(SUM('Model coeffs'!D$14) + SUM('Model coeffs'!D$7)*'Cost drivers '!$D63 + SUM('Model coeffs'!D$8)*'Cost drivers '!$E63 + SUM('Model coeffs'!D$9)*'Cost drivers '!$F63 + SUM('Model coeffs'!D$10)*'Cost drivers '!$G63 + SUM('Model coeffs'!D$11)*'Cost drivers '!$H63 + SUM('Model coeffs'!D$12)*'Cost drivers '!$I63 + SUM('Model coeffs'!D$13)*'Cost drivers '!$J63),
"")</f>
        <v>18.113167457546517</v>
      </c>
      <c r="E61" s="181">
        <f>IFERROR(
EXP(SUM('Model coeffs'!E$14) + SUM('Model coeffs'!E$7)*'Cost drivers '!$D63 + SUM('Model coeffs'!E$8)*'Cost drivers '!$E63 + SUM('Model coeffs'!E$9)*'Cost drivers '!$F63 + SUM('Model coeffs'!E$10)*'Cost drivers '!$G63 + SUM('Model coeffs'!E$11)*'Cost drivers '!$H63 + SUM('Model coeffs'!E$12)*'Cost drivers '!$I63 + SUM('Model coeffs'!E$13)*'Cost drivers '!$J63),
"")</f>
        <v>19.604731678574247</v>
      </c>
      <c r="F61" s="181">
        <f>IFERROR(
EXP(SUM('Model coeffs'!F$14) + SUM('Model coeffs'!F$7)*'Cost drivers '!$D63 + SUM('Model coeffs'!F$8)*'Cost drivers '!$E63 + SUM('Model coeffs'!F$9)*'Cost drivers '!$F63 + SUM('Model coeffs'!F$10)*'Cost drivers '!$G63 + SUM('Model coeffs'!F$11)*'Cost drivers '!$H63 + SUM('Model coeffs'!F$12)*'Cost drivers '!$I63 + SUM('Model coeffs'!F$13)*'Cost drivers '!$J63),
"")</f>
        <v>21.362697469402576</v>
      </c>
      <c r="G61" s="181">
        <f>IFERROR(
EXP(SUM('Model coeffs'!G$14) + SUM('Model coeffs'!G$7)*'Cost drivers '!$D63 + SUM('Model coeffs'!G$8)*'Cost drivers '!$E63 + SUM('Model coeffs'!G$9)*'Cost drivers '!$F63 + SUM('Model coeffs'!G$10)*'Cost drivers '!$G63 + SUM('Model coeffs'!G$11)*'Cost drivers '!$H63 + SUM('Model coeffs'!G$12)*'Cost drivers '!$I63 + SUM('Model coeffs'!G$13)*'Cost drivers '!$J63),
"")</f>
        <v>21.633785444503893</v>
      </c>
      <c r="H61" s="181">
        <f>IFERROR(
EXP(SUM('Model coeffs'!H$14) + SUM('Model coeffs'!H$7)*'Cost drivers '!$D63 + SUM('Model coeffs'!H$8)*'Cost drivers '!$E63 + SUM('Model coeffs'!H$9)*'Cost drivers '!$F63 + SUM('Model coeffs'!H$10)*'Cost drivers '!$G63 + SUM('Model coeffs'!H$11)*'Cost drivers '!$H63 + SUM('Model coeffs'!H$12)*'Cost drivers '!$I63 + SUM('Model coeffs'!H$13)*'Cost drivers '!$J63),
"")</f>
        <v>38.853172302470995</v>
      </c>
      <c r="I61" s="181">
        <f>IFERROR(
EXP(SUM('Model coeffs'!I$14) + SUM('Model coeffs'!I$7)*'Cost drivers '!$D63 + SUM('Model coeffs'!I$8)*'Cost drivers '!$E63 + SUM('Model coeffs'!I$9)*'Cost drivers '!$F63 + SUM('Model coeffs'!I$10)*'Cost drivers '!$G63 + SUM('Model coeffs'!I$11)*'Cost drivers '!$H63 + SUM('Model coeffs'!I$12)*'Cost drivers '!$I63 + SUM('Model coeffs'!I$13)*'Cost drivers '!$J63),
"")</f>
        <v>40.141893905015237</v>
      </c>
      <c r="J61" s="181">
        <f>IFERROR(
EXP(SUM('Model coeffs'!J$14) + SUM('Model coeffs'!J$7)*'Cost drivers '!$D63 + SUM('Model coeffs'!J$8)*'Cost drivers '!$E63 + SUM('Model coeffs'!J$9)*'Cost drivers '!$F63 + SUM('Model coeffs'!J$10)*'Cost drivers '!$G63 + SUM('Model coeffs'!J$11)*'Cost drivers '!$H63 + SUM('Model coeffs'!J$12)*'Cost drivers '!$I63 + SUM('Model coeffs'!J$13)*'Cost drivers '!$J63),
"")</f>
        <v>40.946505737416587</v>
      </c>
      <c r="K61" s="181">
        <f>IFERROR(
EXP(SUM('Model coeffs'!K$14) + SUM('Model coeffs'!K$7)*'Cost drivers '!$D63 + SUM('Model coeffs'!K$8)*'Cost drivers '!$E63 + SUM('Model coeffs'!K$9)*'Cost drivers '!$F63 + SUM('Model coeffs'!K$10)*'Cost drivers '!$G63 + SUM('Model coeffs'!K$11)*'Cost drivers '!$H63 + SUM('Model coeffs'!K$12)*'Cost drivers '!$I63 + SUM('Model coeffs'!K$13)*'Cost drivers '!$J63),
"")</f>
        <v>42.533979375716811</v>
      </c>
      <c r="L61" s="182">
        <f>IFERROR(INDEX('Cost drivers '!$O$9:$O$314, MATCH('Modelled costs '!$A61, 'Cost drivers '!$A$9:$A$314, 0)), "")</f>
        <v>3164.4489999999996</v>
      </c>
      <c r="M61" s="183"/>
      <c r="N61" s="184">
        <f t="shared" si="4"/>
        <v>57.31819464786561</v>
      </c>
      <c r="O61" s="184">
        <f t="shared" si="0"/>
        <v>62.038173555532587</v>
      </c>
      <c r="P61" s="184">
        <f t="shared" si="0"/>
        <v>67.601166644353512</v>
      </c>
      <c r="Q61" s="184">
        <f t="shared" si="0"/>
        <v>68.459010716074886</v>
      </c>
      <c r="R61" s="184">
        <f t="shared" si="1"/>
        <v>122.94888223938202</v>
      </c>
      <c r="S61" s="184">
        <f t="shared" si="1"/>
        <v>127.02697602583154</v>
      </c>
      <c r="T61" s="184">
        <f t="shared" si="1"/>
        <v>129.57312913426216</v>
      </c>
      <c r="U61" s="184">
        <f t="shared" si="1"/>
        <v>134.59660850150766</v>
      </c>
      <c r="V61" s="183"/>
      <c r="W61" s="185">
        <f t="shared" si="5"/>
        <v>59.678184101699102</v>
      </c>
      <c r="X61" s="185">
        <f t="shared" si="6"/>
        <v>68.030088680214192</v>
      </c>
      <c r="Y61" s="185">
        <f t="shared" si="2"/>
        <v>128.53639897524585</v>
      </c>
      <c r="Z61" s="183"/>
      <c r="AA61" s="185">
        <f t="shared" si="7"/>
        <v>127.70827278191329</v>
      </c>
      <c r="AB61" s="185">
        <f t="shared" si="8"/>
        <v>128.53639897524585</v>
      </c>
      <c r="AC61" s="185">
        <f t="shared" si="9"/>
        <v>128.32936742691271</v>
      </c>
      <c r="AD61" s="183"/>
      <c r="AE61" s="186" t="str">
        <f>IF(RIGHT($C61,2)&gt;=RIGHT(Controls!$C$53,2), 'Modelled costs '!$AC61*Controls!$E$41, "")</f>
        <v/>
      </c>
      <c r="AF61" s="187" t="str">
        <f>IF(RIGHT($C61,2)&lt;RIGHT(Controls!$C$53,2), "", (INDEX(Controls!$F$44:$F$49, MATCH('Modelled costs '!$C61, Controls!$B$44:$B$49,0), 0))*'Modelled costs '!$AE61)</f>
        <v/>
      </c>
      <c r="AG61" s="188" t="str">
        <f t="shared" si="10"/>
        <v/>
      </c>
    </row>
    <row r="62" spans="1:33" s="48" customFormat="1" ht="13.15">
      <c r="A62" s="66" t="str">
        <f t="shared" si="3"/>
        <v>NWT23</v>
      </c>
      <c r="B62" s="66" t="str">
        <f>Costs!B63</f>
        <v>NWT</v>
      </c>
      <c r="C62" s="66" t="str">
        <f>Costs!C63</f>
        <v>2022-23</v>
      </c>
      <c r="D62" s="181">
        <f>IFERROR(
EXP(SUM('Model coeffs'!D$14) + SUM('Model coeffs'!D$7)*'Cost drivers '!$D64 + SUM('Model coeffs'!D$8)*'Cost drivers '!$E64 + SUM('Model coeffs'!D$9)*'Cost drivers '!$F64 + SUM('Model coeffs'!D$10)*'Cost drivers '!$G64 + SUM('Model coeffs'!D$11)*'Cost drivers '!$H64 + SUM('Model coeffs'!D$12)*'Cost drivers '!$I64 + SUM('Model coeffs'!D$13)*'Cost drivers '!$J64),
"")</f>
        <v>17.354101747839646</v>
      </c>
      <c r="E62" s="181">
        <f>IFERROR(
EXP(SUM('Model coeffs'!E$14) + SUM('Model coeffs'!E$7)*'Cost drivers '!$D64 + SUM('Model coeffs'!E$8)*'Cost drivers '!$E64 + SUM('Model coeffs'!E$9)*'Cost drivers '!$F64 + SUM('Model coeffs'!E$10)*'Cost drivers '!$G64 + SUM('Model coeffs'!E$11)*'Cost drivers '!$H64 + SUM('Model coeffs'!E$12)*'Cost drivers '!$I64 + SUM('Model coeffs'!E$13)*'Cost drivers '!$J64),
"")</f>
        <v>17.640997555224466</v>
      </c>
      <c r="F62" s="181">
        <f>IFERROR(
EXP(SUM('Model coeffs'!F$14) + SUM('Model coeffs'!F$7)*'Cost drivers '!$D64 + SUM('Model coeffs'!F$8)*'Cost drivers '!$E64 + SUM('Model coeffs'!F$9)*'Cost drivers '!$F64 + SUM('Model coeffs'!F$10)*'Cost drivers '!$G64 + SUM('Model coeffs'!F$11)*'Cost drivers '!$H64 + SUM('Model coeffs'!F$12)*'Cost drivers '!$I64 + SUM('Model coeffs'!F$13)*'Cost drivers '!$J64),
"")</f>
        <v>21.361378888562371</v>
      </c>
      <c r="G62" s="181">
        <f>IFERROR(
EXP(SUM('Model coeffs'!G$14) + SUM('Model coeffs'!G$7)*'Cost drivers '!$D64 + SUM('Model coeffs'!G$8)*'Cost drivers '!$E64 + SUM('Model coeffs'!G$9)*'Cost drivers '!$F64 + SUM('Model coeffs'!G$10)*'Cost drivers '!$G64 + SUM('Model coeffs'!G$11)*'Cost drivers '!$H64 + SUM('Model coeffs'!G$12)*'Cost drivers '!$I64 + SUM('Model coeffs'!G$13)*'Cost drivers '!$J64),
"")</f>
        <v>21.617932286853144</v>
      </c>
      <c r="H62" s="181">
        <f>IFERROR(
EXP(SUM('Model coeffs'!H$14) + SUM('Model coeffs'!H$7)*'Cost drivers '!$D64 + SUM('Model coeffs'!H$8)*'Cost drivers '!$E64 + SUM('Model coeffs'!H$9)*'Cost drivers '!$F64 + SUM('Model coeffs'!H$10)*'Cost drivers '!$G64 + SUM('Model coeffs'!H$11)*'Cost drivers '!$H64 + SUM('Model coeffs'!H$12)*'Cost drivers '!$I64 + SUM('Model coeffs'!H$13)*'Cost drivers '!$J64),
"")</f>
        <v>37.53197300038557</v>
      </c>
      <c r="I62" s="181">
        <f>IFERROR(
EXP(SUM('Model coeffs'!I$14) + SUM('Model coeffs'!I$7)*'Cost drivers '!$D64 + SUM('Model coeffs'!I$8)*'Cost drivers '!$E64 + SUM('Model coeffs'!I$9)*'Cost drivers '!$F64 + SUM('Model coeffs'!I$10)*'Cost drivers '!$G64 + SUM('Model coeffs'!I$11)*'Cost drivers '!$H64 + SUM('Model coeffs'!I$12)*'Cost drivers '!$I64 + SUM('Model coeffs'!I$13)*'Cost drivers '!$J64),
"")</f>
        <v>37.312298160882889</v>
      </c>
      <c r="J62" s="181">
        <f>IFERROR(
EXP(SUM('Model coeffs'!J$14) + SUM('Model coeffs'!J$7)*'Cost drivers '!$D64 + SUM('Model coeffs'!J$8)*'Cost drivers '!$E64 + SUM('Model coeffs'!J$9)*'Cost drivers '!$F64 + SUM('Model coeffs'!J$10)*'Cost drivers '!$G64 + SUM('Model coeffs'!J$11)*'Cost drivers '!$H64 + SUM('Model coeffs'!J$12)*'Cost drivers '!$I64 + SUM('Model coeffs'!J$13)*'Cost drivers '!$J64),
"")</f>
        <v>40.066952439385695</v>
      </c>
      <c r="K62" s="181">
        <f>IFERROR(
EXP(SUM('Model coeffs'!K$14) + SUM('Model coeffs'!K$7)*'Cost drivers '!$D64 + SUM('Model coeffs'!K$8)*'Cost drivers '!$E64 + SUM('Model coeffs'!K$9)*'Cost drivers '!$F64 + SUM('Model coeffs'!K$10)*'Cost drivers '!$G64 + SUM('Model coeffs'!K$11)*'Cost drivers '!$H64 + SUM('Model coeffs'!K$12)*'Cost drivers '!$I64 + SUM('Model coeffs'!K$13)*'Cost drivers '!$J64),
"")</f>
        <v>40.074169245526853</v>
      </c>
      <c r="L62" s="182">
        <f>IFERROR(INDEX('Cost drivers '!$O$9:$O$314, MATCH('Modelled costs '!$A62, 'Cost drivers '!$A$9:$A$314, 0)), "")</f>
        <v>3190.018</v>
      </c>
      <c r="M62" s="183"/>
      <c r="N62" s="184">
        <f t="shared" si="4"/>
        <v>55.359896949439936</v>
      </c>
      <c r="O62" s="184">
        <f t="shared" si="0"/>
        <v>56.275099739122041</v>
      </c>
      <c r="P62" s="184">
        <f t="shared" si="0"/>
        <v>68.143183159333958</v>
      </c>
      <c r="Q62" s="184">
        <f t="shared" si="0"/>
        <v>68.961593117842696</v>
      </c>
      <c r="R62" s="184">
        <f t="shared" si="1"/>
        <v>119.72766944674397</v>
      </c>
      <c r="S62" s="184">
        <f t="shared" si="1"/>
        <v>119.02690275458332</v>
      </c>
      <c r="T62" s="184">
        <f t="shared" si="1"/>
        <v>127.81429948678428</v>
      </c>
      <c r="U62" s="184">
        <f t="shared" si="1"/>
        <v>127.83732122827709</v>
      </c>
      <c r="V62" s="183"/>
      <c r="W62" s="185">
        <f t="shared" si="5"/>
        <v>55.817498344280992</v>
      </c>
      <c r="X62" s="185">
        <f t="shared" si="6"/>
        <v>68.552388138588327</v>
      </c>
      <c r="Y62" s="185">
        <f t="shared" si="2"/>
        <v>123.60154822909718</v>
      </c>
      <c r="Z62" s="183"/>
      <c r="AA62" s="185">
        <f t="shared" si="7"/>
        <v>124.36988648286932</v>
      </c>
      <c r="AB62" s="185">
        <f t="shared" si="8"/>
        <v>123.60154822909718</v>
      </c>
      <c r="AC62" s="185">
        <f t="shared" si="9"/>
        <v>123.79363279254022</v>
      </c>
      <c r="AD62" s="183"/>
      <c r="AE62" s="186" t="str">
        <f>IF(RIGHT($C62,2)&gt;=RIGHT(Controls!$C$53,2), 'Modelled costs '!$AC62*Controls!$E$41, "")</f>
        <v/>
      </c>
      <c r="AF62" s="187" t="str">
        <f>IF(RIGHT($C62,2)&lt;RIGHT(Controls!$C$53,2), "", (INDEX(Controls!$F$44:$F$49, MATCH('Modelled costs '!$C62, Controls!$B$44:$B$49,0), 0))*'Modelled costs '!$AE62)</f>
        <v/>
      </c>
      <c r="AG62" s="188" t="str">
        <f t="shared" si="10"/>
        <v/>
      </c>
    </row>
    <row r="63" spans="1:33" s="48" customFormat="1" ht="13.15">
      <c r="A63" s="66" t="str">
        <f t="shared" si="3"/>
        <v>NWT24</v>
      </c>
      <c r="B63" s="66" t="str">
        <f>Costs!B64</f>
        <v>NWT</v>
      </c>
      <c r="C63" s="66" t="str">
        <f>Costs!C64</f>
        <v>2023-24</v>
      </c>
      <c r="D63" s="181">
        <f>IFERROR(
EXP(SUM('Model coeffs'!D$14) + SUM('Model coeffs'!D$7)*'Cost drivers '!$D65 + SUM('Model coeffs'!D$8)*'Cost drivers '!$E65 + SUM('Model coeffs'!D$9)*'Cost drivers '!$F65 + SUM('Model coeffs'!D$10)*'Cost drivers '!$G65 + SUM('Model coeffs'!D$11)*'Cost drivers '!$H65 + SUM('Model coeffs'!D$12)*'Cost drivers '!$I65 + SUM('Model coeffs'!D$13)*'Cost drivers '!$J65),
"")</f>
        <v>17.555000570648346</v>
      </c>
      <c r="E63" s="181">
        <f>IFERROR(
EXP(SUM('Model coeffs'!E$14) + SUM('Model coeffs'!E$7)*'Cost drivers '!$D65 + SUM('Model coeffs'!E$8)*'Cost drivers '!$E65 + SUM('Model coeffs'!E$9)*'Cost drivers '!$F65 + SUM('Model coeffs'!E$10)*'Cost drivers '!$G65 + SUM('Model coeffs'!E$11)*'Cost drivers '!$H65 + SUM('Model coeffs'!E$12)*'Cost drivers '!$I65 + SUM('Model coeffs'!E$13)*'Cost drivers '!$J65),
"")</f>
        <v>17.921403544823324</v>
      </c>
      <c r="F63" s="181">
        <f>IFERROR(
EXP(SUM('Model coeffs'!F$14) + SUM('Model coeffs'!F$7)*'Cost drivers '!$D65 + SUM('Model coeffs'!F$8)*'Cost drivers '!$E65 + SUM('Model coeffs'!F$9)*'Cost drivers '!$F65 + SUM('Model coeffs'!F$10)*'Cost drivers '!$G65 + SUM('Model coeffs'!F$11)*'Cost drivers '!$H65 + SUM('Model coeffs'!F$12)*'Cost drivers '!$I65 + SUM('Model coeffs'!F$13)*'Cost drivers '!$J65),
"")</f>
        <v>21.360932245473364</v>
      </c>
      <c r="G63" s="181">
        <f>IFERROR(
EXP(SUM('Model coeffs'!G$14) + SUM('Model coeffs'!G$7)*'Cost drivers '!$D65 + SUM('Model coeffs'!G$8)*'Cost drivers '!$E65 + SUM('Model coeffs'!G$9)*'Cost drivers '!$F65 + SUM('Model coeffs'!G$10)*'Cost drivers '!$G65 + SUM('Model coeffs'!G$11)*'Cost drivers '!$H65 + SUM('Model coeffs'!G$12)*'Cost drivers '!$I65 + SUM('Model coeffs'!G$13)*'Cost drivers '!$J65),
"")</f>
        <v>21.59450928920462</v>
      </c>
      <c r="H63" s="181">
        <f>IFERROR(
EXP(SUM('Model coeffs'!H$14) + SUM('Model coeffs'!H$7)*'Cost drivers '!$D65 + SUM('Model coeffs'!H$8)*'Cost drivers '!$E65 + SUM('Model coeffs'!H$9)*'Cost drivers '!$F65 + SUM('Model coeffs'!H$10)*'Cost drivers '!$G65 + SUM('Model coeffs'!H$11)*'Cost drivers '!$H65 + SUM('Model coeffs'!H$12)*'Cost drivers '!$I65 + SUM('Model coeffs'!H$13)*'Cost drivers '!$J65),
"")</f>
        <v>37.775223324522187</v>
      </c>
      <c r="I63" s="181">
        <f>IFERROR(
EXP(SUM('Model coeffs'!I$14) + SUM('Model coeffs'!I$7)*'Cost drivers '!$D65 + SUM('Model coeffs'!I$8)*'Cost drivers '!$E65 + SUM('Model coeffs'!I$9)*'Cost drivers '!$F65 + SUM('Model coeffs'!I$10)*'Cost drivers '!$G65 + SUM('Model coeffs'!I$11)*'Cost drivers '!$H65 + SUM('Model coeffs'!I$12)*'Cost drivers '!$I65 + SUM('Model coeffs'!I$13)*'Cost drivers '!$J65),
"")</f>
        <v>37.670676718277548</v>
      </c>
      <c r="J63" s="181">
        <f>IFERROR(
EXP(SUM('Model coeffs'!J$14) + SUM('Model coeffs'!J$7)*'Cost drivers '!$D65 + SUM('Model coeffs'!J$8)*'Cost drivers '!$E65 + SUM('Model coeffs'!J$9)*'Cost drivers '!$F65 + SUM('Model coeffs'!J$10)*'Cost drivers '!$G65 + SUM('Model coeffs'!J$11)*'Cost drivers '!$H65 + SUM('Model coeffs'!J$12)*'Cost drivers '!$I65 + SUM('Model coeffs'!J$13)*'Cost drivers '!$J65),
"")</f>
        <v>40.305586695057258</v>
      </c>
      <c r="K63" s="181">
        <f>IFERROR(
EXP(SUM('Model coeffs'!K$14) + SUM('Model coeffs'!K$7)*'Cost drivers '!$D65 + SUM('Model coeffs'!K$8)*'Cost drivers '!$E65 + SUM('Model coeffs'!K$9)*'Cost drivers '!$F65 + SUM('Model coeffs'!K$10)*'Cost drivers '!$G65 + SUM('Model coeffs'!K$11)*'Cost drivers '!$H65 + SUM('Model coeffs'!K$12)*'Cost drivers '!$I65 + SUM('Model coeffs'!K$13)*'Cost drivers '!$J65),
"")</f>
        <v>40.43245700160535</v>
      </c>
      <c r="L63" s="182">
        <f>IFERROR(INDEX('Cost drivers '!$O$9:$O$314, MATCH('Modelled costs '!$A63, 'Cost drivers '!$A$9:$A$314, 0)), "")</f>
        <v>3233.9120000000003</v>
      </c>
      <c r="M63" s="183"/>
      <c r="N63" s="184">
        <f t="shared" si="4"/>
        <v>56.771327005426542</v>
      </c>
      <c r="O63" s="184">
        <f t="shared" si="0"/>
        <v>57.956241980446698</v>
      </c>
      <c r="P63" s="184">
        <f t="shared" si="0"/>
        <v>69.079375119823268</v>
      </c>
      <c r="Q63" s="184">
        <f t="shared" si="0"/>
        <v>69.834742724470303</v>
      </c>
      <c r="R63" s="184">
        <f t="shared" si="1"/>
        <v>122.16174801185223</v>
      </c>
      <c r="S63" s="184">
        <f t="shared" si="1"/>
        <v>121.8236534873584</v>
      </c>
      <c r="T63" s="184">
        <f t="shared" si="1"/>
        <v>130.34472048018603</v>
      </c>
      <c r="U63" s="184">
        <f t="shared" si="1"/>
        <v>130.75500788697559</v>
      </c>
      <c r="V63" s="183"/>
      <c r="W63" s="185">
        <f t="shared" si="5"/>
        <v>57.363784492936617</v>
      </c>
      <c r="X63" s="185">
        <f t="shared" si="6"/>
        <v>69.457058922146786</v>
      </c>
      <c r="Y63" s="185">
        <f t="shared" si="2"/>
        <v>126.27128246659306</v>
      </c>
      <c r="Z63" s="183"/>
      <c r="AA63" s="185">
        <f t="shared" si="7"/>
        <v>126.8208434150834</v>
      </c>
      <c r="AB63" s="185">
        <f t="shared" si="8"/>
        <v>126.27128246659306</v>
      </c>
      <c r="AC63" s="185">
        <f t="shared" si="9"/>
        <v>126.40867270371565</v>
      </c>
      <c r="AD63" s="183"/>
      <c r="AE63" s="186" t="str">
        <f>IF(RIGHT($C63,2)&gt;=RIGHT(Controls!$C$53,2), 'Modelled costs '!$AC63*Controls!$E$41, "")</f>
        <v/>
      </c>
      <c r="AF63" s="187" t="str">
        <f>IF(RIGHT($C63,2)&lt;RIGHT(Controls!$C$53,2), "", (INDEX(Controls!$F$44:$F$49, MATCH('Modelled costs '!$C63, Controls!$B$44:$B$49,0), 0))*'Modelled costs '!$AE63)</f>
        <v/>
      </c>
      <c r="AG63" s="188" t="str">
        <f t="shared" si="10"/>
        <v/>
      </c>
    </row>
    <row r="64" spans="1:33" s="48" customFormat="1" ht="13.15">
      <c r="A64" s="66" t="str">
        <f t="shared" si="3"/>
        <v>NWT25</v>
      </c>
      <c r="B64" s="66" t="str">
        <f>Costs!B65</f>
        <v>NWT</v>
      </c>
      <c r="C64" s="66" t="str">
        <f>Costs!C65</f>
        <v>2024-25</v>
      </c>
      <c r="D64" s="181">
        <f>IFERROR(
EXP(SUM('Model coeffs'!D$14) + SUM('Model coeffs'!D$7)*'Cost drivers '!$D66 + SUM('Model coeffs'!D$8)*'Cost drivers '!$E66 + SUM('Model coeffs'!D$9)*'Cost drivers '!$F66 + SUM('Model coeffs'!D$10)*'Cost drivers '!$G66 + SUM('Model coeffs'!D$11)*'Cost drivers '!$H66 + SUM('Model coeffs'!D$12)*'Cost drivers '!$I66 + SUM('Model coeffs'!D$13)*'Cost drivers '!$J66),
"")</f>
        <v>18.642188889315452</v>
      </c>
      <c r="E64" s="181">
        <f>IFERROR(
EXP(SUM('Model coeffs'!E$14) + SUM('Model coeffs'!E$7)*'Cost drivers '!$D66 + SUM('Model coeffs'!E$8)*'Cost drivers '!$E66 + SUM('Model coeffs'!E$9)*'Cost drivers '!$F66 + SUM('Model coeffs'!E$10)*'Cost drivers '!$G66 + SUM('Model coeffs'!E$11)*'Cost drivers '!$H66 + SUM('Model coeffs'!E$12)*'Cost drivers '!$I66 + SUM('Model coeffs'!E$13)*'Cost drivers '!$J66),
"")</f>
        <v>18.970947651563673</v>
      </c>
      <c r="F64" s="181">
        <f>IFERROR(
EXP(SUM('Model coeffs'!F$14) + SUM('Model coeffs'!F$7)*'Cost drivers '!$D66 + SUM('Model coeffs'!F$8)*'Cost drivers '!$E66 + SUM('Model coeffs'!F$9)*'Cost drivers '!$F66 + SUM('Model coeffs'!F$10)*'Cost drivers '!$G66 + SUM('Model coeffs'!F$11)*'Cost drivers '!$H66 + SUM('Model coeffs'!F$12)*'Cost drivers '!$I66 + SUM('Model coeffs'!F$13)*'Cost drivers '!$J66),
"")</f>
        <v>21.360989718189519</v>
      </c>
      <c r="G64" s="181">
        <f>IFERROR(
EXP(SUM('Model coeffs'!G$14) + SUM('Model coeffs'!G$7)*'Cost drivers '!$D66 + SUM('Model coeffs'!G$8)*'Cost drivers '!$E66 + SUM('Model coeffs'!G$9)*'Cost drivers '!$F66 + SUM('Model coeffs'!G$10)*'Cost drivers '!$G66 + SUM('Model coeffs'!G$11)*'Cost drivers '!$H66 + SUM('Model coeffs'!G$12)*'Cost drivers '!$I66 + SUM('Model coeffs'!G$13)*'Cost drivers '!$J66),
"")</f>
        <v>21.585443213775399</v>
      </c>
      <c r="H64" s="181">
        <f>IFERROR(
EXP(SUM('Model coeffs'!H$14) + SUM('Model coeffs'!H$7)*'Cost drivers '!$D66 + SUM('Model coeffs'!H$8)*'Cost drivers '!$E66 + SUM('Model coeffs'!H$9)*'Cost drivers '!$F66 + SUM('Model coeffs'!H$10)*'Cost drivers '!$G66 + SUM('Model coeffs'!H$11)*'Cost drivers '!$H66 + SUM('Model coeffs'!H$12)*'Cost drivers '!$I66 + SUM('Model coeffs'!H$13)*'Cost drivers '!$J66),
"")</f>
        <v>39.190717374501851</v>
      </c>
      <c r="I64" s="181">
        <f>IFERROR(
EXP(SUM('Model coeffs'!I$14) + SUM('Model coeffs'!I$7)*'Cost drivers '!$D66 + SUM('Model coeffs'!I$8)*'Cost drivers '!$E66 + SUM('Model coeffs'!I$9)*'Cost drivers '!$F66 + SUM('Model coeffs'!I$10)*'Cost drivers '!$G66 + SUM('Model coeffs'!I$11)*'Cost drivers '!$H66 + SUM('Model coeffs'!I$12)*'Cost drivers '!$I66 + SUM('Model coeffs'!I$13)*'Cost drivers '!$J66),
"")</f>
        <v>39.149608273413151</v>
      </c>
      <c r="J64" s="181">
        <f>IFERROR(
EXP(SUM('Model coeffs'!J$14) + SUM('Model coeffs'!J$7)*'Cost drivers '!$D66 + SUM('Model coeffs'!J$8)*'Cost drivers '!$E66 + SUM('Model coeffs'!J$9)*'Cost drivers '!$F66 + SUM('Model coeffs'!J$10)*'Cost drivers '!$G66 + SUM('Model coeffs'!J$11)*'Cost drivers '!$H66 + SUM('Model coeffs'!J$12)*'Cost drivers '!$I66 + SUM('Model coeffs'!J$13)*'Cost drivers '!$J66),
"")</f>
        <v>41.583049066098923</v>
      </c>
      <c r="K64" s="181">
        <f>IFERROR(
EXP(SUM('Model coeffs'!K$14) + SUM('Model coeffs'!K$7)*'Cost drivers '!$D66 + SUM('Model coeffs'!K$8)*'Cost drivers '!$E66 + SUM('Model coeffs'!K$9)*'Cost drivers '!$F66 + SUM('Model coeffs'!K$10)*'Cost drivers '!$G66 + SUM('Model coeffs'!K$11)*'Cost drivers '!$H66 + SUM('Model coeffs'!K$12)*'Cost drivers '!$I66 + SUM('Model coeffs'!K$13)*'Cost drivers '!$J66),
"")</f>
        <v>41.75233466029691</v>
      </c>
      <c r="L64" s="182">
        <f>IFERROR(INDEX('Cost drivers '!$O$9:$O$314, MATCH('Modelled costs '!$A64, 'Cost drivers '!$A$9:$A$314, 0)), "")</f>
        <v>3251.9560000000001</v>
      </c>
      <c r="M64" s="183"/>
      <c r="N64" s="184">
        <f t="shared" si="4"/>
        <v>60.623578011742715</v>
      </c>
      <c r="O64" s="184">
        <f t="shared" si="0"/>
        <v>61.6926870411884</v>
      </c>
      <c r="P64" s="184">
        <f t="shared" si="0"/>
        <v>69.464998680004712</v>
      </c>
      <c r="Q64" s="184">
        <f t="shared" si="0"/>
        <v>70.194911571696196</v>
      </c>
      <c r="R64" s="184">
        <f t="shared" si="1"/>
        <v>127.44648851031553</v>
      </c>
      <c r="S64" s="184">
        <f t="shared" si="1"/>
        <v>127.31280352237553</v>
      </c>
      <c r="T64" s="184">
        <f t="shared" si="1"/>
        <v>135.22624590879479</v>
      </c>
      <c r="U64" s="184">
        <f t="shared" si="1"/>
        <v>135.77675521256052</v>
      </c>
      <c r="V64" s="183"/>
      <c r="W64" s="185">
        <f t="shared" si="5"/>
        <v>61.158132526465558</v>
      </c>
      <c r="X64" s="185">
        <f t="shared" si="6"/>
        <v>69.829955125850461</v>
      </c>
      <c r="Y64" s="185">
        <f t="shared" si="2"/>
        <v>131.44057328851159</v>
      </c>
      <c r="Z64" s="183"/>
      <c r="AA64" s="185">
        <f t="shared" si="7"/>
        <v>130.98808765231601</v>
      </c>
      <c r="AB64" s="185">
        <f t="shared" si="8"/>
        <v>131.44057328851159</v>
      </c>
      <c r="AC64" s="185">
        <f t="shared" si="9"/>
        <v>131.3274518794627</v>
      </c>
      <c r="AD64" s="183"/>
      <c r="AE64" s="186">
        <f>IF(RIGHT($C64,2)&gt;=RIGHT(Controls!$C$53,2), 'Modelled costs '!$AC64*Controls!$E$41, "")</f>
        <v>120.44819578639721</v>
      </c>
      <c r="AF64" s="187">
        <f>IF(RIGHT($C64,2)&lt;RIGHT(Controls!$C$53,2), "", (INDEX(Controls!$F$44:$F$49, MATCH('Modelled costs '!$C64, Controls!$B$44:$B$49,0), 0))*'Modelled costs '!$AE64)</f>
        <v>-0.95418693103962016</v>
      </c>
      <c r="AG64" s="188">
        <f t="shared" si="10"/>
        <v>119.49400885535759</v>
      </c>
    </row>
    <row r="65" spans="1:33" s="48" customFormat="1" ht="13.15">
      <c r="A65" s="66" t="str">
        <f t="shared" si="3"/>
        <v>NWT26</v>
      </c>
      <c r="B65" s="66" t="str">
        <f>Costs!B66</f>
        <v>NWT</v>
      </c>
      <c r="C65" s="66" t="str">
        <f>Costs!C66</f>
        <v>2025-26</v>
      </c>
      <c r="D65" s="181">
        <f>IFERROR(
EXP(SUM('Model coeffs'!D$14) + SUM('Model coeffs'!D$7)*'Cost drivers '!$D67 + SUM('Model coeffs'!D$8)*'Cost drivers '!$E67 + SUM('Model coeffs'!D$9)*'Cost drivers '!$F67 + SUM('Model coeffs'!D$10)*'Cost drivers '!$G67 + SUM('Model coeffs'!D$11)*'Cost drivers '!$H67 + SUM('Model coeffs'!D$12)*'Cost drivers '!$I67 + SUM('Model coeffs'!D$13)*'Cost drivers '!$J67),
"")</f>
        <v>20.023720764292346</v>
      </c>
      <c r="E65" s="181">
        <f>IFERROR(
EXP(SUM('Model coeffs'!E$14) + SUM('Model coeffs'!E$7)*'Cost drivers '!$D67 + SUM('Model coeffs'!E$8)*'Cost drivers '!$E67 + SUM('Model coeffs'!E$9)*'Cost drivers '!$F67 + SUM('Model coeffs'!E$10)*'Cost drivers '!$G67 + SUM('Model coeffs'!E$11)*'Cost drivers '!$H67 + SUM('Model coeffs'!E$12)*'Cost drivers '!$I67 + SUM('Model coeffs'!E$13)*'Cost drivers '!$J67),
"")</f>
        <v>20.300006293929258</v>
      </c>
      <c r="F65" s="181">
        <f>IFERROR(
EXP(SUM('Model coeffs'!F$14) + SUM('Model coeffs'!F$7)*'Cost drivers '!$D67 + SUM('Model coeffs'!F$8)*'Cost drivers '!$E67 + SUM('Model coeffs'!F$9)*'Cost drivers '!$F67 + SUM('Model coeffs'!F$10)*'Cost drivers '!$G67 + SUM('Model coeffs'!F$11)*'Cost drivers '!$H67 + SUM('Model coeffs'!F$12)*'Cost drivers '!$I67 + SUM('Model coeffs'!F$13)*'Cost drivers '!$J67),
"")</f>
        <v>21.361786895300241</v>
      </c>
      <c r="G65" s="181">
        <f>IFERROR(
EXP(SUM('Model coeffs'!G$14) + SUM('Model coeffs'!G$7)*'Cost drivers '!$D67 + SUM('Model coeffs'!G$8)*'Cost drivers '!$E67 + SUM('Model coeffs'!G$9)*'Cost drivers '!$F67 + SUM('Model coeffs'!G$10)*'Cost drivers '!$G67 + SUM('Model coeffs'!G$11)*'Cost drivers '!$H67 + SUM('Model coeffs'!G$12)*'Cost drivers '!$I67 + SUM('Model coeffs'!G$13)*'Cost drivers '!$J67),
"")</f>
        <v>21.574799738290057</v>
      </c>
      <c r="H65" s="181">
        <f>IFERROR(
EXP(SUM('Model coeffs'!H$14) + SUM('Model coeffs'!H$7)*'Cost drivers '!$D67 + SUM('Model coeffs'!H$8)*'Cost drivers '!$E67 + SUM('Model coeffs'!H$9)*'Cost drivers '!$F67 + SUM('Model coeffs'!H$10)*'Cost drivers '!$G67 + SUM('Model coeffs'!H$11)*'Cost drivers '!$H67 + SUM('Model coeffs'!H$12)*'Cost drivers '!$I67 + SUM('Model coeffs'!H$13)*'Cost drivers '!$J67),
"")</f>
        <v>40.941218354644839</v>
      </c>
      <c r="I65" s="181">
        <f>IFERROR(
EXP(SUM('Model coeffs'!I$14) + SUM('Model coeffs'!I$7)*'Cost drivers '!$D67 + SUM('Model coeffs'!I$8)*'Cost drivers '!$E67 + SUM('Model coeffs'!I$9)*'Cost drivers '!$F67 + SUM('Model coeffs'!I$10)*'Cost drivers '!$G67 + SUM('Model coeffs'!I$11)*'Cost drivers '!$H67 + SUM('Model coeffs'!I$12)*'Cost drivers '!$I67 + SUM('Model coeffs'!I$13)*'Cost drivers '!$J67),
"")</f>
        <v>40.982092458115048</v>
      </c>
      <c r="J65" s="181">
        <f>IFERROR(
EXP(SUM('Model coeffs'!J$14) + SUM('Model coeffs'!J$7)*'Cost drivers '!$D67 + SUM('Model coeffs'!J$8)*'Cost drivers '!$E67 + SUM('Model coeffs'!J$9)*'Cost drivers '!$F67 + SUM('Model coeffs'!J$10)*'Cost drivers '!$G67 + SUM('Model coeffs'!J$11)*'Cost drivers '!$H67 + SUM('Model coeffs'!J$12)*'Cost drivers '!$I67 + SUM('Model coeffs'!J$13)*'Cost drivers '!$J67),
"")</f>
        <v>43.155761148286906</v>
      </c>
      <c r="K65" s="181">
        <f>IFERROR(
EXP(SUM('Model coeffs'!K$14) + SUM('Model coeffs'!K$7)*'Cost drivers '!$D67 + SUM('Model coeffs'!K$8)*'Cost drivers '!$E67 + SUM('Model coeffs'!K$9)*'Cost drivers '!$F67 + SUM('Model coeffs'!K$10)*'Cost drivers '!$G67 + SUM('Model coeffs'!K$11)*'Cost drivers '!$H67 + SUM('Model coeffs'!K$12)*'Cost drivers '!$I67 + SUM('Model coeffs'!K$13)*'Cost drivers '!$J67),
"")</f>
        <v>43.378904362109253</v>
      </c>
      <c r="L65" s="182">
        <f>IFERROR(INDEX('Cost drivers '!$O$9:$O$314, MATCH('Modelled costs '!$A65, 'Cost drivers '!$A$9:$A$314, 0)), "")</f>
        <v>3276.0829999999996</v>
      </c>
      <c r="M65" s="183"/>
      <c r="N65" s="184">
        <f t="shared" si="4"/>
        <v>65.599371192645151</v>
      </c>
      <c r="O65" s="184">
        <f t="shared" si="0"/>
        <v>66.50450551943463</v>
      </c>
      <c r="P65" s="184">
        <f t="shared" si="0"/>
        <v>69.982986897315897</v>
      </c>
      <c r="Q65" s="184">
        <f t="shared" si="0"/>
        <v>70.680834651016482</v>
      </c>
      <c r="R65" s="184">
        <f t="shared" si="1"/>
        <v>134.12682945093991</v>
      </c>
      <c r="S65" s="184">
        <f t="shared" si="1"/>
        <v>134.2607364064589</v>
      </c>
      <c r="T65" s="184">
        <f t="shared" si="1"/>
        <v>141.38185544996318</v>
      </c>
      <c r="U65" s="184">
        <f t="shared" si="1"/>
        <v>142.11289113933194</v>
      </c>
      <c r="V65" s="183"/>
      <c r="W65" s="185">
        <f t="shared" si="5"/>
        <v>66.051938356039898</v>
      </c>
      <c r="X65" s="185">
        <f t="shared" si="6"/>
        <v>70.33191077416619</v>
      </c>
      <c r="Y65" s="185">
        <f t="shared" si="2"/>
        <v>137.97057811167349</v>
      </c>
      <c r="Z65" s="183"/>
      <c r="AA65" s="185">
        <f t="shared" si="7"/>
        <v>136.3838491302061</v>
      </c>
      <c r="AB65" s="185">
        <f t="shared" si="8"/>
        <v>137.97057811167349</v>
      </c>
      <c r="AC65" s="185">
        <f t="shared" si="9"/>
        <v>137.57389586630666</v>
      </c>
      <c r="AD65" s="183"/>
      <c r="AE65" s="186">
        <f>IF(RIGHT($C65,2)&gt;=RIGHT(Controls!$C$53,2), 'Modelled costs '!$AC65*Controls!$E$41, "")</f>
        <v>126.17718007360246</v>
      </c>
      <c r="AF65" s="187">
        <f>IF(RIGHT($C65,2)&lt;RIGHT(Controls!$C$53,2), "", (INDEX(Controls!$F$44:$F$49, MATCH('Modelled costs '!$C65, Controls!$B$44:$B$49,0), 0))*'Modelled costs '!$AE65)</f>
        <v>-1.9912249623843068</v>
      </c>
      <c r="AG65" s="188">
        <f t="shared" si="10"/>
        <v>124.18595511121815</v>
      </c>
    </row>
    <row r="66" spans="1:33" s="48" customFormat="1" ht="13.15">
      <c r="A66" s="66" t="str">
        <f t="shared" si="3"/>
        <v>NWT27</v>
      </c>
      <c r="B66" s="66" t="str">
        <f>Costs!B67</f>
        <v>NWT</v>
      </c>
      <c r="C66" s="66" t="str">
        <f>Costs!C67</f>
        <v>2026-27</v>
      </c>
      <c r="D66" s="181">
        <f>IFERROR(
EXP(SUM('Model coeffs'!D$14) + SUM('Model coeffs'!D$7)*'Cost drivers '!$D68 + SUM('Model coeffs'!D$8)*'Cost drivers '!$E68 + SUM('Model coeffs'!D$9)*'Cost drivers '!$F68 + SUM('Model coeffs'!D$10)*'Cost drivers '!$G68 + SUM('Model coeffs'!D$11)*'Cost drivers '!$H68 + SUM('Model coeffs'!D$12)*'Cost drivers '!$I68 + SUM('Model coeffs'!D$13)*'Cost drivers '!$J68),
"")</f>
        <v>21.167308791532882</v>
      </c>
      <c r="E66" s="181">
        <f>IFERROR(
EXP(SUM('Model coeffs'!E$14) + SUM('Model coeffs'!E$7)*'Cost drivers '!$D68 + SUM('Model coeffs'!E$8)*'Cost drivers '!$E68 + SUM('Model coeffs'!E$9)*'Cost drivers '!$F68 + SUM('Model coeffs'!E$10)*'Cost drivers '!$G68 + SUM('Model coeffs'!E$11)*'Cost drivers '!$H68 + SUM('Model coeffs'!E$12)*'Cost drivers '!$I68 + SUM('Model coeffs'!E$13)*'Cost drivers '!$J68),
"")</f>
        <v>21.396481729379254</v>
      </c>
      <c r="F66" s="181">
        <f>IFERROR(
EXP(SUM('Model coeffs'!F$14) + SUM('Model coeffs'!F$7)*'Cost drivers '!$D68 + SUM('Model coeffs'!F$8)*'Cost drivers '!$E68 + SUM('Model coeffs'!F$9)*'Cost drivers '!$F68 + SUM('Model coeffs'!F$10)*'Cost drivers '!$G68 + SUM('Model coeffs'!F$11)*'Cost drivers '!$H68 + SUM('Model coeffs'!F$12)*'Cost drivers '!$I68 + SUM('Model coeffs'!F$13)*'Cost drivers '!$J68),
"")</f>
        <v>21.362667147417465</v>
      </c>
      <c r="G66" s="181">
        <f>IFERROR(
EXP(SUM('Model coeffs'!G$14) + SUM('Model coeffs'!G$7)*'Cost drivers '!$D68 + SUM('Model coeffs'!G$8)*'Cost drivers '!$E68 + SUM('Model coeffs'!G$9)*'Cost drivers '!$F68 + SUM('Model coeffs'!G$10)*'Cost drivers '!$G68 + SUM('Model coeffs'!G$11)*'Cost drivers '!$H68 + SUM('Model coeffs'!G$12)*'Cost drivers '!$I68 + SUM('Model coeffs'!G$13)*'Cost drivers '!$J68),
"")</f>
        <v>21.563634930808657</v>
      </c>
      <c r="H66" s="181">
        <f>IFERROR(
EXP(SUM('Model coeffs'!H$14) + SUM('Model coeffs'!H$7)*'Cost drivers '!$D68 + SUM('Model coeffs'!H$8)*'Cost drivers '!$E68 + SUM('Model coeffs'!H$9)*'Cost drivers '!$F68 + SUM('Model coeffs'!H$10)*'Cost drivers '!$G68 + SUM('Model coeffs'!H$11)*'Cost drivers '!$H68 + SUM('Model coeffs'!H$12)*'Cost drivers '!$I68 + SUM('Model coeffs'!H$13)*'Cost drivers '!$J68),
"")</f>
        <v>42.347087700455646</v>
      </c>
      <c r="I66" s="181">
        <f>IFERROR(
EXP(SUM('Model coeffs'!I$14) + SUM('Model coeffs'!I$7)*'Cost drivers '!$D68 + SUM('Model coeffs'!I$8)*'Cost drivers '!$E68 + SUM('Model coeffs'!I$9)*'Cost drivers '!$F68 + SUM('Model coeffs'!I$10)*'Cost drivers '!$G68 + SUM('Model coeffs'!I$11)*'Cost drivers '!$H68 + SUM('Model coeffs'!I$12)*'Cost drivers '!$I68 + SUM('Model coeffs'!I$13)*'Cost drivers '!$J68),
"")</f>
        <v>42.456693455358923</v>
      </c>
      <c r="J66" s="181">
        <f>IFERROR(
EXP(SUM('Model coeffs'!J$14) + SUM('Model coeffs'!J$7)*'Cost drivers '!$D68 + SUM('Model coeffs'!J$8)*'Cost drivers '!$E68 + SUM('Model coeffs'!J$9)*'Cost drivers '!$F68 + SUM('Model coeffs'!J$10)*'Cost drivers '!$G68 + SUM('Model coeffs'!J$11)*'Cost drivers '!$H68 + SUM('Model coeffs'!J$12)*'Cost drivers '!$I68 + SUM('Model coeffs'!J$13)*'Cost drivers '!$J68),
"")</f>
        <v>44.418531130364784</v>
      </c>
      <c r="K66" s="181">
        <f>IFERROR(
EXP(SUM('Model coeffs'!K$14) + SUM('Model coeffs'!K$7)*'Cost drivers '!$D68 + SUM('Model coeffs'!K$8)*'Cost drivers '!$E68 + SUM('Model coeffs'!K$9)*'Cost drivers '!$F68 + SUM('Model coeffs'!K$10)*'Cost drivers '!$G68 + SUM('Model coeffs'!K$11)*'Cost drivers '!$H68 + SUM('Model coeffs'!K$12)*'Cost drivers '!$I68 + SUM('Model coeffs'!K$13)*'Cost drivers '!$J68),
"")</f>
        <v>44.68618686437344</v>
      </c>
      <c r="L66" s="182">
        <f>IFERROR(INDEX('Cost drivers '!$O$9:$O$314, MATCH('Modelled costs '!$A66, 'Cost drivers '!$A$9:$A$314, 0)), "")</f>
        <v>3301.7659999999996</v>
      </c>
      <c r="M66" s="183"/>
      <c r="N66" s="184">
        <f t="shared" si="4"/>
        <v>69.889500479384353</v>
      </c>
      <c r="O66" s="184">
        <f t="shared" si="0"/>
        <v>70.646175893685609</v>
      </c>
      <c r="P66" s="184">
        <f t="shared" si="0"/>
        <v>70.534528056659966</v>
      </c>
      <c r="Q66" s="184">
        <f t="shared" si="0"/>
        <v>71.198076650956367</v>
      </c>
      <c r="R66" s="184">
        <f t="shared" si="1"/>
        <v>139.8201743683826</v>
      </c>
      <c r="S66" s="184">
        <f t="shared" si="1"/>
        <v>140.18206692332657</v>
      </c>
      <c r="T66" s="184">
        <f t="shared" si="1"/>
        <v>146.65959585617998</v>
      </c>
      <c r="U66" s="184">
        <f t="shared" si="1"/>
        <v>147.54333245843483</v>
      </c>
      <c r="V66" s="183"/>
      <c r="W66" s="185">
        <f t="shared" si="5"/>
        <v>70.267838186534988</v>
      </c>
      <c r="X66" s="185">
        <f t="shared" si="6"/>
        <v>70.866302353808166</v>
      </c>
      <c r="Y66" s="185">
        <f t="shared" si="2"/>
        <v>143.55129240158101</v>
      </c>
      <c r="Z66" s="183"/>
      <c r="AA66" s="185">
        <f t="shared" si="7"/>
        <v>141.13414054034314</v>
      </c>
      <c r="AB66" s="185">
        <f t="shared" si="8"/>
        <v>143.55129240158101</v>
      </c>
      <c r="AC66" s="185">
        <f t="shared" si="9"/>
        <v>142.94700443627153</v>
      </c>
      <c r="AD66" s="183"/>
      <c r="AE66" s="186">
        <f>IF(RIGHT($C66,2)&gt;=RIGHT(Controls!$C$53,2), 'Modelled costs '!$AC66*Controls!$E$41, "")</f>
        <v>131.10517664823107</v>
      </c>
      <c r="AF66" s="187">
        <f>IF(RIGHT($C66,2)&lt;RIGHT(Controls!$C$53,2), "", (INDEX(Controls!$F$44:$F$49, MATCH('Modelled costs '!$C66, Controls!$B$44:$B$49,0), 0))*'Modelled costs '!$AE66)</f>
        <v>-3.0912152664204338</v>
      </c>
      <c r="AG66" s="188">
        <f t="shared" si="10"/>
        <v>128.01396138181065</v>
      </c>
    </row>
    <row r="67" spans="1:33" s="48" customFormat="1" ht="13.15">
      <c r="A67" s="66" t="str">
        <f t="shared" si="3"/>
        <v>NWT28</v>
      </c>
      <c r="B67" s="66" t="str">
        <f>Costs!B68</f>
        <v>NWT</v>
      </c>
      <c r="C67" s="66" t="str">
        <f>Costs!C68</f>
        <v>2027-28</v>
      </c>
      <c r="D67" s="181">
        <f>IFERROR(
EXP(SUM('Model coeffs'!D$14) + SUM('Model coeffs'!D$7)*'Cost drivers '!$D69 + SUM('Model coeffs'!D$8)*'Cost drivers '!$E69 + SUM('Model coeffs'!D$9)*'Cost drivers '!$F69 + SUM('Model coeffs'!D$10)*'Cost drivers '!$G69 + SUM('Model coeffs'!D$11)*'Cost drivers '!$H69 + SUM('Model coeffs'!D$12)*'Cost drivers '!$I69 + SUM('Model coeffs'!D$13)*'Cost drivers '!$J69),
"")</f>
        <v>21.608290862449454</v>
      </c>
      <c r="E67" s="181">
        <f>IFERROR(
EXP(SUM('Model coeffs'!E$14) + SUM('Model coeffs'!E$7)*'Cost drivers '!$D69 + SUM('Model coeffs'!E$8)*'Cost drivers '!$E69 + SUM('Model coeffs'!E$9)*'Cost drivers '!$F69 + SUM('Model coeffs'!E$10)*'Cost drivers '!$G69 + SUM('Model coeffs'!E$11)*'Cost drivers '!$H69 + SUM('Model coeffs'!E$12)*'Cost drivers '!$I69 + SUM('Model coeffs'!E$13)*'Cost drivers '!$J69),
"")</f>
        <v>21.818451410704892</v>
      </c>
      <c r="F67" s="181">
        <f>IFERROR(
EXP(SUM('Model coeffs'!F$14) + SUM('Model coeffs'!F$7)*'Cost drivers '!$D69 + SUM('Model coeffs'!F$8)*'Cost drivers '!$E69 + SUM('Model coeffs'!F$9)*'Cost drivers '!$F69 + SUM('Model coeffs'!F$10)*'Cost drivers '!$G69 + SUM('Model coeffs'!F$11)*'Cost drivers '!$H69 + SUM('Model coeffs'!F$12)*'Cost drivers '!$I69 + SUM('Model coeffs'!F$13)*'Cost drivers '!$J69),
"")</f>
        <v>21.363927265169238</v>
      </c>
      <c r="G67" s="181">
        <f>IFERROR(
EXP(SUM('Model coeffs'!G$14) + SUM('Model coeffs'!G$7)*'Cost drivers '!$D69 + SUM('Model coeffs'!G$8)*'Cost drivers '!$E69 + SUM('Model coeffs'!G$9)*'Cost drivers '!$F69 + SUM('Model coeffs'!G$10)*'Cost drivers '!$G69 + SUM('Model coeffs'!G$11)*'Cost drivers '!$H69 + SUM('Model coeffs'!G$12)*'Cost drivers '!$I69 + SUM('Model coeffs'!G$13)*'Cost drivers '!$J69),
"")</f>
        <v>21.550534129225106</v>
      </c>
      <c r="H67" s="181">
        <f>IFERROR(
EXP(SUM('Model coeffs'!H$14) + SUM('Model coeffs'!H$7)*'Cost drivers '!$D69 + SUM('Model coeffs'!H$8)*'Cost drivers '!$E69 + SUM('Model coeffs'!H$9)*'Cost drivers '!$F69 + SUM('Model coeffs'!H$10)*'Cost drivers '!$G69 + SUM('Model coeffs'!H$11)*'Cost drivers '!$H69 + SUM('Model coeffs'!H$12)*'Cost drivers '!$I69 + SUM('Model coeffs'!H$13)*'Cost drivers '!$J69),
"")</f>
        <v>42.856008020571323</v>
      </c>
      <c r="I67" s="181">
        <f>IFERROR(
EXP(SUM('Model coeffs'!I$14) + SUM('Model coeffs'!I$7)*'Cost drivers '!$D69 + SUM('Model coeffs'!I$8)*'Cost drivers '!$E69 + SUM('Model coeffs'!I$9)*'Cost drivers '!$F69 + SUM('Model coeffs'!I$10)*'Cost drivers '!$G69 + SUM('Model coeffs'!I$11)*'Cost drivers '!$H69 + SUM('Model coeffs'!I$12)*'Cost drivers '!$I69 + SUM('Model coeffs'!I$13)*'Cost drivers '!$J69),
"")</f>
        <v>42.991776072116018</v>
      </c>
      <c r="J67" s="181">
        <f>IFERROR(
EXP(SUM('Model coeffs'!J$14) + SUM('Model coeffs'!J$7)*'Cost drivers '!$D69 + SUM('Model coeffs'!J$8)*'Cost drivers '!$E69 + SUM('Model coeffs'!J$9)*'Cost drivers '!$F69 + SUM('Model coeffs'!J$10)*'Cost drivers '!$G69 + SUM('Model coeffs'!J$11)*'Cost drivers '!$H69 + SUM('Model coeffs'!J$12)*'Cost drivers '!$I69 + SUM('Model coeffs'!J$13)*'Cost drivers '!$J69),
"")</f>
        <v>44.896677234785095</v>
      </c>
      <c r="K67" s="181">
        <f>IFERROR(
EXP(SUM('Model coeffs'!K$14) + SUM('Model coeffs'!K$7)*'Cost drivers '!$D69 + SUM('Model coeffs'!K$8)*'Cost drivers '!$E69 + SUM('Model coeffs'!K$9)*'Cost drivers '!$F69 + SUM('Model coeffs'!K$10)*'Cost drivers '!$G69 + SUM('Model coeffs'!K$11)*'Cost drivers '!$H69 + SUM('Model coeffs'!K$12)*'Cost drivers '!$I69 + SUM('Model coeffs'!K$13)*'Cost drivers '!$J69),
"")</f>
        <v>45.181475369810009</v>
      </c>
      <c r="L67" s="182">
        <f>IFERROR(INDEX('Cost drivers '!$O$9:$O$314, MATCH('Modelled costs '!$A67, 'Cost drivers '!$A$9:$A$314, 0)), "")</f>
        <v>3333.0630000000001</v>
      </c>
      <c r="M67" s="183"/>
      <c r="N67" s="184">
        <f t="shared" si="4"/>
        <v>72.021794766868368</v>
      </c>
      <c r="O67" s="184">
        <f t="shared" si="0"/>
        <v>72.722273114318284</v>
      </c>
      <c r="P67" s="184">
        <f t="shared" si="0"/>
        <v>71.207315502226777</v>
      </c>
      <c r="Q67" s="184">
        <f t="shared" si="0"/>
        <v>71.829287936357417</v>
      </c>
      <c r="R67" s="184">
        <f t="shared" si="1"/>
        <v>142.84177466106951</v>
      </c>
      <c r="S67" s="184">
        <f t="shared" si="1"/>
        <v>143.29429813025521</v>
      </c>
      <c r="T67" s="184">
        <f t="shared" si="1"/>
        <v>149.64345371420453</v>
      </c>
      <c r="U67" s="184">
        <f t="shared" si="1"/>
        <v>150.59270384052505</v>
      </c>
      <c r="V67" s="183"/>
      <c r="W67" s="185">
        <f t="shared" si="5"/>
        <v>72.372033940593326</v>
      </c>
      <c r="X67" s="185">
        <f t="shared" si="6"/>
        <v>71.518301719292097</v>
      </c>
      <c r="Y67" s="185">
        <f t="shared" si="2"/>
        <v>146.59305758651357</v>
      </c>
      <c r="Z67" s="183"/>
      <c r="AA67" s="185">
        <f t="shared" si="7"/>
        <v>143.89033565988541</v>
      </c>
      <c r="AB67" s="185">
        <f t="shared" si="8"/>
        <v>146.59305758651357</v>
      </c>
      <c r="AC67" s="185">
        <f t="shared" si="9"/>
        <v>145.91737710485654</v>
      </c>
      <c r="AD67" s="183"/>
      <c r="AE67" s="186">
        <f>IF(RIGHT($C67,2)&gt;=RIGHT(Controls!$C$53,2), 'Modelled costs '!$AC67*Controls!$E$41, "")</f>
        <v>133.82948160979137</v>
      </c>
      <c r="AF67" s="187">
        <f>IF(RIGHT($C67,2)&lt;RIGHT(Controls!$C$53,2), "", (INDEX(Controls!$F$44:$F$49, MATCH('Modelled costs '!$C67, Controls!$B$44:$B$49,0), 0))*'Modelled costs '!$AE67)</f>
        <v>-4.1906449865733482</v>
      </c>
      <c r="AG67" s="188">
        <f t="shared" si="10"/>
        <v>129.63883662321803</v>
      </c>
    </row>
    <row r="68" spans="1:33" s="48" customFormat="1" ht="13.15">
      <c r="A68" s="66" t="str">
        <f t="shared" si="3"/>
        <v>NWT29</v>
      </c>
      <c r="B68" s="66" t="str">
        <f>Costs!B69</f>
        <v>NWT</v>
      </c>
      <c r="C68" s="66" t="str">
        <f>Costs!C69</f>
        <v>2028-29</v>
      </c>
      <c r="D68" s="181">
        <f>IFERROR(
EXP(SUM('Model coeffs'!D$14) + SUM('Model coeffs'!D$7)*'Cost drivers '!$D70 + SUM('Model coeffs'!D$8)*'Cost drivers '!$E70 + SUM('Model coeffs'!D$9)*'Cost drivers '!$F70 + SUM('Model coeffs'!D$10)*'Cost drivers '!$G70 + SUM('Model coeffs'!D$11)*'Cost drivers '!$H70 + SUM('Model coeffs'!D$12)*'Cost drivers '!$I70 + SUM('Model coeffs'!D$13)*'Cost drivers '!$J70),
"")</f>
        <v>22.301376749610899</v>
      </c>
      <c r="E68" s="181">
        <f>IFERROR(
EXP(SUM('Model coeffs'!E$14) + SUM('Model coeffs'!E$7)*'Cost drivers '!$D70 + SUM('Model coeffs'!E$8)*'Cost drivers '!$E70 + SUM('Model coeffs'!E$9)*'Cost drivers '!$F70 + SUM('Model coeffs'!E$10)*'Cost drivers '!$G70 + SUM('Model coeffs'!E$11)*'Cost drivers '!$H70 + SUM('Model coeffs'!E$12)*'Cost drivers '!$I70 + SUM('Model coeffs'!E$13)*'Cost drivers '!$J70),
"")</f>
        <v>22.48074021249634</v>
      </c>
      <c r="F68" s="181">
        <f>IFERROR(
EXP(SUM('Model coeffs'!F$14) + SUM('Model coeffs'!F$7)*'Cost drivers '!$D70 + SUM('Model coeffs'!F$8)*'Cost drivers '!$E70 + SUM('Model coeffs'!F$9)*'Cost drivers '!$F70 + SUM('Model coeffs'!F$10)*'Cost drivers '!$G70 + SUM('Model coeffs'!F$11)*'Cost drivers '!$H70 + SUM('Model coeffs'!F$12)*'Cost drivers '!$I70 + SUM('Model coeffs'!F$13)*'Cost drivers '!$J70),
"")</f>
        <v>21.365259624990443</v>
      </c>
      <c r="G68" s="181">
        <f>IFERROR(
EXP(SUM('Model coeffs'!G$14) + SUM('Model coeffs'!G$7)*'Cost drivers '!$D70 + SUM('Model coeffs'!G$8)*'Cost drivers '!$E70 + SUM('Model coeffs'!G$9)*'Cost drivers '!$F70 + SUM('Model coeffs'!G$10)*'Cost drivers '!$G70 + SUM('Model coeffs'!G$11)*'Cost drivers '!$H70 + SUM('Model coeffs'!G$12)*'Cost drivers '!$I70 + SUM('Model coeffs'!G$13)*'Cost drivers '!$J70),
"")</f>
        <v>21.536691723214176</v>
      </c>
      <c r="H68" s="181">
        <f>IFERROR(
EXP(SUM('Model coeffs'!H$14) + SUM('Model coeffs'!H$7)*'Cost drivers '!$D70 + SUM('Model coeffs'!H$8)*'Cost drivers '!$E70 + SUM('Model coeffs'!H$9)*'Cost drivers '!$F70 + SUM('Model coeffs'!H$10)*'Cost drivers '!$G70 + SUM('Model coeffs'!H$11)*'Cost drivers '!$H70 + SUM('Model coeffs'!H$12)*'Cost drivers '!$I70 + SUM('Model coeffs'!H$13)*'Cost drivers '!$J70),
"")</f>
        <v>43.664686542789234</v>
      </c>
      <c r="I68" s="181">
        <f>IFERROR(
EXP(SUM('Model coeffs'!I$14) + SUM('Model coeffs'!I$7)*'Cost drivers '!$D70 + SUM('Model coeffs'!I$8)*'Cost drivers '!$E70 + SUM('Model coeffs'!I$9)*'Cost drivers '!$F70 + SUM('Model coeffs'!I$10)*'Cost drivers '!$G70 + SUM('Model coeffs'!I$11)*'Cost drivers '!$H70 + SUM('Model coeffs'!I$12)*'Cost drivers '!$I70 + SUM('Model coeffs'!I$13)*'Cost drivers '!$J70),
"")</f>
        <v>43.842138238995332</v>
      </c>
      <c r="J68" s="181">
        <f>IFERROR(
EXP(SUM('Model coeffs'!J$14) + SUM('Model coeffs'!J$7)*'Cost drivers '!$D70 + SUM('Model coeffs'!J$8)*'Cost drivers '!$E70 + SUM('Model coeffs'!J$9)*'Cost drivers '!$F70 + SUM('Model coeffs'!J$10)*'Cost drivers '!$G70 + SUM('Model coeffs'!J$11)*'Cost drivers '!$H70 + SUM('Model coeffs'!J$12)*'Cost drivers '!$I70 + SUM('Model coeffs'!J$13)*'Cost drivers '!$J70),
"")</f>
        <v>45.638792133539631</v>
      </c>
      <c r="K68" s="181">
        <f>IFERROR(
EXP(SUM('Model coeffs'!K$14) + SUM('Model coeffs'!K$7)*'Cost drivers '!$D70 + SUM('Model coeffs'!K$8)*'Cost drivers '!$E70 + SUM('Model coeffs'!K$9)*'Cost drivers '!$F70 + SUM('Model coeffs'!K$10)*'Cost drivers '!$G70 + SUM('Model coeffs'!K$11)*'Cost drivers '!$H70 + SUM('Model coeffs'!K$12)*'Cost drivers '!$I70 + SUM('Model coeffs'!K$13)*'Cost drivers '!$J70),
"")</f>
        <v>45.950503915548644</v>
      </c>
      <c r="L68" s="182">
        <f>IFERROR(INDEX('Cost drivers '!$O$9:$O$314, MATCH('Modelled costs '!$A68, 'Cost drivers '!$A$9:$A$314, 0)), "")</f>
        <v>3366.4749999999999</v>
      </c>
      <c r="M68" s="183"/>
      <c r="N68" s="184">
        <f t="shared" si="4"/>
        <v>75.077027293146358</v>
      </c>
      <c r="O68" s="184">
        <f t="shared" si="0"/>
        <v>75.680849906863614</v>
      </c>
      <c r="P68" s="184">
        <f t="shared" si="0"/>
        <v>71.92561239603971</v>
      </c>
      <c r="Q68" s="184">
        <f t="shared" si="0"/>
        <v>72.502734268907446</v>
      </c>
      <c r="R68" s="184">
        <f t="shared" si="1"/>
        <v>146.99607562913639</v>
      </c>
      <c r="S68" s="184">
        <f t="shared" si="1"/>
        <v>147.5934623281218</v>
      </c>
      <c r="T68" s="184">
        <f t="shared" si="1"/>
        <v>153.64185274775781</v>
      </c>
      <c r="U68" s="184">
        <f t="shared" si="1"/>
        <v>154.69122266909662</v>
      </c>
      <c r="V68" s="183"/>
      <c r="W68" s="185">
        <f t="shared" si="5"/>
        <v>75.378938600004986</v>
      </c>
      <c r="X68" s="185">
        <f t="shared" si="6"/>
        <v>72.214173332473578</v>
      </c>
      <c r="Y68" s="185">
        <f t="shared" si="2"/>
        <v>150.73065334352816</v>
      </c>
      <c r="Z68" s="183"/>
      <c r="AA68" s="185">
        <f t="shared" si="7"/>
        <v>147.59311193247856</v>
      </c>
      <c r="AB68" s="185">
        <f t="shared" si="8"/>
        <v>150.73065334352816</v>
      </c>
      <c r="AC68" s="185">
        <f t="shared" si="9"/>
        <v>149.94626799076576</v>
      </c>
      <c r="AD68" s="183"/>
      <c r="AE68" s="186">
        <f>IF(RIGHT($C68,2)&gt;=RIGHT(Controls!$C$53,2), 'Modelled costs '!$AC68*Controls!$E$41, "")</f>
        <v>137.52461641430602</v>
      </c>
      <c r="AF68" s="187">
        <f>IF(RIGHT($C68,2)&lt;RIGHT(Controls!$C$53,2), "", (INDEX(Controls!$F$44:$F$49, MATCH('Modelled costs '!$C68, Controls!$B$44:$B$49,0), 0))*'Modelled costs '!$AE68)</f>
        <v>-5.3617029398599261</v>
      </c>
      <c r="AG68" s="188">
        <f t="shared" si="10"/>
        <v>132.1629134744461</v>
      </c>
    </row>
    <row r="69" spans="1:33" s="48" customFormat="1" ht="13.15">
      <c r="A69" s="66" t="str">
        <f t="shared" si="3"/>
        <v>NWT30</v>
      </c>
      <c r="B69" s="66" t="str">
        <f>Costs!B70</f>
        <v>NWT</v>
      </c>
      <c r="C69" s="66" t="str">
        <f>Costs!C70</f>
        <v>2029-30</v>
      </c>
      <c r="D69" s="181">
        <f>IFERROR(
EXP(SUM('Model coeffs'!D$14) + SUM('Model coeffs'!D$7)*'Cost drivers '!$D71 + SUM('Model coeffs'!D$8)*'Cost drivers '!$E71 + SUM('Model coeffs'!D$9)*'Cost drivers '!$F71 + SUM('Model coeffs'!D$10)*'Cost drivers '!$G71 + SUM('Model coeffs'!D$11)*'Cost drivers '!$H71 + SUM('Model coeffs'!D$12)*'Cost drivers '!$I71 + SUM('Model coeffs'!D$13)*'Cost drivers '!$J71),
"")</f>
        <v>23.438439233122413</v>
      </c>
      <c r="E69" s="181">
        <f>IFERROR(
EXP(SUM('Model coeffs'!E$14) + SUM('Model coeffs'!E$7)*'Cost drivers '!$D71 + SUM('Model coeffs'!E$8)*'Cost drivers '!$E71 + SUM('Model coeffs'!E$9)*'Cost drivers '!$F71 + SUM('Model coeffs'!E$10)*'Cost drivers '!$G71 + SUM('Model coeffs'!E$11)*'Cost drivers '!$H71 + SUM('Model coeffs'!E$12)*'Cost drivers '!$I71 + SUM('Model coeffs'!E$13)*'Cost drivers '!$J71),
"")</f>
        <v>23.564939213992091</v>
      </c>
      <c r="F69" s="181">
        <f>IFERROR(
EXP(SUM('Model coeffs'!F$14) + SUM('Model coeffs'!F$7)*'Cost drivers '!$D71 + SUM('Model coeffs'!F$8)*'Cost drivers '!$E71 + SUM('Model coeffs'!F$9)*'Cost drivers '!$F71 + SUM('Model coeffs'!F$10)*'Cost drivers '!$G71 + SUM('Model coeffs'!F$11)*'Cost drivers '!$H71 + SUM('Model coeffs'!F$12)*'Cost drivers '!$I71 + SUM('Model coeffs'!F$13)*'Cost drivers '!$J71),
"")</f>
        <v>21.366307927838733</v>
      </c>
      <c r="G69" s="181">
        <f>IFERROR(
EXP(SUM('Model coeffs'!G$14) + SUM('Model coeffs'!G$7)*'Cost drivers '!$D71 + SUM('Model coeffs'!G$8)*'Cost drivers '!$E71 + SUM('Model coeffs'!G$9)*'Cost drivers '!$F71 + SUM('Model coeffs'!G$10)*'Cost drivers '!$G71 + SUM('Model coeffs'!G$11)*'Cost drivers '!$H71 + SUM('Model coeffs'!G$12)*'Cost drivers '!$I71 + SUM('Model coeffs'!G$13)*'Cost drivers '!$J71),
"")</f>
        <v>21.523764091043098</v>
      </c>
      <c r="H69" s="181">
        <f>IFERROR(
EXP(SUM('Model coeffs'!H$14) + SUM('Model coeffs'!H$7)*'Cost drivers '!$D71 + SUM('Model coeffs'!H$8)*'Cost drivers '!$E71 + SUM('Model coeffs'!H$9)*'Cost drivers '!$F71 + SUM('Model coeffs'!H$10)*'Cost drivers '!$G71 + SUM('Model coeffs'!H$11)*'Cost drivers '!$H71 + SUM('Model coeffs'!H$12)*'Cost drivers '!$I71 + SUM('Model coeffs'!H$13)*'Cost drivers '!$J71),
"")</f>
        <v>44.996313816852272</v>
      </c>
      <c r="I69" s="181">
        <f>IFERROR(
EXP(SUM('Model coeffs'!I$14) + SUM('Model coeffs'!I$7)*'Cost drivers '!$D71 + SUM('Model coeffs'!I$8)*'Cost drivers '!$E71 + SUM('Model coeffs'!I$9)*'Cost drivers '!$F71 + SUM('Model coeffs'!I$10)*'Cost drivers '!$G71 + SUM('Model coeffs'!I$11)*'Cost drivers '!$H71 + SUM('Model coeffs'!I$12)*'Cost drivers '!$I71 + SUM('Model coeffs'!I$13)*'Cost drivers '!$J71),
"")</f>
        <v>45.243261111248152</v>
      </c>
      <c r="J69" s="181">
        <f>IFERROR(
EXP(SUM('Model coeffs'!J$14) + SUM('Model coeffs'!J$7)*'Cost drivers '!$D71 + SUM('Model coeffs'!J$8)*'Cost drivers '!$E71 + SUM('Model coeffs'!J$9)*'Cost drivers '!$F71 + SUM('Model coeffs'!J$10)*'Cost drivers '!$G71 + SUM('Model coeffs'!J$11)*'Cost drivers '!$H71 + SUM('Model coeffs'!J$12)*'Cost drivers '!$I71 + SUM('Model coeffs'!J$13)*'Cost drivers '!$J71),
"")</f>
        <v>46.832676233426497</v>
      </c>
      <c r="K69" s="181">
        <f>IFERROR(
EXP(SUM('Model coeffs'!K$14) + SUM('Model coeffs'!K$7)*'Cost drivers '!$D71 + SUM('Model coeffs'!K$8)*'Cost drivers '!$E71 + SUM('Model coeffs'!K$9)*'Cost drivers '!$F71 + SUM('Model coeffs'!K$10)*'Cost drivers '!$G71 + SUM('Model coeffs'!K$11)*'Cost drivers '!$H71 + SUM('Model coeffs'!K$12)*'Cost drivers '!$I71 + SUM('Model coeffs'!K$13)*'Cost drivers '!$J71),
"")</f>
        <v>47.188457056605834</v>
      </c>
      <c r="L69" s="182">
        <f>IFERROR(INDEX('Cost drivers '!$O$9:$O$314, MATCH('Modelled costs '!$A69, 'Cost drivers '!$A$9:$A$314, 0)), "")</f>
        <v>3397.2159999999994</v>
      </c>
      <c r="M69" s="183"/>
      <c r="N69" s="184">
        <f t="shared" si="4"/>
        <v>79.625440777791169</v>
      </c>
      <c r="O69" s="184">
        <f t="shared" si="0"/>
        <v>80.055188536801339</v>
      </c>
      <c r="P69" s="184">
        <f t="shared" si="0"/>
        <v>72.585963153380575</v>
      </c>
      <c r="Q69" s="184">
        <f t="shared" si="0"/>
        <v>73.120875750317069</v>
      </c>
      <c r="R69" s="184">
        <f t="shared" si="1"/>
        <v>152.8621972396316</v>
      </c>
      <c r="S69" s="184">
        <f t="shared" si="1"/>
        <v>153.70113053930999</v>
      </c>
      <c r="T69" s="184">
        <f t="shared" si="1"/>
        <v>159.10071702301622</v>
      </c>
      <c r="U69" s="184">
        <f t="shared" si="1"/>
        <v>160.30938132801421</v>
      </c>
      <c r="V69" s="183"/>
      <c r="W69" s="185">
        <f t="shared" si="5"/>
        <v>79.840314657296261</v>
      </c>
      <c r="X69" s="185">
        <f t="shared" si="6"/>
        <v>72.853419451848822</v>
      </c>
      <c r="Y69" s="185">
        <f t="shared" si="2"/>
        <v>156.49335653249301</v>
      </c>
      <c r="Z69" s="183"/>
      <c r="AA69" s="185">
        <f t="shared" si="7"/>
        <v>152.69373410914508</v>
      </c>
      <c r="AB69" s="185">
        <f t="shared" si="8"/>
        <v>156.49335653249301</v>
      </c>
      <c r="AC69" s="185">
        <f t="shared" si="9"/>
        <v>155.54345092665602</v>
      </c>
      <c r="AD69" s="183"/>
      <c r="AE69" s="186">
        <f>IF(RIGHT($C69,2)&gt;=RIGHT(Controls!$C$53,2), 'Modelled costs '!$AC69*Controls!$E$41, "")</f>
        <v>142.65812488086158</v>
      </c>
      <c r="AF69" s="187">
        <f>IF(RIGHT($C69,2)&lt;RIGHT(Controls!$C$53,2), "", (INDEX(Controls!$F$44:$F$49, MATCH('Modelled costs '!$C69, Controls!$B$44:$B$49,0), 0))*'Modelled costs '!$AE69)</f>
        <v>-6.6479167327857391</v>
      </c>
      <c r="AG69" s="188">
        <f t="shared" si="10"/>
        <v>136.01020814807583</v>
      </c>
    </row>
    <row r="70" spans="1:33" s="48" customFormat="1" ht="13.15">
      <c r="A70" s="66" t="str">
        <f t="shared" si="3"/>
        <v>SBB14</v>
      </c>
      <c r="B70" s="66" t="str">
        <f>Costs!B71</f>
        <v>SBB</v>
      </c>
      <c r="C70" s="66" t="str">
        <f>Costs!C71</f>
        <v>2013-14</v>
      </c>
      <c r="D70" s="181">
        <f>IFERROR(
EXP(SUM('Model coeffs'!D$14) + SUM('Model coeffs'!D$7)*'Cost drivers '!$D72 + SUM('Model coeffs'!D$8)*'Cost drivers '!$E72 + SUM('Model coeffs'!D$9)*'Cost drivers '!$F72 + SUM('Model coeffs'!D$10)*'Cost drivers '!$G72 + SUM('Model coeffs'!D$11)*'Cost drivers '!$H72 + SUM('Model coeffs'!D$12)*'Cost drivers '!$I72 + SUM('Model coeffs'!D$13)*'Cost drivers '!$J72),
"")</f>
        <v>15.889604409412444</v>
      </c>
      <c r="E70" s="181">
        <f>IFERROR(
EXP(SUM('Model coeffs'!E$14) + SUM('Model coeffs'!E$7)*'Cost drivers '!$D72 + SUM('Model coeffs'!E$8)*'Cost drivers '!$E72 + SUM('Model coeffs'!E$9)*'Cost drivers '!$F72 + SUM('Model coeffs'!E$10)*'Cost drivers '!$G72 + SUM('Model coeffs'!E$11)*'Cost drivers '!$H72 + SUM('Model coeffs'!E$12)*'Cost drivers '!$I72 + SUM('Model coeffs'!E$13)*'Cost drivers '!$J72),
"")</f>
        <v>16.586261324227447</v>
      </c>
      <c r="F70" s="181">
        <f>IFERROR(
EXP(SUM('Model coeffs'!F$14) + SUM('Model coeffs'!F$7)*'Cost drivers '!$D72 + SUM('Model coeffs'!F$8)*'Cost drivers '!$E72 + SUM('Model coeffs'!F$9)*'Cost drivers '!$F72 + SUM('Model coeffs'!F$10)*'Cost drivers '!$G72 + SUM('Model coeffs'!F$11)*'Cost drivers '!$H72 + SUM('Model coeffs'!F$12)*'Cost drivers '!$I72 + SUM('Model coeffs'!F$13)*'Cost drivers '!$J72),
"")</f>
        <v>19.480493664176148</v>
      </c>
      <c r="G70" s="181">
        <f>IFERROR(
EXP(SUM('Model coeffs'!G$14) + SUM('Model coeffs'!G$7)*'Cost drivers '!$D72 + SUM('Model coeffs'!G$8)*'Cost drivers '!$E72 + SUM('Model coeffs'!G$9)*'Cost drivers '!$F72 + SUM('Model coeffs'!G$10)*'Cost drivers '!$G72 + SUM('Model coeffs'!G$11)*'Cost drivers '!$H72 + SUM('Model coeffs'!G$12)*'Cost drivers '!$I72 + SUM('Model coeffs'!G$13)*'Cost drivers '!$J72),
"")</f>
        <v>19.32195022039803</v>
      </c>
      <c r="H70" s="181">
        <f>IFERROR(
EXP(SUM('Model coeffs'!H$14) + SUM('Model coeffs'!H$7)*'Cost drivers '!$D72 + SUM('Model coeffs'!H$8)*'Cost drivers '!$E72 + SUM('Model coeffs'!H$9)*'Cost drivers '!$F72 + SUM('Model coeffs'!H$10)*'Cost drivers '!$G72 + SUM('Model coeffs'!H$11)*'Cost drivers '!$H72 + SUM('Model coeffs'!H$12)*'Cost drivers '!$I72 + SUM('Model coeffs'!H$13)*'Cost drivers '!$J72),
"")</f>
        <v>39.352841771029851</v>
      </c>
      <c r="I70" s="181">
        <f>IFERROR(
EXP(SUM('Model coeffs'!I$14) + SUM('Model coeffs'!I$7)*'Cost drivers '!$D72 + SUM('Model coeffs'!I$8)*'Cost drivers '!$E72 + SUM('Model coeffs'!I$9)*'Cost drivers '!$F72 + SUM('Model coeffs'!I$10)*'Cost drivers '!$G72 + SUM('Model coeffs'!I$11)*'Cost drivers '!$H72 + SUM('Model coeffs'!I$12)*'Cost drivers '!$I72 + SUM('Model coeffs'!I$13)*'Cost drivers '!$J72),
"")</f>
        <v>41.383048865046945</v>
      </c>
      <c r="J70" s="181">
        <f>IFERROR(
EXP(SUM('Model coeffs'!J$14) + SUM('Model coeffs'!J$7)*'Cost drivers '!$D72 + SUM('Model coeffs'!J$8)*'Cost drivers '!$E72 + SUM('Model coeffs'!J$9)*'Cost drivers '!$F72 + SUM('Model coeffs'!J$10)*'Cost drivers '!$G72 + SUM('Model coeffs'!J$11)*'Cost drivers '!$H72 + SUM('Model coeffs'!J$12)*'Cost drivers '!$I72 + SUM('Model coeffs'!J$13)*'Cost drivers '!$J72),
"")</f>
        <v>38.202855656224017</v>
      </c>
      <c r="K70" s="181">
        <f>IFERROR(
EXP(SUM('Model coeffs'!K$14) + SUM('Model coeffs'!K$7)*'Cost drivers '!$D72 + SUM('Model coeffs'!K$8)*'Cost drivers '!$E72 + SUM('Model coeffs'!K$9)*'Cost drivers '!$F72 + SUM('Model coeffs'!K$10)*'Cost drivers '!$G72 + SUM('Model coeffs'!K$11)*'Cost drivers '!$H72 + SUM('Model coeffs'!K$12)*'Cost drivers '!$I72 + SUM('Model coeffs'!K$13)*'Cost drivers '!$J72),
"")</f>
        <v>39.947869483598822</v>
      </c>
      <c r="L70" s="182">
        <f>IFERROR(INDEX('Cost drivers '!$O$9:$O$314, MATCH('Modelled costs '!$A70, 'Cost drivers '!$A$9:$A$314, 0)), "")</f>
        <v>1374.6950000000002</v>
      </c>
      <c r="M70" s="183"/>
      <c r="N70" s="184">
        <f t="shared" si="4"/>
        <v>21.843359733597243</v>
      </c>
      <c r="O70" s="184">
        <f t="shared" si="0"/>
        <v>22.801050511108851</v>
      </c>
      <c r="P70" s="184">
        <f t="shared" si="0"/>
        <v>26.779737237674635</v>
      </c>
      <c r="Q70" s="184">
        <f t="shared" si="0"/>
        <v>26.561788358230071</v>
      </c>
      <c r="R70" s="184">
        <f t="shared" si="1"/>
        <v>54.098154818425897</v>
      </c>
      <c r="S70" s="184">
        <f t="shared" si="1"/>
        <v>56.889070359535715</v>
      </c>
      <c r="T70" s="184">
        <f t="shared" si="1"/>
        <v>52.51727465633288</v>
      </c>
      <c r="U70" s="184">
        <f t="shared" ref="U70:U133" si="11" xml:space="preserve"> K70 *($L70 * 1000) / 1000000</f>
        <v>54.916136439755896</v>
      </c>
      <c r="V70" s="183"/>
      <c r="W70" s="185">
        <f t="shared" si="5"/>
        <v>22.322205122353047</v>
      </c>
      <c r="X70" s="185">
        <f t="shared" si="6"/>
        <v>26.670762797952353</v>
      </c>
      <c r="Y70" s="185">
        <f t="shared" si="2"/>
        <v>54.605159068512599</v>
      </c>
      <c r="Z70" s="183"/>
      <c r="AA70" s="185">
        <f t="shared" si="7"/>
        <v>48.992967920305404</v>
      </c>
      <c r="AB70" s="185">
        <f t="shared" si="8"/>
        <v>54.605159068512599</v>
      </c>
      <c r="AC70" s="185">
        <f t="shared" si="9"/>
        <v>53.202111281460802</v>
      </c>
      <c r="AD70" s="183"/>
      <c r="AE70" s="186" t="str">
        <f>IF(RIGHT($C70,2)&gt;=RIGHT(Controls!$C$53,2), 'Modelled costs '!$AC70*Controls!$E$41, "")</f>
        <v/>
      </c>
      <c r="AF70" s="187" t="str">
        <f>IF(RIGHT($C70,2)&lt;RIGHT(Controls!$C$53,2), "", (INDEX(Controls!$F$44:$F$49, MATCH('Modelled costs '!$C70, Controls!$B$44:$B$49,0), 0))*'Modelled costs '!$AE70)</f>
        <v/>
      </c>
      <c r="AG70" s="188" t="str">
        <f t="shared" si="10"/>
        <v/>
      </c>
    </row>
    <row r="71" spans="1:33" s="48" customFormat="1" ht="13.15">
      <c r="A71" s="66" t="str">
        <f t="shared" si="3"/>
        <v>SBB15</v>
      </c>
      <c r="B71" s="66" t="str">
        <f>Costs!B72</f>
        <v>SBB</v>
      </c>
      <c r="C71" s="66" t="str">
        <f>Costs!C72</f>
        <v>2014-15</v>
      </c>
      <c r="D71" s="181">
        <f>IFERROR(
EXP(SUM('Model coeffs'!D$14) + SUM('Model coeffs'!D$7)*'Cost drivers '!$D73 + SUM('Model coeffs'!D$8)*'Cost drivers '!$E73 + SUM('Model coeffs'!D$9)*'Cost drivers '!$F73 + SUM('Model coeffs'!D$10)*'Cost drivers '!$G73 + SUM('Model coeffs'!D$11)*'Cost drivers '!$H73 + SUM('Model coeffs'!D$12)*'Cost drivers '!$I73 + SUM('Model coeffs'!D$13)*'Cost drivers '!$J73),
"")</f>
        <v>16.055203765628072</v>
      </c>
      <c r="E71" s="181">
        <f>IFERROR(
EXP(SUM('Model coeffs'!E$14) + SUM('Model coeffs'!E$7)*'Cost drivers '!$D73 + SUM('Model coeffs'!E$8)*'Cost drivers '!$E73 + SUM('Model coeffs'!E$9)*'Cost drivers '!$F73 + SUM('Model coeffs'!E$10)*'Cost drivers '!$G73 + SUM('Model coeffs'!E$11)*'Cost drivers '!$H73 + SUM('Model coeffs'!E$12)*'Cost drivers '!$I73 + SUM('Model coeffs'!E$13)*'Cost drivers '!$J73),
"")</f>
        <v>16.804483703012231</v>
      </c>
      <c r="F71" s="181">
        <f>IFERROR(
EXP(SUM('Model coeffs'!F$14) + SUM('Model coeffs'!F$7)*'Cost drivers '!$D73 + SUM('Model coeffs'!F$8)*'Cost drivers '!$E73 + SUM('Model coeffs'!F$9)*'Cost drivers '!$F73 + SUM('Model coeffs'!F$10)*'Cost drivers '!$G73 + SUM('Model coeffs'!F$11)*'Cost drivers '!$H73 + SUM('Model coeffs'!F$12)*'Cost drivers '!$I73 + SUM('Model coeffs'!F$13)*'Cost drivers '!$J73),
"")</f>
        <v>19.483379344537003</v>
      </c>
      <c r="G71" s="181">
        <f>IFERROR(
EXP(SUM('Model coeffs'!G$14) + SUM('Model coeffs'!G$7)*'Cost drivers '!$D73 + SUM('Model coeffs'!G$8)*'Cost drivers '!$E73 + SUM('Model coeffs'!G$9)*'Cost drivers '!$F73 + SUM('Model coeffs'!G$10)*'Cost drivers '!$G73 + SUM('Model coeffs'!G$11)*'Cost drivers '!$H73 + SUM('Model coeffs'!G$12)*'Cost drivers '!$I73 + SUM('Model coeffs'!G$13)*'Cost drivers '!$J73),
"")</f>
        <v>19.318093723220716</v>
      </c>
      <c r="H71" s="181">
        <f>IFERROR(
EXP(SUM('Model coeffs'!H$14) + SUM('Model coeffs'!H$7)*'Cost drivers '!$D73 + SUM('Model coeffs'!H$8)*'Cost drivers '!$E73 + SUM('Model coeffs'!H$9)*'Cost drivers '!$F73 + SUM('Model coeffs'!H$10)*'Cost drivers '!$G73 + SUM('Model coeffs'!H$11)*'Cost drivers '!$H73 + SUM('Model coeffs'!H$12)*'Cost drivers '!$I73 + SUM('Model coeffs'!H$13)*'Cost drivers '!$J73),
"")</f>
        <v>39.599340047588619</v>
      </c>
      <c r="I71" s="181">
        <f>IFERROR(
EXP(SUM('Model coeffs'!I$14) + SUM('Model coeffs'!I$7)*'Cost drivers '!$D73 + SUM('Model coeffs'!I$8)*'Cost drivers '!$E73 + SUM('Model coeffs'!I$9)*'Cost drivers '!$F73 + SUM('Model coeffs'!I$10)*'Cost drivers '!$G73 + SUM('Model coeffs'!I$11)*'Cost drivers '!$H73 + SUM('Model coeffs'!I$12)*'Cost drivers '!$I73 + SUM('Model coeffs'!I$13)*'Cost drivers '!$J73),
"")</f>
        <v>41.733065857595335</v>
      </c>
      <c r="J71" s="181">
        <f>IFERROR(
EXP(SUM('Model coeffs'!J$14) + SUM('Model coeffs'!J$7)*'Cost drivers '!$D73 + SUM('Model coeffs'!J$8)*'Cost drivers '!$E73 + SUM('Model coeffs'!J$9)*'Cost drivers '!$F73 + SUM('Model coeffs'!J$10)*'Cost drivers '!$G73 + SUM('Model coeffs'!J$11)*'Cost drivers '!$H73 + SUM('Model coeffs'!J$12)*'Cost drivers '!$I73 + SUM('Model coeffs'!J$13)*'Cost drivers '!$J73),
"")</f>
        <v>38.408058300973131</v>
      </c>
      <c r="K71" s="181">
        <f>IFERROR(
EXP(SUM('Model coeffs'!K$14) + SUM('Model coeffs'!K$7)*'Cost drivers '!$D73 + SUM('Model coeffs'!K$8)*'Cost drivers '!$E73 + SUM('Model coeffs'!K$9)*'Cost drivers '!$F73 + SUM('Model coeffs'!K$10)*'Cost drivers '!$G73 + SUM('Model coeffs'!K$11)*'Cost drivers '!$H73 + SUM('Model coeffs'!K$12)*'Cost drivers '!$I73 + SUM('Model coeffs'!K$13)*'Cost drivers '!$J73),
"")</f>
        <v>40.244437334624529</v>
      </c>
      <c r="L71" s="182">
        <f>IFERROR(INDEX('Cost drivers '!$O$9:$O$314, MATCH('Modelled costs '!$A71, 'Cost drivers '!$A$9:$A$314, 0)), "")</f>
        <v>1383.4209999999998</v>
      </c>
      <c r="M71" s="183"/>
      <c r="N71" s="184">
        <f t="shared" si="4"/>
        <v>22.211106048648951</v>
      </c>
      <c r="O71" s="184">
        <f t="shared" si="4"/>
        <v>23.247675648904877</v>
      </c>
      <c r="P71" s="184">
        <f t="shared" si="4"/>
        <v>26.953716136198722</v>
      </c>
      <c r="Q71" s="184">
        <f t="shared" si="4"/>
        <v>26.725056536671719</v>
      </c>
      <c r="R71" s="184">
        <f t="shared" si="4"/>
        <v>54.782558607975091</v>
      </c>
      <c r="S71" s="184">
        <f t="shared" si="4"/>
        <v>57.734399701780383</v>
      </c>
      <c r="T71" s="184">
        <f t="shared" si="4"/>
        <v>53.134514422790545</v>
      </c>
      <c r="U71" s="184">
        <f t="shared" si="11"/>
        <v>55.674999741903591</v>
      </c>
      <c r="V71" s="183"/>
      <c r="W71" s="185">
        <f t="shared" si="5"/>
        <v>22.729390848776916</v>
      </c>
      <c r="X71" s="185">
        <f t="shared" si="6"/>
        <v>26.839386336435219</v>
      </c>
      <c r="Y71" s="185">
        <f t="shared" ref="Y71:Y134" si="12">SUMPRODUCT($R71:$U71, $R$2:$U$2)</f>
        <v>55.331618118612397</v>
      </c>
      <c r="Z71" s="183"/>
      <c r="AA71" s="185">
        <f t="shared" si="7"/>
        <v>49.568777185212134</v>
      </c>
      <c r="AB71" s="185">
        <f t="shared" si="8"/>
        <v>55.331618118612397</v>
      </c>
      <c r="AC71" s="185">
        <f t="shared" si="9"/>
        <v>53.89090788526233</v>
      </c>
      <c r="AD71" s="183"/>
      <c r="AE71" s="186" t="str">
        <f>IF(RIGHT($C71,2)&gt;=RIGHT(Controls!$C$53,2), 'Modelled costs '!$AC71*Controls!$E$41, "")</f>
        <v/>
      </c>
      <c r="AF71" s="187" t="str">
        <f>IF(RIGHT($C71,2)&lt;RIGHT(Controls!$C$53,2), "", (INDEX(Controls!$F$44:$F$49, MATCH('Modelled costs '!$C71, Controls!$B$44:$B$49,0), 0))*'Modelled costs '!$AE71)</f>
        <v/>
      </c>
      <c r="AG71" s="188" t="str">
        <f t="shared" si="10"/>
        <v/>
      </c>
    </row>
    <row r="72" spans="1:33" s="48" customFormat="1" ht="13.15">
      <c r="A72" s="66" t="str">
        <f t="shared" ref="A72:A135" si="13">B72&amp;RIGHT(C72,2)</f>
        <v>SBB16</v>
      </c>
      <c r="B72" s="66" t="str">
        <f>Costs!B73</f>
        <v>SBB</v>
      </c>
      <c r="C72" s="66" t="str">
        <f>Costs!C73</f>
        <v>2015-16</v>
      </c>
      <c r="D72" s="181">
        <f>IFERROR(
EXP(SUM('Model coeffs'!D$14) + SUM('Model coeffs'!D$7)*'Cost drivers '!$D74 + SUM('Model coeffs'!D$8)*'Cost drivers '!$E74 + SUM('Model coeffs'!D$9)*'Cost drivers '!$F74 + SUM('Model coeffs'!D$10)*'Cost drivers '!$G74 + SUM('Model coeffs'!D$11)*'Cost drivers '!$H74 + SUM('Model coeffs'!D$12)*'Cost drivers '!$I74 + SUM('Model coeffs'!D$13)*'Cost drivers '!$J74),
"")</f>
        <v>14.065097310636029</v>
      </c>
      <c r="E72" s="181">
        <f>IFERROR(
EXP(SUM('Model coeffs'!E$14) + SUM('Model coeffs'!E$7)*'Cost drivers '!$D74 + SUM('Model coeffs'!E$8)*'Cost drivers '!$E74 + SUM('Model coeffs'!E$9)*'Cost drivers '!$F74 + SUM('Model coeffs'!E$10)*'Cost drivers '!$G74 + SUM('Model coeffs'!E$11)*'Cost drivers '!$H74 + SUM('Model coeffs'!E$12)*'Cost drivers '!$I74 + SUM('Model coeffs'!E$13)*'Cost drivers '!$J74),
"")</f>
        <v>14.985769739891989</v>
      </c>
      <c r="F72" s="181">
        <f>IFERROR(
EXP(SUM('Model coeffs'!F$14) + SUM('Model coeffs'!F$7)*'Cost drivers '!$D74 + SUM('Model coeffs'!F$8)*'Cost drivers '!$E74 + SUM('Model coeffs'!F$9)*'Cost drivers '!$F74 + SUM('Model coeffs'!F$10)*'Cost drivers '!$G74 + SUM('Model coeffs'!F$11)*'Cost drivers '!$H74 + SUM('Model coeffs'!F$12)*'Cost drivers '!$I74 + SUM('Model coeffs'!F$13)*'Cost drivers '!$J74),
"")</f>
        <v>19.472901913629507</v>
      </c>
      <c r="G72" s="181">
        <f>IFERROR(
EXP(SUM('Model coeffs'!G$14) + SUM('Model coeffs'!G$7)*'Cost drivers '!$D74 + SUM('Model coeffs'!G$8)*'Cost drivers '!$E74 + SUM('Model coeffs'!G$9)*'Cost drivers '!$F74 + SUM('Model coeffs'!G$10)*'Cost drivers '!$G74 + SUM('Model coeffs'!G$11)*'Cost drivers '!$H74 + SUM('Model coeffs'!G$12)*'Cost drivers '!$I74 + SUM('Model coeffs'!G$13)*'Cost drivers '!$J74),
"")</f>
        <v>19.276871252057067</v>
      </c>
      <c r="H72" s="181">
        <f>IFERROR(
EXP(SUM('Model coeffs'!H$14) + SUM('Model coeffs'!H$7)*'Cost drivers '!$D74 + SUM('Model coeffs'!H$8)*'Cost drivers '!$E74 + SUM('Model coeffs'!H$9)*'Cost drivers '!$F74 + SUM('Model coeffs'!H$10)*'Cost drivers '!$G74 + SUM('Model coeffs'!H$11)*'Cost drivers '!$H74 + SUM('Model coeffs'!H$12)*'Cost drivers '!$I74 + SUM('Model coeffs'!H$13)*'Cost drivers '!$J74),
"")</f>
        <v>36.474407115134213</v>
      </c>
      <c r="I72" s="181">
        <f>IFERROR(
EXP(SUM('Model coeffs'!I$14) + SUM('Model coeffs'!I$7)*'Cost drivers '!$D74 + SUM('Model coeffs'!I$8)*'Cost drivers '!$E74 + SUM('Model coeffs'!I$9)*'Cost drivers '!$F74 + SUM('Model coeffs'!I$10)*'Cost drivers '!$G74 + SUM('Model coeffs'!I$11)*'Cost drivers '!$H74 + SUM('Model coeffs'!I$12)*'Cost drivers '!$I74 + SUM('Model coeffs'!I$13)*'Cost drivers '!$J74),
"")</f>
        <v>38.53068823943007</v>
      </c>
      <c r="J72" s="181">
        <f>IFERROR(
EXP(SUM('Model coeffs'!J$14) + SUM('Model coeffs'!J$7)*'Cost drivers '!$D74 + SUM('Model coeffs'!J$8)*'Cost drivers '!$E74 + SUM('Model coeffs'!J$9)*'Cost drivers '!$F74 + SUM('Model coeffs'!J$10)*'Cost drivers '!$G74 + SUM('Model coeffs'!J$11)*'Cost drivers '!$H74 + SUM('Model coeffs'!J$12)*'Cost drivers '!$I74 + SUM('Model coeffs'!J$13)*'Cost drivers '!$J74),
"")</f>
        <v>35.854238106711406</v>
      </c>
      <c r="K72" s="181">
        <f>IFERROR(
EXP(SUM('Model coeffs'!K$14) + SUM('Model coeffs'!K$7)*'Cost drivers '!$D74 + SUM('Model coeffs'!K$8)*'Cost drivers '!$E74 + SUM('Model coeffs'!K$9)*'Cost drivers '!$F74 + SUM('Model coeffs'!K$10)*'Cost drivers '!$G74 + SUM('Model coeffs'!K$11)*'Cost drivers '!$H74 + SUM('Model coeffs'!K$12)*'Cost drivers '!$I74 + SUM('Model coeffs'!K$13)*'Cost drivers '!$J74),
"")</f>
        <v>37.725232759211835</v>
      </c>
      <c r="L72" s="182">
        <f>IFERROR(INDEX('Cost drivers '!$O$9:$O$314, MATCH('Modelled costs '!$A72, 'Cost drivers '!$A$9:$A$314, 0)), "")</f>
        <v>1403.587</v>
      </c>
      <c r="M72" s="183"/>
      <c r="N72" s="184">
        <f t="shared" ref="N72:T108" si="14" xml:space="preserve"> D72 *($L72 * 1000) / 1000000</f>
        <v>19.741587738943693</v>
      </c>
      <c r="O72" s="184">
        <f t="shared" si="14"/>
        <v>21.033831591905777</v>
      </c>
      <c r="P72" s="184">
        <f t="shared" si="14"/>
        <v>27.331911978245497</v>
      </c>
      <c r="Q72" s="184">
        <f t="shared" si="14"/>
        <v>27.056765890061023</v>
      </c>
      <c r="R72" s="184">
        <f t="shared" si="14"/>
        <v>51.195003659509879</v>
      </c>
      <c r="S72" s="184">
        <f t="shared" si="14"/>
        <v>54.081173113916932</v>
      </c>
      <c r="T72" s="184">
        <f t="shared" si="14"/>
        <v>50.324542501484743</v>
      </c>
      <c r="U72" s="184">
        <f t="shared" si="11"/>
        <v>52.950646272803858</v>
      </c>
      <c r="V72" s="183"/>
      <c r="W72" s="185">
        <f t="shared" ref="W72:W135" si="15">SUMPRODUCT($N72:$O72, $N$2:$O$2)</f>
        <v>20.387709665424737</v>
      </c>
      <c r="X72" s="185">
        <f t="shared" ref="X72:X135" si="16">SUMPRODUCT($P72:$Q72, $P$2:$Q$2)</f>
        <v>27.194338934153258</v>
      </c>
      <c r="Y72" s="185">
        <f t="shared" si="12"/>
        <v>52.137841386928855</v>
      </c>
      <c r="Z72" s="183"/>
      <c r="AA72" s="185">
        <f t="shared" ref="AA72:AA135" si="17">W72+X72</f>
        <v>47.582048599577995</v>
      </c>
      <c r="AB72" s="185">
        <f t="shared" ref="AB72:AB135" si="18">Y72</f>
        <v>52.137841386928855</v>
      </c>
      <c r="AC72" s="185">
        <f t="shared" ref="AC72:AC135" si="19">SUMPRODUCT($AA72:$AB72, $AA$2:$AB$2)</f>
        <v>50.998893190091138</v>
      </c>
      <c r="AD72" s="183"/>
      <c r="AE72" s="186" t="str">
        <f>IF(RIGHT($C72,2)&gt;=RIGHT(Controls!$C$53,2), 'Modelled costs '!$AC72*Controls!$E$41, "")</f>
        <v/>
      </c>
      <c r="AF72" s="187" t="str">
        <f>IF(RIGHT($C72,2)&lt;RIGHT(Controls!$C$53,2), "", (INDEX(Controls!$F$44:$F$49, MATCH('Modelled costs '!$C72, Controls!$B$44:$B$49,0), 0))*'Modelled costs '!$AE72)</f>
        <v/>
      </c>
      <c r="AG72" s="188" t="str">
        <f t="shared" ref="AG72:AG135" si="20">IF(AE72="", "", AE72+AF72)</f>
        <v/>
      </c>
    </row>
    <row r="73" spans="1:33" s="48" customFormat="1" ht="13.15">
      <c r="A73" s="66" t="str">
        <f t="shared" si="13"/>
        <v>SBB17</v>
      </c>
      <c r="B73" s="66" t="str">
        <f>Costs!B74</f>
        <v>SBB</v>
      </c>
      <c r="C73" s="66" t="str">
        <f>Costs!C74</f>
        <v>2016-17</v>
      </c>
      <c r="D73" s="181">
        <f>IFERROR(
EXP(SUM('Model coeffs'!D$14) + SUM('Model coeffs'!D$7)*'Cost drivers '!$D75 + SUM('Model coeffs'!D$8)*'Cost drivers '!$E75 + SUM('Model coeffs'!D$9)*'Cost drivers '!$F75 + SUM('Model coeffs'!D$10)*'Cost drivers '!$G75 + SUM('Model coeffs'!D$11)*'Cost drivers '!$H75 + SUM('Model coeffs'!D$12)*'Cost drivers '!$I75 + SUM('Model coeffs'!D$13)*'Cost drivers '!$J75),
"")</f>
        <v>13.594362968486948</v>
      </c>
      <c r="E73" s="181">
        <f>IFERROR(
EXP(SUM('Model coeffs'!E$14) + SUM('Model coeffs'!E$7)*'Cost drivers '!$D75 + SUM('Model coeffs'!E$8)*'Cost drivers '!$E75 + SUM('Model coeffs'!E$9)*'Cost drivers '!$F75 + SUM('Model coeffs'!E$10)*'Cost drivers '!$G75 + SUM('Model coeffs'!E$11)*'Cost drivers '!$H75 + SUM('Model coeffs'!E$12)*'Cost drivers '!$I75 + SUM('Model coeffs'!E$13)*'Cost drivers '!$J75),
"")</f>
        <v>14.523290775810414</v>
      </c>
      <c r="F73" s="181">
        <f>IFERROR(
EXP(SUM('Model coeffs'!F$14) + SUM('Model coeffs'!F$7)*'Cost drivers '!$D75 + SUM('Model coeffs'!F$8)*'Cost drivers '!$E75 + SUM('Model coeffs'!F$9)*'Cost drivers '!$F75 + SUM('Model coeffs'!F$10)*'Cost drivers '!$G75 + SUM('Model coeffs'!F$11)*'Cost drivers '!$H75 + SUM('Model coeffs'!F$12)*'Cost drivers '!$I75 + SUM('Model coeffs'!F$13)*'Cost drivers '!$J75),
"")</f>
        <v>19.480455780614694</v>
      </c>
      <c r="G73" s="181">
        <f>IFERROR(
EXP(SUM('Model coeffs'!G$14) + SUM('Model coeffs'!G$7)*'Cost drivers '!$D75 + SUM('Model coeffs'!G$8)*'Cost drivers '!$E75 + SUM('Model coeffs'!G$9)*'Cost drivers '!$F75 + SUM('Model coeffs'!G$10)*'Cost drivers '!$G75 + SUM('Model coeffs'!G$11)*'Cost drivers '!$H75 + SUM('Model coeffs'!G$12)*'Cost drivers '!$I75 + SUM('Model coeffs'!G$13)*'Cost drivers '!$J75),
"")</f>
        <v>19.26996508000974</v>
      </c>
      <c r="H73" s="181">
        <f>IFERROR(
EXP(SUM('Model coeffs'!H$14) + SUM('Model coeffs'!H$7)*'Cost drivers '!$D75 + SUM('Model coeffs'!H$8)*'Cost drivers '!$E75 + SUM('Model coeffs'!H$9)*'Cost drivers '!$F75 + SUM('Model coeffs'!H$10)*'Cost drivers '!$G75 + SUM('Model coeffs'!H$11)*'Cost drivers '!$H75 + SUM('Model coeffs'!H$12)*'Cost drivers '!$I75 + SUM('Model coeffs'!H$13)*'Cost drivers '!$J75),
"")</f>
        <v>35.762572871188908</v>
      </c>
      <c r="I73" s="181">
        <f>IFERROR(
EXP(SUM('Model coeffs'!I$14) + SUM('Model coeffs'!I$7)*'Cost drivers '!$D75 + SUM('Model coeffs'!I$8)*'Cost drivers '!$E75 + SUM('Model coeffs'!I$9)*'Cost drivers '!$F75 + SUM('Model coeffs'!I$10)*'Cost drivers '!$G75 + SUM('Model coeffs'!I$11)*'Cost drivers '!$H75 + SUM('Model coeffs'!I$12)*'Cost drivers '!$I75 + SUM('Model coeffs'!I$13)*'Cost drivers '!$J75),
"")</f>
        <v>37.945240353826307</v>
      </c>
      <c r="J73" s="181">
        <f>IFERROR(
EXP(SUM('Model coeffs'!J$14) + SUM('Model coeffs'!J$7)*'Cost drivers '!$D75 + SUM('Model coeffs'!J$8)*'Cost drivers '!$E75 + SUM('Model coeffs'!J$9)*'Cost drivers '!$F75 + SUM('Model coeffs'!J$10)*'Cost drivers '!$G75 + SUM('Model coeffs'!J$11)*'Cost drivers '!$H75 + SUM('Model coeffs'!J$12)*'Cost drivers '!$I75 + SUM('Model coeffs'!J$13)*'Cost drivers '!$J75),
"")</f>
        <v>35.219277154164331</v>
      </c>
      <c r="K73" s="181">
        <f>IFERROR(
EXP(SUM('Model coeffs'!K$14) + SUM('Model coeffs'!K$7)*'Cost drivers '!$D75 + SUM('Model coeffs'!K$8)*'Cost drivers '!$E75 + SUM('Model coeffs'!K$9)*'Cost drivers '!$F75 + SUM('Model coeffs'!K$10)*'Cost drivers '!$G75 + SUM('Model coeffs'!K$11)*'Cost drivers '!$H75 + SUM('Model coeffs'!K$12)*'Cost drivers '!$I75 + SUM('Model coeffs'!K$13)*'Cost drivers '!$J75),
"")</f>
        <v>37.191997508441865</v>
      </c>
      <c r="L73" s="182">
        <f>IFERROR(INDEX('Cost drivers '!$O$9:$O$314, MATCH('Modelled costs '!$A73, 'Cost drivers '!$A$9:$A$314, 0)), "")</f>
        <v>1423.9690000000001</v>
      </c>
      <c r="M73" s="183"/>
      <c r="N73" s="184">
        <f t="shared" si="14"/>
        <v>19.357951441873389</v>
      </c>
      <c r="O73" s="184">
        <f t="shared" si="14"/>
        <v>20.680715842739982</v>
      </c>
      <c r="P73" s="184">
        <f t="shared" si="14"/>
        <v>27.739565137466126</v>
      </c>
      <c r="Q73" s="184">
        <f t="shared" si="14"/>
        <v>27.439832905016388</v>
      </c>
      <c r="R73" s="184">
        <f t="shared" si="14"/>
        <v>50.924795128813997</v>
      </c>
      <c r="S73" s="184">
        <f t="shared" si="14"/>
        <v>54.03284596139769</v>
      </c>
      <c r="T73" s="184">
        <f t="shared" si="14"/>
        <v>50.151158869938229</v>
      </c>
      <c r="U73" s="184">
        <f t="shared" si="11"/>
        <v>52.960251500098451</v>
      </c>
      <c r="V73" s="183"/>
      <c r="W73" s="185">
        <f t="shared" si="15"/>
        <v>20.019333642306684</v>
      </c>
      <c r="X73" s="185">
        <f t="shared" si="16"/>
        <v>27.589699021241259</v>
      </c>
      <c r="Y73" s="185">
        <f t="shared" si="12"/>
        <v>52.017262865062094</v>
      </c>
      <c r="Z73" s="183"/>
      <c r="AA73" s="185">
        <f t="shared" si="17"/>
        <v>47.609032663547943</v>
      </c>
      <c r="AB73" s="185">
        <f t="shared" si="18"/>
        <v>52.017262865062094</v>
      </c>
      <c r="AC73" s="185">
        <f t="shared" si="19"/>
        <v>50.915205314683554</v>
      </c>
      <c r="AD73" s="183"/>
      <c r="AE73" s="186" t="str">
        <f>IF(RIGHT($C73,2)&gt;=RIGHT(Controls!$C$53,2), 'Modelled costs '!$AC73*Controls!$E$41, "")</f>
        <v/>
      </c>
      <c r="AF73" s="187" t="str">
        <f>IF(RIGHT($C73,2)&lt;RIGHT(Controls!$C$53,2), "", (INDEX(Controls!$F$44:$F$49, MATCH('Modelled costs '!$C73, Controls!$B$44:$B$49,0), 0))*'Modelled costs '!$AE73)</f>
        <v/>
      </c>
      <c r="AG73" s="188" t="str">
        <f t="shared" si="20"/>
        <v/>
      </c>
    </row>
    <row r="74" spans="1:33" s="48" customFormat="1" ht="13.15">
      <c r="A74" s="66" t="str">
        <f t="shared" si="13"/>
        <v>SBB18</v>
      </c>
      <c r="B74" s="66" t="str">
        <f>Costs!B75</f>
        <v>SBB</v>
      </c>
      <c r="C74" s="66" t="str">
        <f>Costs!C75</f>
        <v>2017-18</v>
      </c>
      <c r="D74" s="181">
        <f>IFERROR(
EXP(SUM('Model coeffs'!D$14) + SUM('Model coeffs'!D$7)*'Cost drivers '!$D76 + SUM('Model coeffs'!D$8)*'Cost drivers '!$E76 + SUM('Model coeffs'!D$9)*'Cost drivers '!$F76 + SUM('Model coeffs'!D$10)*'Cost drivers '!$G76 + SUM('Model coeffs'!D$11)*'Cost drivers '!$H76 + SUM('Model coeffs'!D$12)*'Cost drivers '!$I76 + SUM('Model coeffs'!D$13)*'Cost drivers '!$J76),
"")</f>
        <v>13.313129913401777</v>
      </c>
      <c r="E74" s="181">
        <f>IFERROR(
EXP(SUM('Model coeffs'!E$14) + SUM('Model coeffs'!E$7)*'Cost drivers '!$D76 + SUM('Model coeffs'!E$8)*'Cost drivers '!$E76 + SUM('Model coeffs'!E$9)*'Cost drivers '!$F76 + SUM('Model coeffs'!E$10)*'Cost drivers '!$G76 + SUM('Model coeffs'!E$11)*'Cost drivers '!$H76 + SUM('Model coeffs'!E$12)*'Cost drivers '!$I76 + SUM('Model coeffs'!E$13)*'Cost drivers '!$J76),
"")</f>
        <v>13.930008589321606</v>
      </c>
      <c r="F74" s="181">
        <f>IFERROR(
EXP(SUM('Model coeffs'!F$14) + SUM('Model coeffs'!F$7)*'Cost drivers '!$D76 + SUM('Model coeffs'!F$8)*'Cost drivers '!$E76 + SUM('Model coeffs'!F$9)*'Cost drivers '!$F76 + SUM('Model coeffs'!F$10)*'Cost drivers '!$G76 + SUM('Model coeffs'!F$11)*'Cost drivers '!$H76 + SUM('Model coeffs'!F$12)*'Cost drivers '!$I76 + SUM('Model coeffs'!F$13)*'Cost drivers '!$J76),
"")</f>
        <v>19.490748937602778</v>
      </c>
      <c r="G74" s="181">
        <f>IFERROR(
EXP(SUM('Model coeffs'!G$14) + SUM('Model coeffs'!G$7)*'Cost drivers '!$D76 + SUM('Model coeffs'!G$8)*'Cost drivers '!$E76 + SUM('Model coeffs'!G$9)*'Cost drivers '!$F76 + SUM('Model coeffs'!G$10)*'Cost drivers '!$G76 + SUM('Model coeffs'!G$11)*'Cost drivers '!$H76 + SUM('Model coeffs'!G$12)*'Cost drivers '!$I76 + SUM('Model coeffs'!G$13)*'Cost drivers '!$J76),
"")</f>
        <v>19.270355653101063</v>
      </c>
      <c r="H74" s="181">
        <f>IFERROR(
EXP(SUM('Model coeffs'!H$14) + SUM('Model coeffs'!H$7)*'Cost drivers '!$D76 + SUM('Model coeffs'!H$8)*'Cost drivers '!$E76 + SUM('Model coeffs'!H$9)*'Cost drivers '!$F76 + SUM('Model coeffs'!H$10)*'Cost drivers '!$G76 + SUM('Model coeffs'!H$11)*'Cost drivers '!$H76 + SUM('Model coeffs'!H$12)*'Cost drivers '!$I76 + SUM('Model coeffs'!H$13)*'Cost drivers '!$J76),
"")</f>
        <v>35.267067813002306</v>
      </c>
      <c r="I74" s="181">
        <f>IFERROR(
EXP(SUM('Model coeffs'!I$14) + SUM('Model coeffs'!I$7)*'Cost drivers '!$D76 + SUM('Model coeffs'!I$8)*'Cost drivers '!$E76 + SUM('Model coeffs'!I$9)*'Cost drivers '!$F76 + SUM('Model coeffs'!I$10)*'Cost drivers '!$G76 + SUM('Model coeffs'!I$11)*'Cost drivers '!$H76 + SUM('Model coeffs'!I$12)*'Cost drivers '!$I76 + SUM('Model coeffs'!I$13)*'Cost drivers '!$J76),
"")</f>
        <v>37.113274416058715</v>
      </c>
      <c r="J74" s="181">
        <f>IFERROR(
EXP(SUM('Model coeffs'!J$14) + SUM('Model coeffs'!J$7)*'Cost drivers '!$D76 + SUM('Model coeffs'!J$8)*'Cost drivers '!$E76 + SUM('Model coeffs'!J$9)*'Cost drivers '!$F76 + SUM('Model coeffs'!J$10)*'Cost drivers '!$G76 + SUM('Model coeffs'!J$11)*'Cost drivers '!$H76 + SUM('Model coeffs'!J$12)*'Cost drivers '!$I76 + SUM('Model coeffs'!J$13)*'Cost drivers '!$J76),
"")</f>
        <v>34.838570782268597</v>
      </c>
      <c r="K74" s="181">
        <f>IFERROR(
EXP(SUM('Model coeffs'!K$14) + SUM('Model coeffs'!K$7)*'Cost drivers '!$D76 + SUM('Model coeffs'!K$8)*'Cost drivers '!$E76 + SUM('Model coeffs'!K$9)*'Cost drivers '!$F76 + SUM('Model coeffs'!K$10)*'Cost drivers '!$G76 + SUM('Model coeffs'!K$11)*'Cost drivers '!$H76 + SUM('Model coeffs'!K$12)*'Cost drivers '!$I76 + SUM('Model coeffs'!K$13)*'Cost drivers '!$J76),
"")</f>
        <v>36.454411225201319</v>
      </c>
      <c r="L74" s="182">
        <f>IFERROR(INDEX('Cost drivers '!$O$9:$O$314, MATCH('Modelled costs '!$A74, 'Cost drivers '!$A$9:$A$314, 0)), "")</f>
        <v>1442.576</v>
      </c>
      <c r="M74" s="183"/>
      <c r="N74" s="184">
        <f t="shared" si="14"/>
        <v>19.205201697955481</v>
      </c>
      <c r="O74" s="184">
        <f t="shared" si="14"/>
        <v>20.095096070749204</v>
      </c>
      <c r="P74" s="184">
        <f t="shared" si="14"/>
        <v>28.116886639411263</v>
      </c>
      <c r="Q74" s="184">
        <f t="shared" si="14"/>
        <v>27.798952576627922</v>
      </c>
      <c r="R74" s="184">
        <f t="shared" si="14"/>
        <v>50.875425617409618</v>
      </c>
      <c r="S74" s="184">
        <f t="shared" si="14"/>
        <v>53.538718954020311</v>
      </c>
      <c r="T74" s="184">
        <f t="shared" si="14"/>
        <v>50.257286084801905</v>
      </c>
      <c r="U74" s="184">
        <f t="shared" si="11"/>
        <v>52.588258727606018</v>
      </c>
      <c r="V74" s="183"/>
      <c r="W74" s="185">
        <f t="shared" si="15"/>
        <v>19.65014888435234</v>
      </c>
      <c r="X74" s="185">
        <f t="shared" si="16"/>
        <v>27.957919608019594</v>
      </c>
      <c r="Y74" s="185">
        <f t="shared" si="12"/>
        <v>51.814922345959467</v>
      </c>
      <c r="Z74" s="183"/>
      <c r="AA74" s="185">
        <f t="shared" si="17"/>
        <v>47.608068492371935</v>
      </c>
      <c r="AB74" s="185">
        <f t="shared" si="18"/>
        <v>51.814922345959467</v>
      </c>
      <c r="AC74" s="185">
        <f t="shared" si="19"/>
        <v>50.76320888256258</v>
      </c>
      <c r="AD74" s="183"/>
      <c r="AE74" s="186" t="str">
        <f>IF(RIGHT($C74,2)&gt;=RIGHT(Controls!$C$53,2), 'Modelled costs '!$AC74*Controls!$E$41, "")</f>
        <v/>
      </c>
      <c r="AF74" s="187" t="str">
        <f>IF(RIGHT($C74,2)&lt;RIGHT(Controls!$C$53,2), "", (INDEX(Controls!$F$44:$F$49, MATCH('Modelled costs '!$C74, Controls!$B$44:$B$49,0), 0))*'Modelled costs '!$AE74)</f>
        <v/>
      </c>
      <c r="AG74" s="188" t="str">
        <f t="shared" si="20"/>
        <v/>
      </c>
    </row>
    <row r="75" spans="1:33" s="48" customFormat="1" ht="13.15">
      <c r="A75" s="66" t="str">
        <f t="shared" si="13"/>
        <v>SBB19</v>
      </c>
      <c r="B75" s="66" t="str">
        <f>Costs!B76</f>
        <v>SBB</v>
      </c>
      <c r="C75" s="66" t="str">
        <f>Costs!C76</f>
        <v>2018-19</v>
      </c>
      <c r="D75" s="181">
        <f>IFERROR(
EXP(SUM('Model coeffs'!D$14) + SUM('Model coeffs'!D$7)*'Cost drivers '!$D77 + SUM('Model coeffs'!D$8)*'Cost drivers '!$E77 + SUM('Model coeffs'!D$9)*'Cost drivers '!$F77 + SUM('Model coeffs'!D$10)*'Cost drivers '!$G77 + SUM('Model coeffs'!D$11)*'Cost drivers '!$H77 + SUM('Model coeffs'!D$12)*'Cost drivers '!$I77 + SUM('Model coeffs'!D$13)*'Cost drivers '!$J77),
"")</f>
        <v>12.809684747881251</v>
      </c>
      <c r="E75" s="181">
        <f>IFERROR(
EXP(SUM('Model coeffs'!E$14) + SUM('Model coeffs'!E$7)*'Cost drivers '!$D77 + SUM('Model coeffs'!E$8)*'Cost drivers '!$E77 + SUM('Model coeffs'!E$9)*'Cost drivers '!$F77 + SUM('Model coeffs'!E$10)*'Cost drivers '!$G77 + SUM('Model coeffs'!E$11)*'Cost drivers '!$H77 + SUM('Model coeffs'!E$12)*'Cost drivers '!$I77 + SUM('Model coeffs'!E$13)*'Cost drivers '!$J77),
"")</f>
        <v>13.514227925792703</v>
      </c>
      <c r="F75" s="181">
        <f>IFERROR(
EXP(SUM('Model coeffs'!F$14) + SUM('Model coeffs'!F$7)*'Cost drivers '!$D77 + SUM('Model coeffs'!F$8)*'Cost drivers '!$E77 + SUM('Model coeffs'!F$9)*'Cost drivers '!$F77 + SUM('Model coeffs'!F$10)*'Cost drivers '!$G77 + SUM('Model coeffs'!F$11)*'Cost drivers '!$H77 + SUM('Model coeffs'!F$12)*'Cost drivers '!$I77 + SUM('Model coeffs'!F$13)*'Cost drivers '!$J77),
"")</f>
        <v>19.503825495669748</v>
      </c>
      <c r="G75" s="181">
        <f>IFERROR(
EXP(SUM('Model coeffs'!G$14) + SUM('Model coeffs'!G$7)*'Cost drivers '!$D77 + SUM('Model coeffs'!G$8)*'Cost drivers '!$E77 + SUM('Model coeffs'!G$9)*'Cost drivers '!$F77 + SUM('Model coeffs'!G$10)*'Cost drivers '!$G77 + SUM('Model coeffs'!G$11)*'Cost drivers '!$H77 + SUM('Model coeffs'!G$12)*'Cost drivers '!$I77 + SUM('Model coeffs'!G$13)*'Cost drivers '!$J77),
"")</f>
        <v>19.283393028025415</v>
      </c>
      <c r="H75" s="181">
        <f>IFERROR(
EXP(SUM('Model coeffs'!H$14) + SUM('Model coeffs'!H$7)*'Cost drivers '!$D77 + SUM('Model coeffs'!H$8)*'Cost drivers '!$E77 + SUM('Model coeffs'!H$9)*'Cost drivers '!$F77 + SUM('Model coeffs'!H$10)*'Cost drivers '!$G77 + SUM('Model coeffs'!H$11)*'Cost drivers '!$H77 + SUM('Model coeffs'!H$12)*'Cost drivers '!$I77 + SUM('Model coeffs'!H$13)*'Cost drivers '!$J77),
"")</f>
        <v>34.522450835574652</v>
      </c>
      <c r="I75" s="181">
        <f>IFERROR(
EXP(SUM('Model coeffs'!I$14) + SUM('Model coeffs'!I$7)*'Cost drivers '!$D77 + SUM('Model coeffs'!I$8)*'Cost drivers '!$E77 + SUM('Model coeffs'!I$9)*'Cost drivers '!$F77 + SUM('Model coeffs'!I$10)*'Cost drivers '!$G77 + SUM('Model coeffs'!I$11)*'Cost drivers '!$H77 + SUM('Model coeffs'!I$12)*'Cost drivers '!$I77 + SUM('Model coeffs'!I$13)*'Cost drivers '!$J77),
"")</f>
        <v>36.596020997499409</v>
      </c>
      <c r="J75" s="181">
        <f>IFERROR(
EXP(SUM('Model coeffs'!J$14) + SUM('Model coeffs'!J$7)*'Cost drivers '!$D77 + SUM('Model coeffs'!J$8)*'Cost drivers '!$E77 + SUM('Model coeffs'!J$9)*'Cost drivers '!$F77 + SUM('Model coeffs'!J$10)*'Cost drivers '!$G77 + SUM('Model coeffs'!J$11)*'Cost drivers '!$H77 + SUM('Model coeffs'!J$12)*'Cost drivers '!$I77 + SUM('Model coeffs'!J$13)*'Cost drivers '!$J77),
"")</f>
        <v>34.140165999116491</v>
      </c>
      <c r="K75" s="181">
        <f>IFERROR(
EXP(SUM('Model coeffs'!K$14) + SUM('Model coeffs'!K$7)*'Cost drivers '!$D77 + SUM('Model coeffs'!K$8)*'Cost drivers '!$E77 + SUM('Model coeffs'!K$9)*'Cost drivers '!$F77 + SUM('Model coeffs'!K$10)*'Cost drivers '!$G77 + SUM('Model coeffs'!K$11)*'Cost drivers '!$H77 + SUM('Model coeffs'!K$12)*'Cost drivers '!$I77 + SUM('Model coeffs'!K$13)*'Cost drivers '!$J77),
"")</f>
        <v>35.959814375420727</v>
      </c>
      <c r="L75" s="182">
        <f>IFERROR(INDEX('Cost drivers '!$O$9:$O$314, MATCH('Modelled costs '!$A75, 'Cost drivers '!$A$9:$A$314, 0)), "")</f>
        <v>1454.1149999999998</v>
      </c>
      <c r="M75" s="183"/>
      <c r="N75" s="184">
        <f t="shared" si="14"/>
        <v>18.626754737165342</v>
      </c>
      <c r="O75" s="184">
        <f t="shared" si="14"/>
        <v>19.651241540314054</v>
      </c>
      <c r="P75" s="184">
        <f t="shared" si="14"/>
        <v>28.36080521063581</v>
      </c>
      <c r="Q75" s="184">
        <f t="shared" si="14"/>
        <v>28.040271052947173</v>
      </c>
      <c r="R75" s="184">
        <f t="shared" si="14"/>
        <v>50.199613596771627</v>
      </c>
      <c r="S75" s="184">
        <f t="shared" si="14"/>
        <v>53.214823072778842</v>
      </c>
      <c r="T75" s="184">
        <f t="shared" si="14"/>
        <v>49.643727481805264</v>
      </c>
      <c r="U75" s="184">
        <f t="shared" si="11"/>
        <v>52.289705480514897</v>
      </c>
      <c r="V75" s="183"/>
      <c r="W75" s="185">
        <f t="shared" si="15"/>
        <v>19.138998138739698</v>
      </c>
      <c r="X75" s="185">
        <f t="shared" si="16"/>
        <v>28.20053813179149</v>
      </c>
      <c r="Y75" s="185">
        <f t="shared" si="12"/>
        <v>51.336967407967656</v>
      </c>
      <c r="Z75" s="183"/>
      <c r="AA75" s="185">
        <f t="shared" si="17"/>
        <v>47.339536270531184</v>
      </c>
      <c r="AB75" s="185">
        <f t="shared" si="18"/>
        <v>51.336967407967656</v>
      </c>
      <c r="AC75" s="185">
        <f t="shared" si="19"/>
        <v>50.337609623608543</v>
      </c>
      <c r="AD75" s="183"/>
      <c r="AE75" s="186" t="str">
        <f>IF(RIGHT($C75,2)&gt;=RIGHT(Controls!$C$53,2), 'Modelled costs '!$AC75*Controls!$E$41, "")</f>
        <v/>
      </c>
      <c r="AF75" s="187" t="str">
        <f>IF(RIGHT($C75,2)&lt;RIGHT(Controls!$C$53,2), "", (INDEX(Controls!$F$44:$F$49, MATCH('Modelled costs '!$C75, Controls!$B$44:$B$49,0), 0))*'Modelled costs '!$AE75)</f>
        <v/>
      </c>
      <c r="AG75" s="188" t="str">
        <f t="shared" si="20"/>
        <v/>
      </c>
    </row>
    <row r="76" spans="1:33" s="48" customFormat="1" ht="13.15">
      <c r="A76" s="66" t="str">
        <f t="shared" si="13"/>
        <v>SBB20</v>
      </c>
      <c r="B76" s="66" t="str">
        <f>Costs!B77</f>
        <v>SBB</v>
      </c>
      <c r="C76" s="66" t="str">
        <f>Costs!C77</f>
        <v>2019-20</v>
      </c>
      <c r="D76" s="181">
        <f>IFERROR(
EXP(SUM('Model coeffs'!D$14) + SUM('Model coeffs'!D$7)*'Cost drivers '!$D78 + SUM('Model coeffs'!D$8)*'Cost drivers '!$E78 + SUM('Model coeffs'!D$9)*'Cost drivers '!$F78 + SUM('Model coeffs'!D$10)*'Cost drivers '!$G78 + SUM('Model coeffs'!D$11)*'Cost drivers '!$H78 + SUM('Model coeffs'!D$12)*'Cost drivers '!$I78 + SUM('Model coeffs'!D$13)*'Cost drivers '!$J78),
"")</f>
        <v>17.586688614203492</v>
      </c>
      <c r="E76" s="181">
        <f>IFERROR(
EXP(SUM('Model coeffs'!E$14) + SUM('Model coeffs'!E$7)*'Cost drivers '!$D78 + SUM('Model coeffs'!E$8)*'Cost drivers '!$E78 + SUM('Model coeffs'!E$9)*'Cost drivers '!$F78 + SUM('Model coeffs'!E$10)*'Cost drivers '!$G78 + SUM('Model coeffs'!E$11)*'Cost drivers '!$H78 + SUM('Model coeffs'!E$12)*'Cost drivers '!$I78 + SUM('Model coeffs'!E$13)*'Cost drivers '!$J78),
"")</f>
        <v>19.063388019974489</v>
      </c>
      <c r="F76" s="181">
        <f>IFERROR(
EXP(SUM('Model coeffs'!F$14) + SUM('Model coeffs'!F$7)*'Cost drivers '!$D78 + SUM('Model coeffs'!F$8)*'Cost drivers '!$E78 + SUM('Model coeffs'!F$9)*'Cost drivers '!$F78 + SUM('Model coeffs'!F$10)*'Cost drivers '!$G78 + SUM('Model coeffs'!F$11)*'Cost drivers '!$H78 + SUM('Model coeffs'!F$12)*'Cost drivers '!$I78 + SUM('Model coeffs'!F$13)*'Cost drivers '!$J78),
"")</f>
        <v>19.509137428743955</v>
      </c>
      <c r="G76" s="181">
        <f>IFERROR(
EXP(SUM('Model coeffs'!G$14) + SUM('Model coeffs'!G$7)*'Cost drivers '!$D78 + SUM('Model coeffs'!G$8)*'Cost drivers '!$E78 + SUM('Model coeffs'!G$9)*'Cost drivers '!$F78 + SUM('Model coeffs'!G$10)*'Cost drivers '!$G78 + SUM('Model coeffs'!G$11)*'Cost drivers '!$H78 + SUM('Model coeffs'!G$12)*'Cost drivers '!$I78 + SUM('Model coeffs'!G$13)*'Cost drivers '!$J78),
"")</f>
        <v>19.27962756193417</v>
      </c>
      <c r="H76" s="181">
        <f>IFERROR(
EXP(SUM('Model coeffs'!H$14) + SUM('Model coeffs'!H$7)*'Cost drivers '!$D78 + SUM('Model coeffs'!H$8)*'Cost drivers '!$E78 + SUM('Model coeffs'!H$9)*'Cost drivers '!$F78 + SUM('Model coeffs'!H$10)*'Cost drivers '!$G78 + SUM('Model coeffs'!H$11)*'Cost drivers '!$H78 + SUM('Model coeffs'!H$12)*'Cost drivers '!$I78 + SUM('Model coeffs'!H$13)*'Cost drivers '!$J78),
"")</f>
        <v>39.780344681239797</v>
      </c>
      <c r="I76" s="181">
        <f>IFERROR(
EXP(SUM('Model coeffs'!I$14) + SUM('Model coeffs'!I$7)*'Cost drivers '!$D78 + SUM('Model coeffs'!I$8)*'Cost drivers '!$E78 + SUM('Model coeffs'!I$9)*'Cost drivers '!$F78 + SUM('Model coeffs'!I$10)*'Cost drivers '!$G78 + SUM('Model coeffs'!I$11)*'Cost drivers '!$H78 + SUM('Model coeffs'!I$12)*'Cost drivers '!$I78 + SUM('Model coeffs'!I$13)*'Cost drivers '!$J78),
"")</f>
        <v>42.532164148992351</v>
      </c>
      <c r="J76" s="181">
        <f>IFERROR(
EXP(SUM('Model coeffs'!J$14) + SUM('Model coeffs'!J$7)*'Cost drivers '!$D78 + SUM('Model coeffs'!J$8)*'Cost drivers '!$E78 + SUM('Model coeffs'!J$9)*'Cost drivers '!$F78 + SUM('Model coeffs'!J$10)*'Cost drivers '!$G78 + SUM('Model coeffs'!J$11)*'Cost drivers '!$H78 + SUM('Model coeffs'!J$12)*'Cost drivers '!$I78 + SUM('Model coeffs'!J$13)*'Cost drivers '!$J78),
"")</f>
        <v>39.499965548122312</v>
      </c>
      <c r="K76" s="181">
        <f>IFERROR(
EXP(SUM('Model coeffs'!K$14) + SUM('Model coeffs'!K$7)*'Cost drivers '!$D78 + SUM('Model coeffs'!K$8)*'Cost drivers '!$E78 + SUM('Model coeffs'!K$9)*'Cost drivers '!$F78 + SUM('Model coeffs'!K$10)*'Cost drivers '!$G78 + SUM('Model coeffs'!K$11)*'Cost drivers '!$H78 + SUM('Model coeffs'!K$12)*'Cost drivers '!$I78 + SUM('Model coeffs'!K$13)*'Cost drivers '!$J78),
"")</f>
        <v>42.03526044030486</v>
      </c>
      <c r="L76" s="182">
        <f>IFERROR(INDEX('Cost drivers '!$O$9:$O$314, MATCH('Modelled costs '!$A76, 'Cost drivers '!$A$9:$A$314, 0)), "")</f>
        <v>1467.827</v>
      </c>
      <c r="M76" s="183"/>
      <c r="N76" s="184">
        <f t="shared" si="14"/>
        <v>25.814216388520467</v>
      </c>
      <c r="O76" s="184">
        <f t="shared" si="14"/>
        <v>27.981755647195094</v>
      </c>
      <c r="P76" s="184">
        <f t="shared" si="14"/>
        <v>28.636038664620955</v>
      </c>
      <c r="Q76" s="184">
        <f t="shared" si="14"/>
        <v>28.299157885351146</v>
      </c>
      <c r="R76" s="184">
        <f t="shared" si="14"/>
        <v>58.390663992430163</v>
      </c>
      <c r="S76" s="184">
        <f t="shared" si="14"/>
        <v>62.429858906322991</v>
      </c>
      <c r="T76" s="184">
        <f t="shared" si="14"/>
        <v>57.979115930603726</v>
      </c>
      <c r="U76" s="184">
        <f t="shared" si="11"/>
        <v>61.700490226311366</v>
      </c>
      <c r="V76" s="183"/>
      <c r="W76" s="185">
        <f t="shared" si="15"/>
        <v>26.897986017857782</v>
      </c>
      <c r="X76" s="185">
        <f t="shared" si="16"/>
        <v>28.467598274986052</v>
      </c>
      <c r="Y76" s="185">
        <f t="shared" si="12"/>
        <v>60.125032263917056</v>
      </c>
      <c r="Z76" s="183"/>
      <c r="AA76" s="185">
        <f t="shared" si="17"/>
        <v>55.365584292843835</v>
      </c>
      <c r="AB76" s="185">
        <f t="shared" si="18"/>
        <v>60.125032263917056</v>
      </c>
      <c r="AC76" s="185">
        <f t="shared" si="19"/>
        <v>58.935170271148749</v>
      </c>
      <c r="AD76" s="183"/>
      <c r="AE76" s="186" t="str">
        <f>IF(RIGHT($C76,2)&gt;=RIGHT(Controls!$C$53,2), 'Modelled costs '!$AC76*Controls!$E$41, "")</f>
        <v/>
      </c>
      <c r="AF76" s="187" t="str">
        <f>IF(RIGHT($C76,2)&lt;RIGHT(Controls!$C$53,2), "", (INDEX(Controls!$F$44:$F$49, MATCH('Modelled costs '!$C76, Controls!$B$44:$B$49,0), 0))*'Modelled costs '!$AE76)</f>
        <v/>
      </c>
      <c r="AG76" s="188" t="str">
        <f t="shared" si="20"/>
        <v/>
      </c>
    </row>
    <row r="77" spans="1:33" s="48" customFormat="1" ht="13.15">
      <c r="A77" s="66" t="str">
        <f t="shared" si="13"/>
        <v>SBB21</v>
      </c>
      <c r="B77" s="66" t="str">
        <f>Costs!B78</f>
        <v>SBB</v>
      </c>
      <c r="C77" s="66" t="str">
        <f>Costs!C78</f>
        <v>2020-21</v>
      </c>
      <c r="D77" s="181">
        <f>IFERROR(
EXP(SUM('Model coeffs'!D$14) + SUM('Model coeffs'!D$7)*'Cost drivers '!$D79 + SUM('Model coeffs'!D$8)*'Cost drivers '!$E79 + SUM('Model coeffs'!D$9)*'Cost drivers '!$F79 + SUM('Model coeffs'!D$10)*'Cost drivers '!$G79 + SUM('Model coeffs'!D$11)*'Cost drivers '!$H79 + SUM('Model coeffs'!D$12)*'Cost drivers '!$I79 + SUM('Model coeffs'!D$13)*'Cost drivers '!$J79),
"")</f>
        <v>14.88980251207898</v>
      </c>
      <c r="E77" s="181">
        <f>IFERROR(
EXP(SUM('Model coeffs'!E$14) + SUM('Model coeffs'!E$7)*'Cost drivers '!$D79 + SUM('Model coeffs'!E$8)*'Cost drivers '!$E79 + SUM('Model coeffs'!E$9)*'Cost drivers '!$F79 + SUM('Model coeffs'!E$10)*'Cost drivers '!$G79 + SUM('Model coeffs'!E$11)*'Cost drivers '!$H79 + SUM('Model coeffs'!E$12)*'Cost drivers '!$I79 + SUM('Model coeffs'!E$13)*'Cost drivers '!$J79),
"")</f>
        <v>16.152651168316666</v>
      </c>
      <c r="F77" s="181">
        <f>IFERROR(
EXP(SUM('Model coeffs'!F$14) + SUM('Model coeffs'!F$7)*'Cost drivers '!$D79 + SUM('Model coeffs'!F$8)*'Cost drivers '!$E79 + SUM('Model coeffs'!F$9)*'Cost drivers '!$F79 + SUM('Model coeffs'!F$10)*'Cost drivers '!$G79 + SUM('Model coeffs'!F$11)*'Cost drivers '!$H79 + SUM('Model coeffs'!F$12)*'Cost drivers '!$I79 + SUM('Model coeffs'!F$13)*'Cost drivers '!$J79),
"")</f>
        <v>19.501857358710584</v>
      </c>
      <c r="G77" s="181">
        <f>IFERROR(
EXP(SUM('Model coeffs'!G$14) + SUM('Model coeffs'!G$7)*'Cost drivers '!$D79 + SUM('Model coeffs'!G$8)*'Cost drivers '!$E79 + SUM('Model coeffs'!G$9)*'Cost drivers '!$F79 + SUM('Model coeffs'!G$10)*'Cost drivers '!$G79 + SUM('Model coeffs'!G$11)*'Cost drivers '!$H79 + SUM('Model coeffs'!G$12)*'Cost drivers '!$I79 + SUM('Model coeffs'!G$13)*'Cost drivers '!$J79),
"")</f>
        <v>19.244524741450576</v>
      </c>
      <c r="H77" s="181">
        <f>IFERROR(
EXP(SUM('Model coeffs'!H$14) + SUM('Model coeffs'!H$7)*'Cost drivers '!$D79 + SUM('Model coeffs'!H$8)*'Cost drivers '!$E79 + SUM('Model coeffs'!H$9)*'Cost drivers '!$F79 + SUM('Model coeffs'!H$10)*'Cost drivers '!$G79 + SUM('Model coeffs'!H$11)*'Cost drivers '!$H79 + SUM('Model coeffs'!H$12)*'Cost drivers '!$I79 + SUM('Model coeffs'!H$13)*'Cost drivers '!$J79),
"")</f>
        <v>35.735103513289921</v>
      </c>
      <c r="I77" s="181">
        <f>IFERROR(
EXP(SUM('Model coeffs'!I$14) + SUM('Model coeffs'!I$7)*'Cost drivers '!$D79 + SUM('Model coeffs'!I$8)*'Cost drivers '!$E79 + SUM('Model coeffs'!I$9)*'Cost drivers '!$F79 + SUM('Model coeffs'!I$10)*'Cost drivers '!$G79 + SUM('Model coeffs'!I$11)*'Cost drivers '!$H79 + SUM('Model coeffs'!I$12)*'Cost drivers '!$I79 + SUM('Model coeffs'!I$13)*'Cost drivers '!$J79),
"")</f>
        <v>38.296278682731192</v>
      </c>
      <c r="J77" s="181">
        <f>IFERROR(
EXP(SUM('Model coeffs'!J$14) + SUM('Model coeffs'!J$7)*'Cost drivers '!$D79 + SUM('Model coeffs'!J$8)*'Cost drivers '!$E79 + SUM('Model coeffs'!J$9)*'Cost drivers '!$F79 + SUM('Model coeffs'!J$10)*'Cost drivers '!$G79 + SUM('Model coeffs'!J$11)*'Cost drivers '!$H79 + SUM('Model coeffs'!J$12)*'Cost drivers '!$I79 + SUM('Model coeffs'!J$13)*'Cost drivers '!$J79),
"")</f>
        <v>35.362627982436443</v>
      </c>
      <c r="K77" s="181">
        <f>IFERROR(
EXP(SUM('Model coeffs'!K$14) + SUM('Model coeffs'!K$7)*'Cost drivers '!$D79 + SUM('Model coeffs'!K$8)*'Cost drivers '!$E79 + SUM('Model coeffs'!K$9)*'Cost drivers '!$F79 + SUM('Model coeffs'!K$10)*'Cost drivers '!$G79 + SUM('Model coeffs'!K$11)*'Cost drivers '!$H79 + SUM('Model coeffs'!K$12)*'Cost drivers '!$I79 + SUM('Model coeffs'!K$13)*'Cost drivers '!$J79),
"")</f>
        <v>37.703971218279399</v>
      </c>
      <c r="L77" s="182">
        <f>IFERROR(INDEX('Cost drivers '!$O$9:$O$314, MATCH('Modelled costs '!$A77, 'Cost drivers '!$A$9:$A$314, 0)), "")</f>
        <v>1489.2570000000001</v>
      </c>
      <c r="M77" s="183"/>
      <c r="N77" s="184">
        <f t="shared" si="14"/>
        <v>22.174742619731205</v>
      </c>
      <c r="O77" s="184">
        <f t="shared" si="14"/>
        <v>24.055448820973773</v>
      </c>
      <c r="P77" s="184">
        <f t="shared" si="14"/>
        <v>29.043277584461251</v>
      </c>
      <c r="Q77" s="184">
        <f t="shared" si="14"/>
        <v>28.660043182878461</v>
      </c>
      <c r="R77" s="184">
        <f t="shared" si="14"/>
        <v>53.218753052891607</v>
      </c>
      <c r="S77" s="184">
        <f t="shared" si="14"/>
        <v>57.033001102208203</v>
      </c>
      <c r="T77" s="184">
        <f t="shared" si="14"/>
        <v>52.664041261239348</v>
      </c>
      <c r="U77" s="184">
        <f t="shared" si="11"/>
        <v>56.150903064621119</v>
      </c>
      <c r="V77" s="183"/>
      <c r="W77" s="185">
        <f t="shared" si="15"/>
        <v>23.115095720352489</v>
      </c>
      <c r="X77" s="185">
        <f t="shared" si="16"/>
        <v>28.851660383669856</v>
      </c>
      <c r="Y77" s="185">
        <f t="shared" si="12"/>
        <v>54.766674620240067</v>
      </c>
      <c r="Z77" s="183"/>
      <c r="AA77" s="185">
        <f t="shared" si="17"/>
        <v>51.966756104022345</v>
      </c>
      <c r="AB77" s="185">
        <f t="shared" si="18"/>
        <v>54.766674620240067</v>
      </c>
      <c r="AC77" s="185">
        <f t="shared" si="19"/>
        <v>54.066694991185642</v>
      </c>
      <c r="AD77" s="183"/>
      <c r="AE77" s="186" t="str">
        <f>IF(RIGHT($C77,2)&gt;=RIGHT(Controls!$C$53,2), 'Modelled costs '!$AC77*Controls!$E$41, "")</f>
        <v/>
      </c>
      <c r="AF77" s="187" t="str">
        <f>IF(RIGHT($C77,2)&lt;RIGHT(Controls!$C$53,2), "", (INDEX(Controls!$F$44:$F$49, MATCH('Modelled costs '!$C77, Controls!$B$44:$B$49,0), 0))*'Modelled costs '!$AE77)</f>
        <v/>
      </c>
      <c r="AG77" s="188" t="str">
        <f t="shared" si="20"/>
        <v/>
      </c>
    </row>
    <row r="78" spans="1:33" s="48" customFormat="1" ht="13.15">
      <c r="A78" s="66" t="str">
        <f t="shared" si="13"/>
        <v>SBB22</v>
      </c>
      <c r="B78" s="66" t="str">
        <f>Costs!B79</f>
        <v>SBB</v>
      </c>
      <c r="C78" s="66" t="str">
        <f>Costs!C79</f>
        <v>2021-22</v>
      </c>
      <c r="D78" s="181">
        <f>IFERROR(
EXP(SUM('Model coeffs'!D$14) + SUM('Model coeffs'!D$7)*'Cost drivers '!$D80 + SUM('Model coeffs'!D$8)*'Cost drivers '!$E80 + SUM('Model coeffs'!D$9)*'Cost drivers '!$F80 + SUM('Model coeffs'!D$10)*'Cost drivers '!$G80 + SUM('Model coeffs'!D$11)*'Cost drivers '!$H80 + SUM('Model coeffs'!D$12)*'Cost drivers '!$I80 + SUM('Model coeffs'!D$13)*'Cost drivers '!$J80),
"")</f>
        <v>10.789353792758513</v>
      </c>
      <c r="E78" s="181">
        <f>IFERROR(
EXP(SUM('Model coeffs'!E$14) + SUM('Model coeffs'!E$7)*'Cost drivers '!$D80 + SUM('Model coeffs'!E$8)*'Cost drivers '!$E80 + SUM('Model coeffs'!E$9)*'Cost drivers '!$F80 + SUM('Model coeffs'!E$10)*'Cost drivers '!$G80 + SUM('Model coeffs'!E$11)*'Cost drivers '!$H80 + SUM('Model coeffs'!E$12)*'Cost drivers '!$I80 + SUM('Model coeffs'!E$13)*'Cost drivers '!$J80),
"")</f>
        <v>12.502793420238497</v>
      </c>
      <c r="F78" s="181">
        <f>IFERROR(
EXP(SUM('Model coeffs'!F$14) + SUM('Model coeffs'!F$7)*'Cost drivers '!$D80 + SUM('Model coeffs'!F$8)*'Cost drivers '!$E80 + SUM('Model coeffs'!F$9)*'Cost drivers '!$F80 + SUM('Model coeffs'!F$10)*'Cost drivers '!$G80 + SUM('Model coeffs'!F$11)*'Cost drivers '!$H80 + SUM('Model coeffs'!F$12)*'Cost drivers '!$I80 + SUM('Model coeffs'!F$13)*'Cost drivers '!$J80),
"")</f>
        <v>19.50162817659568</v>
      </c>
      <c r="G78" s="181">
        <f>IFERROR(
EXP(SUM('Model coeffs'!G$14) + SUM('Model coeffs'!G$7)*'Cost drivers '!$D80 + SUM('Model coeffs'!G$8)*'Cost drivers '!$E80 + SUM('Model coeffs'!G$9)*'Cost drivers '!$F80 + SUM('Model coeffs'!G$10)*'Cost drivers '!$G80 + SUM('Model coeffs'!G$11)*'Cost drivers '!$H80 + SUM('Model coeffs'!G$12)*'Cost drivers '!$I80 + SUM('Model coeffs'!G$13)*'Cost drivers '!$J80),
"")</f>
        <v>19.231267622772272</v>
      </c>
      <c r="H78" s="181">
        <f>IFERROR(
EXP(SUM('Model coeffs'!H$14) + SUM('Model coeffs'!H$7)*'Cost drivers '!$D80 + SUM('Model coeffs'!H$8)*'Cost drivers '!$E80 + SUM('Model coeffs'!H$9)*'Cost drivers '!$F80 + SUM('Model coeffs'!H$10)*'Cost drivers '!$G80 + SUM('Model coeffs'!H$11)*'Cost drivers '!$H80 + SUM('Model coeffs'!H$12)*'Cost drivers '!$I80 + SUM('Model coeffs'!H$13)*'Cost drivers '!$J80),
"")</f>
        <v>31.322999737343153</v>
      </c>
      <c r="I78" s="181">
        <f>IFERROR(
EXP(SUM('Model coeffs'!I$14) + SUM('Model coeffs'!I$7)*'Cost drivers '!$D80 + SUM('Model coeffs'!I$8)*'Cost drivers '!$E80 + SUM('Model coeffs'!I$9)*'Cost drivers '!$F80 + SUM('Model coeffs'!I$10)*'Cost drivers '!$G80 + SUM('Model coeffs'!I$11)*'Cost drivers '!$H80 + SUM('Model coeffs'!I$12)*'Cost drivers '!$I80 + SUM('Model coeffs'!I$13)*'Cost drivers '!$J80),
"")</f>
        <v>34.856708281319207</v>
      </c>
      <c r="J78" s="181">
        <f>IFERROR(
EXP(SUM('Model coeffs'!J$14) + SUM('Model coeffs'!J$7)*'Cost drivers '!$D80 + SUM('Model coeffs'!J$8)*'Cost drivers '!$E80 + SUM('Model coeffs'!J$9)*'Cost drivers '!$F80 + SUM('Model coeffs'!J$10)*'Cost drivers '!$G80 + SUM('Model coeffs'!J$11)*'Cost drivers '!$H80 + SUM('Model coeffs'!J$12)*'Cost drivers '!$I80 + SUM('Model coeffs'!J$13)*'Cost drivers '!$J80),
"")</f>
        <v>31.202083567568316</v>
      </c>
      <c r="K78" s="181">
        <f>IFERROR(
EXP(SUM('Model coeffs'!K$14) + SUM('Model coeffs'!K$7)*'Cost drivers '!$D80 + SUM('Model coeffs'!K$8)*'Cost drivers '!$E80 + SUM('Model coeffs'!K$9)*'Cost drivers '!$F80 + SUM('Model coeffs'!K$10)*'Cost drivers '!$G80 + SUM('Model coeffs'!K$11)*'Cost drivers '!$H80 + SUM('Model coeffs'!K$12)*'Cost drivers '!$I80 + SUM('Model coeffs'!K$13)*'Cost drivers '!$J80),
"")</f>
        <v>34.536293134030096</v>
      </c>
      <c r="L78" s="182">
        <f>IFERROR(INDEX('Cost drivers '!$O$9:$O$314, MATCH('Modelled costs '!$A78, 'Cost drivers '!$A$9:$A$314, 0)), "")</f>
        <v>1502.3085000000003</v>
      </c>
      <c r="M78" s="183"/>
      <c r="N78" s="184">
        <f t="shared" si="14"/>
        <v>16.208937912368356</v>
      </c>
      <c r="O78" s="184">
        <f t="shared" si="14"/>
        <v>18.783052828968369</v>
      </c>
      <c r="P78" s="184">
        <f t="shared" si="14"/>
        <v>29.297461773539197</v>
      </c>
      <c r="Q78" s="184">
        <f t="shared" si="14"/>
        <v>28.89129681546558</v>
      </c>
      <c r="R78" s="184">
        <f t="shared" si="14"/>
        <v>47.056808750908395</v>
      </c>
      <c r="S78" s="184">
        <f t="shared" si="14"/>
        <v>52.365529133046245</v>
      </c>
      <c r="T78" s="184">
        <f t="shared" si="14"/>
        <v>46.875155361268213</v>
      </c>
      <c r="U78" s="184">
        <f t="shared" si="11"/>
        <v>51.884166733745062</v>
      </c>
      <c r="V78" s="183"/>
      <c r="W78" s="185">
        <f t="shared" si="15"/>
        <v>17.495995370668361</v>
      </c>
      <c r="X78" s="185">
        <f t="shared" si="16"/>
        <v>29.094379294502389</v>
      </c>
      <c r="Y78" s="185">
        <f t="shared" si="12"/>
        <v>49.545414994741975</v>
      </c>
      <c r="Z78" s="183"/>
      <c r="AA78" s="185">
        <f t="shared" si="17"/>
        <v>46.590374665170749</v>
      </c>
      <c r="AB78" s="185">
        <f t="shared" si="18"/>
        <v>49.545414994741975</v>
      </c>
      <c r="AC78" s="185">
        <f t="shared" si="19"/>
        <v>48.806654912349167</v>
      </c>
      <c r="AD78" s="183"/>
      <c r="AE78" s="186" t="str">
        <f>IF(RIGHT($C78,2)&gt;=RIGHT(Controls!$C$53,2), 'Modelled costs '!$AC78*Controls!$E$41, "")</f>
        <v/>
      </c>
      <c r="AF78" s="187" t="str">
        <f>IF(RIGHT($C78,2)&lt;RIGHT(Controls!$C$53,2), "", (INDEX(Controls!$F$44:$F$49, MATCH('Modelled costs '!$C78, Controls!$B$44:$B$49,0), 0))*'Modelled costs '!$AE78)</f>
        <v/>
      </c>
      <c r="AG78" s="188" t="str">
        <f t="shared" si="20"/>
        <v/>
      </c>
    </row>
    <row r="79" spans="1:33" s="48" customFormat="1" ht="13.15">
      <c r="A79" s="66" t="str">
        <f t="shared" si="13"/>
        <v>SBB23</v>
      </c>
      <c r="B79" s="66" t="str">
        <f>Costs!B80</f>
        <v>SBB</v>
      </c>
      <c r="C79" s="66" t="str">
        <f>Costs!C80</f>
        <v>2022-23</v>
      </c>
      <c r="D79" s="181">
        <f>IFERROR(
EXP(SUM('Model coeffs'!D$14) + SUM('Model coeffs'!D$7)*'Cost drivers '!$D81 + SUM('Model coeffs'!D$8)*'Cost drivers '!$E81 + SUM('Model coeffs'!D$9)*'Cost drivers '!$F81 + SUM('Model coeffs'!D$10)*'Cost drivers '!$G81 + SUM('Model coeffs'!D$11)*'Cost drivers '!$H81 + SUM('Model coeffs'!D$12)*'Cost drivers '!$I81 + SUM('Model coeffs'!D$13)*'Cost drivers '!$J81),
"")</f>
        <v>9.7773179042302285</v>
      </c>
      <c r="E79" s="181">
        <f>IFERROR(
EXP(SUM('Model coeffs'!E$14) + SUM('Model coeffs'!E$7)*'Cost drivers '!$D81 + SUM('Model coeffs'!E$8)*'Cost drivers '!$E81 + SUM('Model coeffs'!E$9)*'Cost drivers '!$F81 + SUM('Model coeffs'!E$10)*'Cost drivers '!$G81 + SUM('Model coeffs'!E$11)*'Cost drivers '!$H81 + SUM('Model coeffs'!E$12)*'Cost drivers '!$I81 + SUM('Model coeffs'!E$13)*'Cost drivers '!$J81),
"")</f>
        <v>10.982571667726784</v>
      </c>
      <c r="F79" s="181">
        <f>IFERROR(
EXP(SUM('Model coeffs'!F$14) + SUM('Model coeffs'!F$7)*'Cost drivers '!$D81 + SUM('Model coeffs'!F$8)*'Cost drivers '!$E81 + SUM('Model coeffs'!F$9)*'Cost drivers '!$F81 + SUM('Model coeffs'!F$10)*'Cost drivers '!$G81 + SUM('Model coeffs'!F$11)*'Cost drivers '!$H81 + SUM('Model coeffs'!F$12)*'Cost drivers '!$I81 + SUM('Model coeffs'!F$13)*'Cost drivers '!$J81),
"")</f>
        <v>19.502955334962582</v>
      </c>
      <c r="G79" s="181">
        <f>IFERROR(
EXP(SUM('Model coeffs'!G$14) + SUM('Model coeffs'!G$7)*'Cost drivers '!$D81 + SUM('Model coeffs'!G$8)*'Cost drivers '!$E81 + SUM('Model coeffs'!G$9)*'Cost drivers '!$F81 + SUM('Model coeffs'!G$10)*'Cost drivers '!$G81 + SUM('Model coeffs'!G$11)*'Cost drivers '!$H81 + SUM('Model coeffs'!G$12)*'Cost drivers '!$I81 + SUM('Model coeffs'!G$13)*'Cost drivers '!$J81),
"")</f>
        <v>19.220904324857745</v>
      </c>
      <c r="H79" s="181">
        <f>IFERROR(
EXP(SUM('Model coeffs'!H$14) + SUM('Model coeffs'!H$7)*'Cost drivers '!$D81 + SUM('Model coeffs'!H$8)*'Cost drivers '!$E81 + SUM('Model coeffs'!H$9)*'Cost drivers '!$F81 + SUM('Model coeffs'!H$10)*'Cost drivers '!$G81 + SUM('Model coeffs'!H$11)*'Cost drivers '!$H81 + SUM('Model coeffs'!H$12)*'Cost drivers '!$I81 + SUM('Model coeffs'!H$13)*'Cost drivers '!$J81),
"")</f>
        <v>29.322580605604216</v>
      </c>
      <c r="I79" s="181">
        <f>IFERROR(
EXP(SUM('Model coeffs'!I$14) + SUM('Model coeffs'!I$7)*'Cost drivers '!$D81 + SUM('Model coeffs'!I$8)*'Cost drivers '!$E81 + SUM('Model coeffs'!I$9)*'Cost drivers '!$F81 + SUM('Model coeffs'!I$10)*'Cost drivers '!$G81 + SUM('Model coeffs'!I$11)*'Cost drivers '!$H81 + SUM('Model coeffs'!I$12)*'Cost drivers '!$I81 + SUM('Model coeffs'!I$13)*'Cost drivers '!$J81),
"")</f>
        <v>31.86671451185887</v>
      </c>
      <c r="J79" s="181">
        <f>IFERROR(
EXP(SUM('Model coeffs'!J$14) + SUM('Model coeffs'!J$7)*'Cost drivers '!$D81 + SUM('Model coeffs'!J$8)*'Cost drivers '!$E81 + SUM('Model coeffs'!J$9)*'Cost drivers '!$F81 + SUM('Model coeffs'!J$10)*'Cost drivers '!$G81 + SUM('Model coeffs'!J$11)*'Cost drivers '!$H81 + SUM('Model coeffs'!J$12)*'Cost drivers '!$I81 + SUM('Model coeffs'!J$13)*'Cost drivers '!$J81),
"")</f>
        <v>29.654898295975393</v>
      </c>
      <c r="K79" s="181">
        <f>IFERROR(
EXP(SUM('Model coeffs'!K$14) + SUM('Model coeffs'!K$7)*'Cost drivers '!$D81 + SUM('Model coeffs'!K$8)*'Cost drivers '!$E81 + SUM('Model coeffs'!K$9)*'Cost drivers '!$F81 + SUM('Model coeffs'!K$10)*'Cost drivers '!$G81 + SUM('Model coeffs'!K$11)*'Cost drivers '!$H81 + SUM('Model coeffs'!K$12)*'Cost drivers '!$I81 + SUM('Model coeffs'!K$13)*'Cost drivers '!$J81),
"")</f>
        <v>32.099443187626555</v>
      </c>
      <c r="L79" s="182">
        <f>IFERROR(INDEX('Cost drivers '!$O$9:$O$314, MATCH('Modelled costs '!$A79, 'Cost drivers '!$A$9:$A$314, 0)), "")</f>
        <v>1515.53</v>
      </c>
      <c r="M79" s="183"/>
      <c r="N79" s="184">
        <f t="shared" si="14"/>
        <v>14.817818603398038</v>
      </c>
      <c r="O79" s="184">
        <f t="shared" si="14"/>
        <v>16.644416839589972</v>
      </c>
      <c r="P79" s="184">
        <f t="shared" si="14"/>
        <v>29.557313898795844</v>
      </c>
      <c r="Q79" s="184">
        <f t="shared" si="14"/>
        <v>29.129857131451658</v>
      </c>
      <c r="R79" s="184">
        <f t="shared" si="14"/>
        <v>44.439250585211362</v>
      </c>
      <c r="S79" s="184">
        <f t="shared" si="14"/>
        <v>48.29496184415747</v>
      </c>
      <c r="T79" s="184">
        <f t="shared" si="14"/>
        <v>44.942888014499587</v>
      </c>
      <c r="U79" s="184">
        <f t="shared" si="11"/>
        <v>48.647669134143676</v>
      </c>
      <c r="V79" s="183"/>
      <c r="W79" s="185">
        <f t="shared" si="15"/>
        <v>15.731117721494005</v>
      </c>
      <c r="X79" s="185">
        <f t="shared" si="16"/>
        <v>29.343585515123749</v>
      </c>
      <c r="Y79" s="185">
        <f t="shared" si="12"/>
        <v>46.581192394503027</v>
      </c>
      <c r="Z79" s="183"/>
      <c r="AA79" s="185">
        <f t="shared" si="17"/>
        <v>45.074703236617751</v>
      </c>
      <c r="AB79" s="185">
        <f t="shared" si="18"/>
        <v>46.581192394503027</v>
      </c>
      <c r="AC79" s="185">
        <f t="shared" si="19"/>
        <v>46.204570105031706</v>
      </c>
      <c r="AD79" s="183"/>
      <c r="AE79" s="186" t="str">
        <f>IF(RIGHT($C79,2)&gt;=RIGHT(Controls!$C$53,2), 'Modelled costs '!$AC79*Controls!$E$41, "")</f>
        <v/>
      </c>
      <c r="AF79" s="187" t="str">
        <f>IF(RIGHT($C79,2)&lt;RIGHT(Controls!$C$53,2), "", (INDEX(Controls!$F$44:$F$49, MATCH('Modelled costs '!$C79, Controls!$B$44:$B$49,0), 0))*'Modelled costs '!$AE79)</f>
        <v/>
      </c>
      <c r="AG79" s="188" t="str">
        <f t="shared" si="20"/>
        <v/>
      </c>
    </row>
    <row r="80" spans="1:33" s="48" customFormat="1" ht="13.15">
      <c r="A80" s="66" t="str">
        <f t="shared" si="13"/>
        <v>SBB24</v>
      </c>
      <c r="B80" s="66" t="str">
        <f>Costs!B81</f>
        <v>SBB</v>
      </c>
      <c r="C80" s="66" t="str">
        <f>Costs!C81</f>
        <v>2023-24</v>
      </c>
      <c r="D80" s="181">
        <f>IFERROR(
EXP(SUM('Model coeffs'!D$14) + SUM('Model coeffs'!D$7)*'Cost drivers '!$D82 + SUM('Model coeffs'!D$8)*'Cost drivers '!$E82 + SUM('Model coeffs'!D$9)*'Cost drivers '!$F82 + SUM('Model coeffs'!D$10)*'Cost drivers '!$G82 + SUM('Model coeffs'!D$11)*'Cost drivers '!$H82 + SUM('Model coeffs'!D$12)*'Cost drivers '!$I82 + SUM('Model coeffs'!D$13)*'Cost drivers '!$J82),
"")</f>
        <v>9.5849015676825164</v>
      </c>
      <c r="E80" s="181">
        <f>IFERROR(
EXP(SUM('Model coeffs'!E$14) + SUM('Model coeffs'!E$7)*'Cost drivers '!$D82 + SUM('Model coeffs'!E$8)*'Cost drivers '!$E82 + SUM('Model coeffs'!E$9)*'Cost drivers '!$F82 + SUM('Model coeffs'!E$10)*'Cost drivers '!$G82 + SUM('Model coeffs'!E$11)*'Cost drivers '!$H82 + SUM('Model coeffs'!E$12)*'Cost drivers '!$I82 + SUM('Model coeffs'!E$13)*'Cost drivers '!$J82),
"")</f>
        <v>10.86443555126759</v>
      </c>
      <c r="F80" s="181">
        <f>IFERROR(
EXP(SUM('Model coeffs'!F$14) + SUM('Model coeffs'!F$7)*'Cost drivers '!$D82 + SUM('Model coeffs'!F$8)*'Cost drivers '!$E82 + SUM('Model coeffs'!F$9)*'Cost drivers '!$F82 + SUM('Model coeffs'!F$10)*'Cost drivers '!$G82 + SUM('Model coeffs'!F$11)*'Cost drivers '!$H82 + SUM('Model coeffs'!F$12)*'Cost drivers '!$I82 + SUM('Model coeffs'!F$13)*'Cost drivers '!$J82),
"")</f>
        <v>19.504053902227675</v>
      </c>
      <c r="G80" s="181">
        <f>IFERROR(
EXP(SUM('Model coeffs'!G$14) + SUM('Model coeffs'!G$7)*'Cost drivers '!$D82 + SUM('Model coeffs'!G$8)*'Cost drivers '!$E82 + SUM('Model coeffs'!G$9)*'Cost drivers '!$F82 + SUM('Model coeffs'!G$10)*'Cost drivers '!$G82 + SUM('Model coeffs'!G$11)*'Cost drivers '!$H82 + SUM('Model coeffs'!G$12)*'Cost drivers '!$I82 + SUM('Model coeffs'!G$13)*'Cost drivers '!$J82),
"")</f>
        <v>19.210931111704848</v>
      </c>
      <c r="H80" s="181">
        <f>IFERROR(
EXP(SUM('Model coeffs'!H$14) + SUM('Model coeffs'!H$7)*'Cost drivers '!$D82 + SUM('Model coeffs'!H$8)*'Cost drivers '!$E82 + SUM('Model coeffs'!H$9)*'Cost drivers '!$F82 + SUM('Model coeffs'!H$10)*'Cost drivers '!$G82 + SUM('Model coeffs'!H$11)*'Cost drivers '!$H82 + SUM('Model coeffs'!H$12)*'Cost drivers '!$I82 + SUM('Model coeffs'!H$13)*'Cost drivers '!$J82),
"")</f>
        <v>28.967843600860672</v>
      </c>
      <c r="I80" s="181">
        <f>IFERROR(
EXP(SUM('Model coeffs'!I$14) + SUM('Model coeffs'!I$7)*'Cost drivers '!$D82 + SUM('Model coeffs'!I$8)*'Cost drivers '!$E82 + SUM('Model coeffs'!I$9)*'Cost drivers '!$F82 + SUM('Model coeffs'!I$10)*'Cost drivers '!$G82 + SUM('Model coeffs'!I$11)*'Cost drivers '!$H82 + SUM('Model coeffs'!I$12)*'Cost drivers '!$I82 + SUM('Model coeffs'!I$13)*'Cost drivers '!$J82),
"")</f>
        <v>31.607526664063737</v>
      </c>
      <c r="J80" s="181">
        <f>IFERROR(
EXP(SUM('Model coeffs'!J$14) + SUM('Model coeffs'!J$7)*'Cost drivers '!$D82 + SUM('Model coeffs'!J$8)*'Cost drivers '!$E82 + SUM('Model coeffs'!J$9)*'Cost drivers '!$F82 + SUM('Model coeffs'!J$10)*'Cost drivers '!$G82 + SUM('Model coeffs'!J$11)*'Cost drivers '!$H82 + SUM('Model coeffs'!J$12)*'Cost drivers '!$I82 + SUM('Model coeffs'!J$13)*'Cost drivers '!$J82),
"")</f>
        <v>29.34853252995293</v>
      </c>
      <c r="K80" s="181">
        <f>IFERROR(
EXP(SUM('Model coeffs'!K$14) + SUM('Model coeffs'!K$7)*'Cost drivers '!$D82 + SUM('Model coeffs'!K$8)*'Cost drivers '!$E82 + SUM('Model coeffs'!K$9)*'Cost drivers '!$F82 + SUM('Model coeffs'!K$10)*'Cost drivers '!$G82 + SUM('Model coeffs'!K$11)*'Cost drivers '!$H82 + SUM('Model coeffs'!K$12)*'Cost drivers '!$I82 + SUM('Model coeffs'!K$13)*'Cost drivers '!$J82),
"")</f>
        <v>31.904101181447977</v>
      </c>
      <c r="L80" s="182">
        <f>IFERROR(INDEX('Cost drivers '!$O$9:$O$314, MATCH('Modelled costs '!$A80, 'Cost drivers '!$A$9:$A$314, 0)), "")</f>
        <v>1528.018</v>
      </c>
      <c r="M80" s="183"/>
      <c r="N80" s="184">
        <f t="shared" si="14"/>
        <v>14.645902123647103</v>
      </c>
      <c r="O80" s="184">
        <f t="shared" si="14"/>
        <v>16.601053082176801</v>
      </c>
      <c r="P80" s="184">
        <f t="shared" si="14"/>
        <v>29.802545435574125</v>
      </c>
      <c r="Q80" s="184">
        <f t="shared" si="14"/>
        <v>29.354648535445019</v>
      </c>
      <c r="R80" s="184">
        <f t="shared" si="14"/>
        <v>44.263386443299922</v>
      </c>
      <c r="S80" s="184">
        <f t="shared" si="14"/>
        <v>48.296869678169344</v>
      </c>
      <c r="T80" s="184">
        <f t="shared" si="14"/>
        <v>44.845085979353613</v>
      </c>
      <c r="U80" s="184">
        <f t="shared" si="11"/>
        <v>48.750040879073779</v>
      </c>
      <c r="V80" s="183"/>
      <c r="W80" s="185">
        <f t="shared" si="15"/>
        <v>15.623477602911951</v>
      </c>
      <c r="X80" s="185">
        <f t="shared" si="16"/>
        <v>29.57859698550957</v>
      </c>
      <c r="Y80" s="185">
        <f t="shared" si="12"/>
        <v>46.538845744974168</v>
      </c>
      <c r="Z80" s="183"/>
      <c r="AA80" s="185">
        <f t="shared" si="17"/>
        <v>45.202074588421524</v>
      </c>
      <c r="AB80" s="185">
        <f t="shared" si="18"/>
        <v>46.538845744974168</v>
      </c>
      <c r="AC80" s="185">
        <f t="shared" si="19"/>
        <v>46.204652955836011</v>
      </c>
      <c r="AD80" s="183"/>
      <c r="AE80" s="186" t="str">
        <f>IF(RIGHT($C80,2)&gt;=RIGHT(Controls!$C$53,2), 'Modelled costs '!$AC80*Controls!$E$41, "")</f>
        <v/>
      </c>
      <c r="AF80" s="187" t="str">
        <f>IF(RIGHT($C80,2)&lt;RIGHT(Controls!$C$53,2), "", (INDEX(Controls!$F$44:$F$49, MATCH('Modelled costs '!$C80, Controls!$B$44:$B$49,0), 0))*'Modelled costs '!$AE80)</f>
        <v/>
      </c>
      <c r="AG80" s="188" t="str">
        <f t="shared" si="20"/>
        <v/>
      </c>
    </row>
    <row r="81" spans="1:33" s="48" customFormat="1" ht="13.15">
      <c r="A81" s="66" t="str">
        <f t="shared" si="13"/>
        <v>SBB25</v>
      </c>
      <c r="B81" s="66" t="str">
        <f>Costs!B82</f>
        <v>SBB</v>
      </c>
      <c r="C81" s="66" t="str">
        <f>Costs!C82</f>
        <v>2024-25</v>
      </c>
      <c r="D81" s="181">
        <f>IFERROR(
EXP(SUM('Model coeffs'!D$14) + SUM('Model coeffs'!D$7)*'Cost drivers '!$D83 + SUM('Model coeffs'!D$8)*'Cost drivers '!$E83 + SUM('Model coeffs'!D$9)*'Cost drivers '!$F83 + SUM('Model coeffs'!D$10)*'Cost drivers '!$G83 + SUM('Model coeffs'!D$11)*'Cost drivers '!$H83 + SUM('Model coeffs'!D$12)*'Cost drivers '!$I83 + SUM('Model coeffs'!D$13)*'Cost drivers '!$J83),
"")</f>
        <v>9.4680839228773621</v>
      </c>
      <c r="E81" s="181">
        <f>IFERROR(
EXP(SUM('Model coeffs'!E$14) + SUM('Model coeffs'!E$7)*'Cost drivers '!$D83 + SUM('Model coeffs'!E$8)*'Cost drivers '!$E83 + SUM('Model coeffs'!E$9)*'Cost drivers '!$F83 + SUM('Model coeffs'!E$10)*'Cost drivers '!$G83 + SUM('Model coeffs'!E$11)*'Cost drivers '!$H83 + SUM('Model coeffs'!E$12)*'Cost drivers '!$I83 + SUM('Model coeffs'!E$13)*'Cost drivers '!$J83),
"")</f>
        <v>10.738980143938809</v>
      </c>
      <c r="F81" s="181">
        <f>IFERROR(
EXP(SUM('Model coeffs'!F$14) + SUM('Model coeffs'!F$7)*'Cost drivers '!$D83 + SUM('Model coeffs'!F$8)*'Cost drivers '!$E83 + SUM('Model coeffs'!F$9)*'Cost drivers '!$F83 + SUM('Model coeffs'!F$10)*'Cost drivers '!$G83 + SUM('Model coeffs'!F$11)*'Cost drivers '!$H83 + SUM('Model coeffs'!F$12)*'Cost drivers '!$I83 + SUM('Model coeffs'!F$13)*'Cost drivers '!$J83),
"")</f>
        <v>19.521608783925636</v>
      </c>
      <c r="G81" s="181">
        <f>IFERROR(
EXP(SUM('Model coeffs'!G$14) + SUM('Model coeffs'!G$7)*'Cost drivers '!$D83 + SUM('Model coeffs'!G$8)*'Cost drivers '!$E83 + SUM('Model coeffs'!G$9)*'Cost drivers '!$F83 + SUM('Model coeffs'!G$10)*'Cost drivers '!$G83 + SUM('Model coeffs'!G$11)*'Cost drivers '!$H83 + SUM('Model coeffs'!G$12)*'Cost drivers '!$I83 + SUM('Model coeffs'!G$13)*'Cost drivers '!$J83),
"")</f>
        <v>19.220686833671262</v>
      </c>
      <c r="H81" s="181">
        <f>IFERROR(
EXP(SUM('Model coeffs'!H$14) + SUM('Model coeffs'!H$7)*'Cost drivers '!$D83 + SUM('Model coeffs'!H$8)*'Cost drivers '!$E83 + SUM('Model coeffs'!H$9)*'Cost drivers '!$F83 + SUM('Model coeffs'!H$10)*'Cost drivers '!$G83 + SUM('Model coeffs'!H$11)*'Cost drivers '!$H83 + SUM('Model coeffs'!H$12)*'Cost drivers '!$I83 + SUM('Model coeffs'!H$13)*'Cost drivers '!$J83),
"")</f>
        <v>28.7071175951322</v>
      </c>
      <c r="I81" s="181">
        <f>IFERROR(
EXP(SUM('Model coeffs'!I$14) + SUM('Model coeffs'!I$7)*'Cost drivers '!$D83 + SUM('Model coeffs'!I$8)*'Cost drivers '!$E83 + SUM('Model coeffs'!I$9)*'Cost drivers '!$F83 + SUM('Model coeffs'!I$10)*'Cost drivers '!$G83 + SUM('Model coeffs'!I$11)*'Cost drivers '!$H83 + SUM('Model coeffs'!I$12)*'Cost drivers '!$I83 + SUM('Model coeffs'!I$13)*'Cost drivers '!$J83),
"")</f>
        <v>31.31112837173157</v>
      </c>
      <c r="J81" s="181">
        <f>IFERROR(
EXP(SUM('Model coeffs'!J$14) + SUM('Model coeffs'!J$7)*'Cost drivers '!$D83 + SUM('Model coeffs'!J$8)*'Cost drivers '!$E83 + SUM('Model coeffs'!J$9)*'Cost drivers '!$F83 + SUM('Model coeffs'!J$10)*'Cost drivers '!$G83 + SUM('Model coeffs'!J$11)*'Cost drivers '!$H83 + SUM('Model coeffs'!J$12)*'Cost drivers '!$I83 + SUM('Model coeffs'!J$13)*'Cost drivers '!$J83),
"")</f>
        <v>29.16224473850745</v>
      </c>
      <c r="K81" s="181">
        <f>IFERROR(
EXP(SUM('Model coeffs'!K$14) + SUM('Model coeffs'!K$7)*'Cost drivers '!$D83 + SUM('Model coeffs'!K$8)*'Cost drivers '!$E83 + SUM('Model coeffs'!K$9)*'Cost drivers '!$F83 + SUM('Model coeffs'!K$10)*'Cost drivers '!$G83 + SUM('Model coeffs'!K$11)*'Cost drivers '!$H83 + SUM('Model coeffs'!K$12)*'Cost drivers '!$I83 + SUM('Model coeffs'!K$13)*'Cost drivers '!$J83),
"")</f>
        <v>31.695640746774554</v>
      </c>
      <c r="L81" s="182">
        <f>IFERROR(INDEX('Cost drivers '!$O$9:$O$314, MATCH('Modelled costs '!$A81, 'Cost drivers '!$A$9:$A$314, 0)), "")</f>
        <v>1552.5335884583965</v>
      </c>
      <c r="M81" s="183"/>
      <c r="N81" s="184">
        <f t="shared" si="14"/>
        <v>14.699518308610042</v>
      </c>
      <c r="O81" s="184">
        <f t="shared" si="14"/>
        <v>16.672627379252784</v>
      </c>
      <c r="P81" s="184">
        <f t="shared" si="14"/>
        <v>30.307953337789023</v>
      </c>
      <c r="Q81" s="184">
        <f t="shared" si="14"/>
        <v>29.8407619025147</v>
      </c>
      <c r="R81" s="184">
        <f t="shared" si="14"/>
        <v>44.568764294267766</v>
      </c>
      <c r="S81" s="184">
        <f t="shared" si="14"/>
        <v>48.611578489645922</v>
      </c>
      <c r="T81" s="184">
        <f t="shared" si="14"/>
        <v>45.27536447137696</v>
      </c>
      <c r="U81" s="184">
        <f t="shared" si="11"/>
        <v>49.208546867078063</v>
      </c>
      <c r="V81" s="183"/>
      <c r="W81" s="185">
        <f t="shared" si="15"/>
        <v>15.686072843931413</v>
      </c>
      <c r="X81" s="185">
        <f t="shared" si="16"/>
        <v>30.074357620151861</v>
      </c>
      <c r="Y81" s="185">
        <f t="shared" si="12"/>
        <v>46.916063530592176</v>
      </c>
      <c r="Z81" s="183"/>
      <c r="AA81" s="185">
        <f t="shared" si="17"/>
        <v>45.760430464083271</v>
      </c>
      <c r="AB81" s="185">
        <f t="shared" si="18"/>
        <v>46.916063530592176</v>
      </c>
      <c r="AC81" s="185">
        <f t="shared" si="19"/>
        <v>46.627155263964951</v>
      </c>
      <c r="AD81" s="183"/>
      <c r="AE81" s="186">
        <f>IF(RIGHT($C81,2)&gt;=RIGHT(Controls!$C$53,2), 'Modelled costs '!$AC81*Controls!$E$41, "")</f>
        <v>42.764529775172313</v>
      </c>
      <c r="AF81" s="187">
        <f>IF(RIGHT($C81,2)&lt;RIGHT(Controls!$C$53,2), "", (INDEX(Controls!$F$44:$F$49, MATCH('Modelled costs '!$C81, Controls!$B$44:$B$49,0), 0))*'Modelled costs '!$AE81)</f>
        <v>-0.33877929974051524</v>
      </c>
      <c r="AG81" s="188">
        <f t="shared" si="20"/>
        <v>42.425750475431798</v>
      </c>
    </row>
    <row r="82" spans="1:33" s="48" customFormat="1" ht="13.15">
      <c r="A82" s="66" t="str">
        <f t="shared" si="13"/>
        <v>SBB26</v>
      </c>
      <c r="B82" s="66" t="str">
        <f>Costs!B83</f>
        <v>SBB</v>
      </c>
      <c r="C82" s="66" t="str">
        <f>Costs!C83</f>
        <v>2025-26</v>
      </c>
      <c r="D82" s="181">
        <f>IFERROR(
EXP(SUM('Model coeffs'!D$14) + SUM('Model coeffs'!D$7)*'Cost drivers '!$D84 + SUM('Model coeffs'!D$8)*'Cost drivers '!$E84 + SUM('Model coeffs'!D$9)*'Cost drivers '!$F84 + SUM('Model coeffs'!D$10)*'Cost drivers '!$G84 + SUM('Model coeffs'!D$11)*'Cost drivers '!$H84 + SUM('Model coeffs'!D$12)*'Cost drivers '!$I84 + SUM('Model coeffs'!D$13)*'Cost drivers '!$J84),
"")</f>
        <v>10.703821438537267</v>
      </c>
      <c r="E82" s="181">
        <f>IFERROR(
EXP(SUM('Model coeffs'!E$14) + SUM('Model coeffs'!E$7)*'Cost drivers '!$D84 + SUM('Model coeffs'!E$8)*'Cost drivers '!$E84 + SUM('Model coeffs'!E$9)*'Cost drivers '!$F84 + SUM('Model coeffs'!E$10)*'Cost drivers '!$G84 + SUM('Model coeffs'!E$11)*'Cost drivers '!$H84 + SUM('Model coeffs'!E$12)*'Cost drivers '!$I84 + SUM('Model coeffs'!E$13)*'Cost drivers '!$J84),
"")</f>
        <v>12.062140383616795</v>
      </c>
      <c r="F82" s="181">
        <f>IFERROR(
EXP(SUM('Model coeffs'!F$14) + SUM('Model coeffs'!F$7)*'Cost drivers '!$D84 + SUM('Model coeffs'!F$8)*'Cost drivers '!$E84 + SUM('Model coeffs'!F$9)*'Cost drivers '!$F84 + SUM('Model coeffs'!F$10)*'Cost drivers '!$G84 + SUM('Model coeffs'!F$11)*'Cost drivers '!$H84 + SUM('Model coeffs'!F$12)*'Cost drivers '!$I84 + SUM('Model coeffs'!F$13)*'Cost drivers '!$J84),
"")</f>
        <v>19.532234008748333</v>
      </c>
      <c r="G82" s="181">
        <f>IFERROR(
EXP(SUM('Model coeffs'!G$14) + SUM('Model coeffs'!G$7)*'Cost drivers '!$D84 + SUM('Model coeffs'!G$8)*'Cost drivers '!$E84 + SUM('Model coeffs'!G$9)*'Cost drivers '!$F84 + SUM('Model coeffs'!G$10)*'Cost drivers '!$G84 + SUM('Model coeffs'!G$11)*'Cost drivers '!$H84 + SUM('Model coeffs'!G$12)*'Cost drivers '!$I84 + SUM('Model coeffs'!G$13)*'Cost drivers '!$J84),
"")</f>
        <v>19.226840587839259</v>
      </c>
      <c r="H82" s="181">
        <f>IFERROR(
EXP(SUM('Model coeffs'!H$14) + SUM('Model coeffs'!H$7)*'Cost drivers '!$D84 + SUM('Model coeffs'!H$8)*'Cost drivers '!$E84 + SUM('Model coeffs'!H$9)*'Cost drivers '!$F84 + SUM('Model coeffs'!H$10)*'Cost drivers '!$G84 + SUM('Model coeffs'!H$11)*'Cost drivers '!$H84 + SUM('Model coeffs'!H$12)*'Cost drivers '!$I84 + SUM('Model coeffs'!H$13)*'Cost drivers '!$J84),
"")</f>
        <v>30.951402448779291</v>
      </c>
      <c r="I82" s="181">
        <f>IFERROR(
EXP(SUM('Model coeffs'!I$14) + SUM('Model coeffs'!I$7)*'Cost drivers '!$D84 + SUM('Model coeffs'!I$8)*'Cost drivers '!$E84 + SUM('Model coeffs'!I$9)*'Cost drivers '!$F84 + SUM('Model coeffs'!I$10)*'Cost drivers '!$G84 + SUM('Model coeffs'!I$11)*'Cost drivers '!$H84 + SUM('Model coeffs'!I$12)*'Cost drivers '!$I84 + SUM('Model coeffs'!I$13)*'Cost drivers '!$J84),
"")</f>
        <v>33.877987576582207</v>
      </c>
      <c r="J82" s="181">
        <f>IFERROR(
EXP(SUM('Model coeffs'!J$14) + SUM('Model coeffs'!J$7)*'Cost drivers '!$D84 + SUM('Model coeffs'!J$8)*'Cost drivers '!$E84 + SUM('Model coeffs'!J$9)*'Cost drivers '!$F84 + SUM('Model coeffs'!J$10)*'Cost drivers '!$G84 + SUM('Model coeffs'!J$11)*'Cost drivers '!$H84 + SUM('Model coeffs'!J$12)*'Cost drivers '!$I84 + SUM('Model coeffs'!J$13)*'Cost drivers '!$J84),
"")</f>
        <v>31.080382029135723</v>
      </c>
      <c r="K82" s="181">
        <f>IFERROR(
EXP(SUM('Model coeffs'!K$14) + SUM('Model coeffs'!K$7)*'Cost drivers '!$D84 + SUM('Model coeffs'!K$8)*'Cost drivers '!$E84 + SUM('Model coeffs'!K$9)*'Cost drivers '!$F84 + SUM('Model coeffs'!K$10)*'Cost drivers '!$G84 + SUM('Model coeffs'!K$11)*'Cost drivers '!$H84 + SUM('Model coeffs'!K$12)*'Cost drivers '!$I84 + SUM('Model coeffs'!K$13)*'Cost drivers '!$J84),
"")</f>
        <v>33.843918177405868</v>
      </c>
      <c r="L82" s="182">
        <f>IFERROR(INDEX('Cost drivers '!$O$9:$O$314, MATCH('Modelled costs '!$A82, 'Cost drivers '!$A$9:$A$314, 0)), "")</f>
        <v>1567.2838896937972</v>
      </c>
      <c r="M82" s="183"/>
      <c r="N82" s="184">
        <f t="shared" si="14"/>
        <v>16.77592689877854</v>
      </c>
      <c r="O82" s="184">
        <f t="shared" si="14"/>
        <v>18.904798298467561</v>
      </c>
      <c r="P82" s="184">
        <f t="shared" si="14"/>
        <v>30.612555691640555</v>
      </c>
      <c r="Q82" s="184">
        <f t="shared" si="14"/>
        <v>30.133917503031288</v>
      </c>
      <c r="R82" s="184">
        <f t="shared" si="14"/>
        <v>48.509634421400925</v>
      </c>
      <c r="S82" s="184">
        <f t="shared" si="14"/>
        <v>53.096424144023892</v>
      </c>
      <c r="T82" s="184">
        <f t="shared" si="14"/>
        <v>48.711782039793029</v>
      </c>
      <c r="U82" s="184">
        <f t="shared" si="11"/>
        <v>53.043027723563277</v>
      </c>
      <c r="V82" s="183"/>
      <c r="W82" s="185">
        <f t="shared" si="15"/>
        <v>17.840362598623052</v>
      </c>
      <c r="X82" s="185">
        <f t="shared" si="16"/>
        <v>30.373236597335922</v>
      </c>
      <c r="Y82" s="185">
        <f t="shared" si="12"/>
        <v>50.840217082195281</v>
      </c>
      <c r="Z82" s="183"/>
      <c r="AA82" s="185">
        <f t="shared" si="17"/>
        <v>48.213599195958977</v>
      </c>
      <c r="AB82" s="185">
        <f t="shared" si="18"/>
        <v>50.840217082195281</v>
      </c>
      <c r="AC82" s="185">
        <f t="shared" si="19"/>
        <v>50.183562610636201</v>
      </c>
      <c r="AD82" s="183"/>
      <c r="AE82" s="186">
        <f>IF(RIGHT($C82,2)&gt;=RIGHT(Controls!$C$53,2), 'Modelled costs '!$AC82*Controls!$E$41, "")</f>
        <v>46.026321900562884</v>
      </c>
      <c r="AF82" s="187">
        <f>IF(RIGHT($C82,2)&lt;RIGHT(Controls!$C$53,2), "", (INDEX(Controls!$F$44:$F$49, MATCH('Modelled costs '!$C82, Controls!$B$44:$B$49,0), 0))*'Modelled costs '!$AE82)</f>
        <v>-0.72634973330102326</v>
      </c>
      <c r="AG82" s="188">
        <f t="shared" si="20"/>
        <v>45.299972167261863</v>
      </c>
    </row>
    <row r="83" spans="1:33" s="48" customFormat="1" ht="13.15">
      <c r="A83" s="66" t="str">
        <f t="shared" si="13"/>
        <v>SBB27</v>
      </c>
      <c r="B83" s="66" t="str">
        <f>Costs!B84</f>
        <v>SBB</v>
      </c>
      <c r="C83" s="66" t="str">
        <f>Costs!C84</f>
        <v>2026-27</v>
      </c>
      <c r="D83" s="181">
        <f>IFERROR(
EXP(SUM('Model coeffs'!D$14) + SUM('Model coeffs'!D$7)*'Cost drivers '!$D85 + SUM('Model coeffs'!D$8)*'Cost drivers '!$E85 + SUM('Model coeffs'!D$9)*'Cost drivers '!$F85 + SUM('Model coeffs'!D$10)*'Cost drivers '!$G85 + SUM('Model coeffs'!D$11)*'Cost drivers '!$H85 + SUM('Model coeffs'!D$12)*'Cost drivers '!$I85 + SUM('Model coeffs'!D$13)*'Cost drivers '!$J85),
"")</f>
        <v>11.361630589655869</v>
      </c>
      <c r="E83" s="181">
        <f>IFERROR(
EXP(SUM('Model coeffs'!E$14) + SUM('Model coeffs'!E$7)*'Cost drivers '!$D85 + SUM('Model coeffs'!E$8)*'Cost drivers '!$E85 + SUM('Model coeffs'!E$9)*'Cost drivers '!$F85 + SUM('Model coeffs'!E$10)*'Cost drivers '!$G85 + SUM('Model coeffs'!E$11)*'Cost drivers '!$H85 + SUM('Model coeffs'!E$12)*'Cost drivers '!$I85 + SUM('Model coeffs'!E$13)*'Cost drivers '!$J85),
"")</f>
        <v>12.763136177059573</v>
      </c>
      <c r="F83" s="181">
        <f>IFERROR(
EXP(SUM('Model coeffs'!F$14) + SUM('Model coeffs'!F$7)*'Cost drivers '!$D85 + SUM('Model coeffs'!F$8)*'Cost drivers '!$E85 + SUM('Model coeffs'!F$9)*'Cost drivers '!$F85 + SUM('Model coeffs'!F$10)*'Cost drivers '!$G85 + SUM('Model coeffs'!F$11)*'Cost drivers '!$H85 + SUM('Model coeffs'!F$12)*'Cost drivers '!$I85 + SUM('Model coeffs'!F$13)*'Cost drivers '!$J85),
"")</f>
        <v>19.541276732183729</v>
      </c>
      <c r="G83" s="181">
        <f>IFERROR(
EXP(SUM('Model coeffs'!G$14) + SUM('Model coeffs'!G$7)*'Cost drivers '!$D85 + SUM('Model coeffs'!G$8)*'Cost drivers '!$E85 + SUM('Model coeffs'!G$9)*'Cost drivers '!$F85 + SUM('Model coeffs'!G$10)*'Cost drivers '!$G85 + SUM('Model coeffs'!G$11)*'Cost drivers '!$H85 + SUM('Model coeffs'!G$12)*'Cost drivers '!$I85 + SUM('Model coeffs'!G$13)*'Cost drivers '!$J85),
"")</f>
        <v>19.230363283979933</v>
      </c>
      <c r="H83" s="181">
        <f>IFERROR(
EXP(SUM('Model coeffs'!H$14) + SUM('Model coeffs'!H$7)*'Cost drivers '!$D85 + SUM('Model coeffs'!H$8)*'Cost drivers '!$E85 + SUM('Model coeffs'!H$9)*'Cost drivers '!$F85 + SUM('Model coeffs'!H$10)*'Cost drivers '!$G85 + SUM('Model coeffs'!H$11)*'Cost drivers '!$H85 + SUM('Model coeffs'!H$12)*'Cost drivers '!$I85 + SUM('Model coeffs'!H$13)*'Cost drivers '!$J85),
"")</f>
        <v>32.091759485519539</v>
      </c>
      <c r="I83" s="181">
        <f>IFERROR(
EXP(SUM('Model coeffs'!I$14) + SUM('Model coeffs'!I$7)*'Cost drivers '!$D85 + SUM('Model coeffs'!I$8)*'Cost drivers '!$E85 + SUM('Model coeffs'!I$9)*'Cost drivers '!$F85 + SUM('Model coeffs'!I$10)*'Cost drivers '!$G85 + SUM('Model coeffs'!I$11)*'Cost drivers '!$H85 + SUM('Model coeffs'!I$12)*'Cost drivers '!$I85 + SUM('Model coeffs'!I$13)*'Cost drivers '!$J85),
"")</f>
        <v>35.186035429574389</v>
      </c>
      <c r="J83" s="181">
        <f>IFERROR(
EXP(SUM('Model coeffs'!J$14) + SUM('Model coeffs'!J$7)*'Cost drivers '!$D85 + SUM('Model coeffs'!J$8)*'Cost drivers '!$E85 + SUM('Model coeffs'!J$9)*'Cost drivers '!$F85 + SUM('Model coeffs'!J$10)*'Cost drivers '!$G85 + SUM('Model coeffs'!J$11)*'Cost drivers '!$H85 + SUM('Model coeffs'!J$12)*'Cost drivers '!$I85 + SUM('Model coeffs'!J$13)*'Cost drivers '!$J85),
"")</f>
        <v>32.058010274414414</v>
      </c>
      <c r="K83" s="181">
        <f>IFERROR(
EXP(SUM('Model coeffs'!K$14) + SUM('Model coeffs'!K$7)*'Cost drivers '!$D85 + SUM('Model coeffs'!K$8)*'Cost drivers '!$E85 + SUM('Model coeffs'!K$9)*'Cost drivers '!$F85 + SUM('Model coeffs'!K$10)*'Cost drivers '!$G85 + SUM('Model coeffs'!K$11)*'Cost drivers '!$H85 + SUM('Model coeffs'!K$12)*'Cost drivers '!$I85 + SUM('Model coeffs'!K$13)*'Cost drivers '!$J85),
"")</f>
        <v>34.940364060160483</v>
      </c>
      <c r="L83" s="182">
        <f>IFERROR(INDEX('Cost drivers '!$O$9:$O$314, MATCH('Modelled costs '!$A83, 'Cost drivers '!$A$9:$A$314, 0)), "")</f>
        <v>1581.784928242804</v>
      </c>
      <c r="M83" s="183"/>
      <c r="N83" s="184">
        <f t="shared" si="14"/>
        <v>17.971656026980057</v>
      </c>
      <c r="O83" s="184">
        <f t="shared" si="14"/>
        <v>20.188536441983313</v>
      </c>
      <c r="P83" s="184">
        <f t="shared" si="14"/>
        <v>30.910097013590015</v>
      </c>
      <c r="Q83" s="184">
        <f t="shared" si="14"/>
        <v>30.418298807233253</v>
      </c>
      <c r="R83" s="184">
        <f t="shared" si="14"/>
        <v>50.762261474987852</v>
      </c>
      <c r="S83" s="184">
        <f t="shared" si="14"/>
        <v>55.656740527118089</v>
      </c>
      <c r="T83" s="184">
        <f t="shared" si="14"/>
        <v>50.708877481521682</v>
      </c>
      <c r="U83" s="184">
        <f t="shared" si="11"/>
        <v>55.268141257678394</v>
      </c>
      <c r="V83" s="183"/>
      <c r="W83" s="185">
        <f t="shared" si="15"/>
        <v>19.080096234481687</v>
      </c>
      <c r="X83" s="185">
        <f t="shared" si="16"/>
        <v>30.664197910411634</v>
      </c>
      <c r="Y83" s="185">
        <f t="shared" si="12"/>
        <v>53.099005185326504</v>
      </c>
      <c r="Z83" s="183"/>
      <c r="AA83" s="185">
        <f t="shared" si="17"/>
        <v>49.744294144893317</v>
      </c>
      <c r="AB83" s="185">
        <f t="shared" si="18"/>
        <v>53.099005185326504</v>
      </c>
      <c r="AC83" s="185">
        <f t="shared" si="19"/>
        <v>52.260327425218208</v>
      </c>
      <c r="AD83" s="183"/>
      <c r="AE83" s="186">
        <f>IF(RIGHT($C83,2)&gt;=RIGHT(Controls!$C$53,2), 'Modelled costs '!$AC83*Controls!$E$41, "")</f>
        <v>47.931046095003694</v>
      </c>
      <c r="AF83" s="187">
        <f>IF(RIGHT($C83,2)&lt;RIGHT(Controls!$C$53,2), "", (INDEX(Controls!$F$44:$F$49, MATCH('Modelled costs '!$C83, Controls!$B$44:$B$49,0), 0))*'Modelled costs '!$AE83)</f>
        <v>-1.1301245703052569</v>
      </c>
      <c r="AG83" s="188">
        <f t="shared" si="20"/>
        <v>46.800921524698438</v>
      </c>
    </row>
    <row r="84" spans="1:33" s="48" customFormat="1" ht="13.15">
      <c r="A84" s="66" t="str">
        <f t="shared" si="13"/>
        <v>SBB28</v>
      </c>
      <c r="B84" s="66" t="str">
        <f>Costs!B85</f>
        <v>SBB</v>
      </c>
      <c r="C84" s="66" t="str">
        <f>Costs!C85</f>
        <v>2027-28</v>
      </c>
      <c r="D84" s="181">
        <f>IFERROR(
EXP(SUM('Model coeffs'!D$14) + SUM('Model coeffs'!D$7)*'Cost drivers '!$D86 + SUM('Model coeffs'!D$8)*'Cost drivers '!$E86 + SUM('Model coeffs'!D$9)*'Cost drivers '!$F86 + SUM('Model coeffs'!D$10)*'Cost drivers '!$G86 + SUM('Model coeffs'!D$11)*'Cost drivers '!$H86 + SUM('Model coeffs'!D$12)*'Cost drivers '!$I86 + SUM('Model coeffs'!D$13)*'Cost drivers '!$J86),
"")</f>
        <v>11.977034022695916</v>
      </c>
      <c r="E84" s="181">
        <f>IFERROR(
EXP(SUM('Model coeffs'!E$14) + SUM('Model coeffs'!E$7)*'Cost drivers '!$D86 + SUM('Model coeffs'!E$8)*'Cost drivers '!$E86 + SUM('Model coeffs'!E$9)*'Cost drivers '!$F86 + SUM('Model coeffs'!E$10)*'Cost drivers '!$G86 + SUM('Model coeffs'!E$11)*'Cost drivers '!$H86 + SUM('Model coeffs'!E$12)*'Cost drivers '!$I86 + SUM('Model coeffs'!E$13)*'Cost drivers '!$J86),
"")</f>
        <v>13.416999776497752</v>
      </c>
      <c r="F84" s="181">
        <f>IFERROR(
EXP(SUM('Model coeffs'!F$14) + SUM('Model coeffs'!F$7)*'Cost drivers '!$D86 + SUM('Model coeffs'!F$8)*'Cost drivers '!$E86 + SUM('Model coeffs'!F$9)*'Cost drivers '!$F86 + SUM('Model coeffs'!F$10)*'Cost drivers '!$G86 + SUM('Model coeffs'!F$11)*'Cost drivers '!$H86 + SUM('Model coeffs'!F$12)*'Cost drivers '!$I86 + SUM('Model coeffs'!F$13)*'Cost drivers '!$J86),
"")</f>
        <v>19.548918072665352</v>
      </c>
      <c r="G84" s="181">
        <f>IFERROR(
EXP(SUM('Model coeffs'!G$14) + SUM('Model coeffs'!G$7)*'Cost drivers '!$D86 + SUM('Model coeffs'!G$8)*'Cost drivers '!$E86 + SUM('Model coeffs'!G$9)*'Cost drivers '!$F86 + SUM('Model coeffs'!G$10)*'Cost drivers '!$G86 + SUM('Model coeffs'!G$11)*'Cost drivers '!$H86 + SUM('Model coeffs'!G$12)*'Cost drivers '!$I86 + SUM('Model coeffs'!G$13)*'Cost drivers '!$J86),
"")</f>
        <v>19.231791792071395</v>
      </c>
      <c r="H84" s="181">
        <f>IFERROR(
EXP(SUM('Model coeffs'!H$14) + SUM('Model coeffs'!H$7)*'Cost drivers '!$D86 + SUM('Model coeffs'!H$8)*'Cost drivers '!$E86 + SUM('Model coeffs'!H$9)*'Cost drivers '!$F86 + SUM('Model coeffs'!H$10)*'Cost drivers '!$G86 + SUM('Model coeffs'!H$11)*'Cost drivers '!$H86 + SUM('Model coeffs'!H$12)*'Cost drivers '!$I86 + SUM('Model coeffs'!H$13)*'Cost drivers '!$J86),
"")</f>
        <v>33.13325356549683</v>
      </c>
      <c r="I84" s="181">
        <f>IFERROR(
EXP(SUM('Model coeffs'!I$14) + SUM('Model coeffs'!I$7)*'Cost drivers '!$D86 + SUM('Model coeffs'!I$8)*'Cost drivers '!$E86 + SUM('Model coeffs'!I$9)*'Cost drivers '!$F86 + SUM('Model coeffs'!I$10)*'Cost drivers '!$G86 + SUM('Model coeffs'!I$11)*'Cost drivers '!$H86 + SUM('Model coeffs'!I$12)*'Cost drivers '!$I86 + SUM('Model coeffs'!I$13)*'Cost drivers '!$J86),
"")</f>
        <v>36.382660864657026</v>
      </c>
      <c r="J84" s="181">
        <f>IFERROR(
EXP(SUM('Model coeffs'!J$14) + SUM('Model coeffs'!J$7)*'Cost drivers '!$D86 + SUM('Model coeffs'!J$8)*'Cost drivers '!$E86 + SUM('Model coeffs'!J$9)*'Cost drivers '!$F86 + SUM('Model coeffs'!J$10)*'Cost drivers '!$G86 + SUM('Model coeffs'!J$11)*'Cost drivers '!$H86 + SUM('Model coeffs'!J$12)*'Cost drivers '!$I86 + SUM('Model coeffs'!J$13)*'Cost drivers '!$J86),
"")</f>
        <v>32.948259972138935</v>
      </c>
      <c r="K84" s="181">
        <f>IFERROR(
EXP(SUM('Model coeffs'!K$14) + SUM('Model coeffs'!K$7)*'Cost drivers '!$D86 + SUM('Model coeffs'!K$8)*'Cost drivers '!$E86 + SUM('Model coeffs'!K$9)*'Cost drivers '!$F86 + SUM('Model coeffs'!K$10)*'Cost drivers '!$G86 + SUM('Model coeffs'!K$11)*'Cost drivers '!$H86 + SUM('Model coeffs'!K$12)*'Cost drivers '!$I86 + SUM('Model coeffs'!K$13)*'Cost drivers '!$J86),
"")</f>
        <v>35.939670599434102</v>
      </c>
      <c r="L84" s="182">
        <f>IFERROR(INDEX('Cost drivers '!$O$9:$O$314, MATCH('Modelled costs '!$A84, 'Cost drivers '!$A$9:$A$314, 0)), "")</f>
        <v>1595.817808816046</v>
      </c>
      <c r="M84" s="183"/>
      <c r="N84" s="184">
        <f t="shared" si="14"/>
        <v>19.11316419021383</v>
      </c>
      <c r="O84" s="184">
        <f t="shared" si="14"/>
        <v>21.411087184216022</v>
      </c>
      <c r="P84" s="184">
        <f t="shared" si="14"/>
        <v>31.19651160344522</v>
      </c>
      <c r="Q84" s="184">
        <f t="shared" si="14"/>
        <v>30.690435837229792</v>
      </c>
      <c r="R84" s="184">
        <f t="shared" si="14"/>
        <v>52.874636103837595</v>
      </c>
      <c r="S84" s="184">
        <f t="shared" si="14"/>
        <v>58.06009813993429</v>
      </c>
      <c r="T84" s="184">
        <f t="shared" si="14"/>
        <v>52.579420033040186</v>
      </c>
      <c r="U84" s="184">
        <f t="shared" si="11"/>
        <v>57.353166385559398</v>
      </c>
      <c r="V84" s="183"/>
      <c r="W84" s="185">
        <f t="shared" si="15"/>
        <v>20.262125687214926</v>
      </c>
      <c r="X84" s="185">
        <f t="shared" si="16"/>
        <v>30.943473720337508</v>
      </c>
      <c r="Y84" s="185">
        <f t="shared" si="12"/>
        <v>55.216830165592867</v>
      </c>
      <c r="Z84" s="183"/>
      <c r="AA84" s="185">
        <f t="shared" si="17"/>
        <v>51.205599407552434</v>
      </c>
      <c r="AB84" s="185">
        <f t="shared" si="18"/>
        <v>55.216830165592867</v>
      </c>
      <c r="AC84" s="185">
        <f t="shared" si="19"/>
        <v>54.214022476082761</v>
      </c>
      <c r="AD84" s="183"/>
      <c r="AE84" s="186">
        <f>IF(RIGHT($C84,2)&gt;=RIGHT(Controls!$C$53,2), 'Modelled costs '!$AC84*Controls!$E$41, "")</f>
        <v>49.722895709275001</v>
      </c>
      <c r="AF84" s="187">
        <f>IF(RIGHT($C84,2)&lt;RIGHT(Controls!$C$53,2), "", (INDEX(Controls!$F$44:$F$49, MATCH('Modelled costs '!$C84, Controls!$B$44:$B$49,0), 0))*'Modelled costs '!$AE84)</f>
        <v>-1.5569887973528374</v>
      </c>
      <c r="AG84" s="188">
        <f t="shared" si="20"/>
        <v>48.165906911922164</v>
      </c>
    </row>
    <row r="85" spans="1:33" s="48" customFormat="1" ht="13.15">
      <c r="A85" s="66" t="str">
        <f t="shared" si="13"/>
        <v>SBB29</v>
      </c>
      <c r="B85" s="66" t="str">
        <f>Costs!B86</f>
        <v>SBB</v>
      </c>
      <c r="C85" s="66" t="str">
        <f>Costs!C86</f>
        <v>2028-29</v>
      </c>
      <c r="D85" s="181">
        <f>IFERROR(
EXP(SUM('Model coeffs'!D$14) + SUM('Model coeffs'!D$7)*'Cost drivers '!$D87 + SUM('Model coeffs'!D$8)*'Cost drivers '!$E87 + SUM('Model coeffs'!D$9)*'Cost drivers '!$F87 + SUM('Model coeffs'!D$10)*'Cost drivers '!$G87 + SUM('Model coeffs'!D$11)*'Cost drivers '!$H87 + SUM('Model coeffs'!D$12)*'Cost drivers '!$I87 + SUM('Model coeffs'!D$13)*'Cost drivers '!$J87),
"")</f>
        <v>12.205221942074925</v>
      </c>
      <c r="E85" s="181">
        <f>IFERROR(
EXP(SUM('Model coeffs'!E$14) + SUM('Model coeffs'!E$7)*'Cost drivers '!$D87 + SUM('Model coeffs'!E$8)*'Cost drivers '!$E87 + SUM('Model coeffs'!E$9)*'Cost drivers '!$F87 + SUM('Model coeffs'!E$10)*'Cost drivers '!$G87 + SUM('Model coeffs'!E$11)*'Cost drivers '!$H87 + SUM('Model coeffs'!E$12)*'Cost drivers '!$I87 + SUM('Model coeffs'!E$13)*'Cost drivers '!$J87),
"")</f>
        <v>13.658992628389298</v>
      </c>
      <c r="F85" s="181">
        <f>IFERROR(
EXP(SUM('Model coeffs'!F$14) + SUM('Model coeffs'!F$7)*'Cost drivers '!$D87 + SUM('Model coeffs'!F$8)*'Cost drivers '!$E87 + SUM('Model coeffs'!F$9)*'Cost drivers '!$F87 + SUM('Model coeffs'!F$10)*'Cost drivers '!$G87 + SUM('Model coeffs'!F$11)*'Cost drivers '!$H87 + SUM('Model coeffs'!F$12)*'Cost drivers '!$I87 + SUM('Model coeffs'!F$13)*'Cost drivers '!$J87),
"")</f>
        <v>19.555096552178288</v>
      </c>
      <c r="G85" s="181">
        <f>IFERROR(
EXP(SUM('Model coeffs'!G$14) + SUM('Model coeffs'!G$7)*'Cost drivers '!$D87 + SUM('Model coeffs'!G$8)*'Cost drivers '!$E87 + SUM('Model coeffs'!G$9)*'Cost drivers '!$F87 + SUM('Model coeffs'!G$10)*'Cost drivers '!$G87 + SUM('Model coeffs'!G$11)*'Cost drivers '!$H87 + SUM('Model coeffs'!G$12)*'Cost drivers '!$I87 + SUM('Model coeffs'!G$13)*'Cost drivers '!$J87),
"")</f>
        <v>19.231007914719239</v>
      </c>
      <c r="H85" s="181">
        <f>IFERROR(
EXP(SUM('Model coeffs'!H$14) + SUM('Model coeffs'!H$7)*'Cost drivers '!$D87 + SUM('Model coeffs'!H$8)*'Cost drivers '!$E87 + SUM('Model coeffs'!H$9)*'Cost drivers '!$F87 + SUM('Model coeffs'!H$10)*'Cost drivers '!$G87 + SUM('Model coeffs'!H$11)*'Cost drivers '!$H87 + SUM('Model coeffs'!H$12)*'Cost drivers '!$I87 + SUM('Model coeffs'!H$13)*'Cost drivers '!$J87),
"")</f>
        <v>33.498069174425822</v>
      </c>
      <c r="I85" s="181">
        <f>IFERROR(
EXP(SUM('Model coeffs'!I$14) + SUM('Model coeffs'!I$7)*'Cost drivers '!$D87 + SUM('Model coeffs'!I$8)*'Cost drivers '!$E87 + SUM('Model coeffs'!I$9)*'Cost drivers '!$F87 + SUM('Model coeffs'!I$10)*'Cost drivers '!$G87 + SUM('Model coeffs'!I$11)*'Cost drivers '!$H87 + SUM('Model coeffs'!I$12)*'Cost drivers '!$I87 + SUM('Model coeffs'!I$13)*'Cost drivers '!$J87),
"")</f>
        <v>36.802733002686352</v>
      </c>
      <c r="J85" s="181">
        <f>IFERROR(
EXP(SUM('Model coeffs'!J$14) + SUM('Model coeffs'!J$7)*'Cost drivers '!$D87 + SUM('Model coeffs'!J$8)*'Cost drivers '!$E87 + SUM('Model coeffs'!J$9)*'Cost drivers '!$F87 + SUM('Model coeffs'!J$10)*'Cost drivers '!$G87 + SUM('Model coeffs'!J$11)*'Cost drivers '!$H87 + SUM('Model coeffs'!J$12)*'Cost drivers '!$I87 + SUM('Model coeffs'!J$13)*'Cost drivers '!$J87),
"")</f>
        <v>33.272749126969678</v>
      </c>
      <c r="K85" s="181">
        <f>IFERROR(
EXP(SUM('Model coeffs'!K$14) + SUM('Model coeffs'!K$7)*'Cost drivers '!$D87 + SUM('Model coeffs'!K$8)*'Cost drivers '!$E87 + SUM('Model coeffs'!K$9)*'Cost drivers '!$F87 + SUM('Model coeffs'!K$10)*'Cost drivers '!$G87 + SUM('Model coeffs'!K$11)*'Cost drivers '!$H87 + SUM('Model coeffs'!K$12)*'Cost drivers '!$I87 + SUM('Model coeffs'!K$13)*'Cost drivers '!$J87),
"")</f>
        <v>36.304109301804488</v>
      </c>
      <c r="L85" s="182">
        <f>IFERROR(INDEX('Cost drivers '!$O$9:$O$314, MATCH('Modelled costs '!$A85, 'Cost drivers '!$A$9:$A$314, 0)), "")</f>
        <v>1609.3732184752948</v>
      </c>
      <c r="M85" s="183"/>
      <c r="N85" s="184">
        <f t="shared" si="14"/>
        <v>19.642757319122406</v>
      </c>
      <c r="O85" s="184">
        <f t="shared" si="14"/>
        <v>21.982416927481207</v>
      </c>
      <c r="P85" s="184">
        <f t="shared" si="14"/>
        <v>31.471448675774308</v>
      </c>
      <c r="Q85" s="184">
        <f t="shared" si="14"/>
        <v>30.949869102235567</v>
      </c>
      <c r="R85" s="184">
        <f t="shared" si="14"/>
        <v>53.910895399953745</v>
      </c>
      <c r="S85" s="184">
        <f t="shared" si="14"/>
        <v>59.229332861220286</v>
      </c>
      <c r="T85" s="184">
        <f t="shared" si="14"/>
        <v>53.548271349992248</v>
      </c>
      <c r="U85" s="184">
        <f t="shared" si="11"/>
        <v>58.426861230923976</v>
      </c>
      <c r="V85" s="183"/>
      <c r="W85" s="185">
        <f t="shared" si="15"/>
        <v>20.812587123301807</v>
      </c>
      <c r="X85" s="185">
        <f t="shared" si="16"/>
        <v>31.210658889004939</v>
      </c>
      <c r="Y85" s="185">
        <f t="shared" si="12"/>
        <v>56.27884021052256</v>
      </c>
      <c r="Z85" s="183"/>
      <c r="AA85" s="185">
        <f t="shared" si="17"/>
        <v>52.023246012306743</v>
      </c>
      <c r="AB85" s="185">
        <f t="shared" si="18"/>
        <v>56.27884021052256</v>
      </c>
      <c r="AC85" s="185">
        <f t="shared" si="19"/>
        <v>55.214941660968606</v>
      </c>
      <c r="AD85" s="183"/>
      <c r="AE85" s="186">
        <f>IF(RIGHT($C85,2)&gt;=RIGHT(Controls!$C$53,2), 'Modelled costs '!$AC85*Controls!$E$41, "")</f>
        <v>50.640898063102327</v>
      </c>
      <c r="AF85" s="187">
        <f>IF(RIGHT($C85,2)&lt;RIGHT(Controls!$C$53,2), "", (INDEX(Controls!$F$44:$F$49, MATCH('Modelled costs '!$C85, Controls!$B$44:$B$49,0), 0))*'Modelled costs '!$AE85)</f>
        <v>-1.9743480047535513</v>
      </c>
      <c r="AG85" s="188">
        <f t="shared" si="20"/>
        <v>48.666550058348776</v>
      </c>
    </row>
    <row r="86" spans="1:33" s="48" customFormat="1" ht="13.15">
      <c r="A86" s="66" t="str">
        <f t="shared" si="13"/>
        <v>SBB30</v>
      </c>
      <c r="B86" s="66" t="str">
        <f>Costs!B87</f>
        <v>SBB</v>
      </c>
      <c r="C86" s="66" t="str">
        <f>Costs!C87</f>
        <v>2029-30</v>
      </c>
      <c r="D86" s="181">
        <f>IFERROR(
EXP(SUM('Model coeffs'!D$14) + SUM('Model coeffs'!D$7)*'Cost drivers '!$D88 + SUM('Model coeffs'!D$8)*'Cost drivers '!$E88 + SUM('Model coeffs'!D$9)*'Cost drivers '!$F88 + SUM('Model coeffs'!D$10)*'Cost drivers '!$G88 + SUM('Model coeffs'!D$11)*'Cost drivers '!$H88 + SUM('Model coeffs'!D$12)*'Cost drivers '!$I88 + SUM('Model coeffs'!D$13)*'Cost drivers '!$J88),
"")</f>
        <v>12.335570874574111</v>
      </c>
      <c r="E86" s="181">
        <f>IFERROR(
EXP(SUM('Model coeffs'!E$14) + SUM('Model coeffs'!E$7)*'Cost drivers '!$D88 + SUM('Model coeffs'!E$8)*'Cost drivers '!$E88 + SUM('Model coeffs'!E$9)*'Cost drivers '!$F88 + SUM('Model coeffs'!E$10)*'Cost drivers '!$G88 + SUM('Model coeffs'!E$11)*'Cost drivers '!$H88 + SUM('Model coeffs'!E$12)*'Cost drivers '!$I88 + SUM('Model coeffs'!E$13)*'Cost drivers '!$J88),
"")</f>
        <v>13.797119873126748</v>
      </c>
      <c r="F86" s="181">
        <f>IFERROR(
EXP(SUM('Model coeffs'!F$14) + SUM('Model coeffs'!F$7)*'Cost drivers '!$D88 + SUM('Model coeffs'!F$8)*'Cost drivers '!$E88 + SUM('Model coeffs'!F$9)*'Cost drivers '!$F88 + SUM('Model coeffs'!F$10)*'Cost drivers '!$G88 + SUM('Model coeffs'!F$11)*'Cost drivers '!$H88 + SUM('Model coeffs'!F$12)*'Cost drivers '!$I88 + SUM('Model coeffs'!F$13)*'Cost drivers '!$J88),
"")</f>
        <v>19.561522213985572</v>
      </c>
      <c r="G86" s="181">
        <f>IFERROR(
EXP(SUM('Model coeffs'!G$14) + SUM('Model coeffs'!G$7)*'Cost drivers '!$D88 + SUM('Model coeffs'!G$8)*'Cost drivers '!$E88 + SUM('Model coeffs'!G$9)*'Cost drivers '!$F88 + SUM('Model coeffs'!G$10)*'Cost drivers '!$G88 + SUM('Model coeffs'!G$11)*'Cost drivers '!$H88 + SUM('Model coeffs'!G$12)*'Cost drivers '!$I88 + SUM('Model coeffs'!G$13)*'Cost drivers '!$J88),
"")</f>
        <v>19.232001332351373</v>
      </c>
      <c r="H86" s="181">
        <f>IFERROR(
EXP(SUM('Model coeffs'!H$14) + SUM('Model coeffs'!H$7)*'Cost drivers '!$D88 + SUM('Model coeffs'!H$8)*'Cost drivers '!$E88 + SUM('Model coeffs'!H$9)*'Cost drivers '!$F88 + SUM('Model coeffs'!H$10)*'Cost drivers '!$G88 + SUM('Model coeffs'!H$11)*'Cost drivers '!$H88 + SUM('Model coeffs'!H$12)*'Cost drivers '!$I88 + SUM('Model coeffs'!H$13)*'Cost drivers '!$J88),
"")</f>
        <v>33.696684384074196</v>
      </c>
      <c r="I86" s="181">
        <f>IFERROR(
EXP(SUM('Model coeffs'!I$14) + SUM('Model coeffs'!I$7)*'Cost drivers '!$D88 + SUM('Model coeffs'!I$8)*'Cost drivers '!$E88 + SUM('Model coeffs'!I$9)*'Cost drivers '!$F88 + SUM('Model coeffs'!I$10)*'Cost drivers '!$G88 + SUM('Model coeffs'!I$11)*'Cost drivers '!$H88 + SUM('Model coeffs'!I$12)*'Cost drivers '!$I88 + SUM('Model coeffs'!I$13)*'Cost drivers '!$J88),
"")</f>
        <v>37.031799213549043</v>
      </c>
      <c r="J86" s="181">
        <f>IFERROR(
EXP(SUM('Model coeffs'!J$14) + SUM('Model coeffs'!J$7)*'Cost drivers '!$D88 + SUM('Model coeffs'!J$8)*'Cost drivers '!$E88 + SUM('Model coeffs'!J$9)*'Cost drivers '!$F88 + SUM('Model coeffs'!J$10)*'Cost drivers '!$G88 + SUM('Model coeffs'!J$11)*'Cost drivers '!$H88 + SUM('Model coeffs'!J$12)*'Cost drivers '!$I88 + SUM('Model coeffs'!J$13)*'Cost drivers '!$J88),
"")</f>
        <v>33.456800562648986</v>
      </c>
      <c r="K86" s="181">
        <f>IFERROR(
EXP(SUM('Model coeffs'!K$14) + SUM('Model coeffs'!K$7)*'Cost drivers '!$D88 + SUM('Model coeffs'!K$8)*'Cost drivers '!$E88 + SUM('Model coeffs'!K$9)*'Cost drivers '!$F88 + SUM('Model coeffs'!K$10)*'Cost drivers '!$G88 + SUM('Model coeffs'!K$11)*'Cost drivers '!$H88 + SUM('Model coeffs'!K$12)*'Cost drivers '!$I88 + SUM('Model coeffs'!K$13)*'Cost drivers '!$J88),
"")</f>
        <v>36.510866914202161</v>
      </c>
      <c r="L86" s="182">
        <f>IFERROR(INDEX('Cost drivers '!$O$9:$O$314, MATCH('Modelled costs '!$A86, 'Cost drivers '!$A$9:$A$314, 0)), "")</f>
        <v>1621.5913082165707</v>
      </c>
      <c r="M86" s="183"/>
      <c r="N86" s="184">
        <f t="shared" si="14"/>
        <v>20.003254512098859</v>
      </c>
      <c r="O86" s="184">
        <f t="shared" si="14"/>
        <v>22.373289664684449</v>
      </c>
      <c r="P86" s="184">
        <f t="shared" si="14"/>
        <v>31.720794397684372</v>
      </c>
      <c r="Q86" s="184">
        <f t="shared" si="14"/>
        <v>31.186446200150492</v>
      </c>
      <c r="R86" s="184">
        <f t="shared" si="14"/>
        <v>54.642250512931767</v>
      </c>
      <c r="S86" s="184">
        <f t="shared" si="14"/>
        <v>60.050443732312367</v>
      </c>
      <c r="T86" s="184">
        <f t="shared" si="14"/>
        <v>54.253256993126868</v>
      </c>
      <c r="U86" s="184">
        <f t="shared" si="11"/>
        <v>59.205704443522187</v>
      </c>
      <c r="V86" s="183"/>
      <c r="W86" s="185">
        <f t="shared" si="15"/>
        <v>21.188272088391656</v>
      </c>
      <c r="X86" s="185">
        <f t="shared" si="16"/>
        <v>31.453620298917432</v>
      </c>
      <c r="Y86" s="185">
        <f t="shared" si="12"/>
        <v>57.037913920473294</v>
      </c>
      <c r="Z86" s="183"/>
      <c r="AA86" s="185">
        <f t="shared" si="17"/>
        <v>52.641892387309085</v>
      </c>
      <c r="AB86" s="185">
        <f t="shared" si="18"/>
        <v>57.037913920473294</v>
      </c>
      <c r="AC86" s="185">
        <f t="shared" si="19"/>
        <v>55.938908537182243</v>
      </c>
      <c r="AD86" s="183"/>
      <c r="AE86" s="186">
        <f>IF(RIGHT($C86,2)&gt;=RIGHT(Controls!$C$53,2), 'Modelled costs '!$AC86*Controls!$E$41, "")</f>
        <v>51.304891027262499</v>
      </c>
      <c r="AF86" s="187">
        <f>IF(RIGHT($C86,2)&lt;RIGHT(Controls!$C$53,2), "", (INDEX(Controls!$F$44:$F$49, MATCH('Modelled costs '!$C86, Controls!$B$44:$B$49,0), 0))*'Modelled costs '!$AE86)</f>
        <v>-2.3908252251228341</v>
      </c>
      <c r="AG86" s="188">
        <f t="shared" si="20"/>
        <v>48.914065802139667</v>
      </c>
    </row>
    <row r="87" spans="1:33" s="48" customFormat="1" ht="13.15">
      <c r="A87" s="66" t="str">
        <f t="shared" si="13"/>
        <v>SRN14</v>
      </c>
      <c r="B87" s="66" t="str">
        <f>Costs!B88</f>
        <v>SRN</v>
      </c>
      <c r="C87" s="66" t="str">
        <f>Costs!C88</f>
        <v>2013-14</v>
      </c>
      <c r="D87" s="181">
        <f>IFERROR(
EXP(SUM('Model coeffs'!D$14) + SUM('Model coeffs'!D$7)*'Cost drivers '!$D89 + SUM('Model coeffs'!D$8)*'Cost drivers '!$E89 + SUM('Model coeffs'!D$9)*'Cost drivers '!$F89 + SUM('Model coeffs'!D$10)*'Cost drivers '!$G89 + SUM('Model coeffs'!D$11)*'Cost drivers '!$H89 + SUM('Model coeffs'!D$12)*'Cost drivers '!$I89 + SUM('Model coeffs'!D$13)*'Cost drivers '!$J89),
"")</f>
        <v>16.341580604917631</v>
      </c>
      <c r="E87" s="181">
        <f>IFERROR(
EXP(SUM('Model coeffs'!E$14) + SUM('Model coeffs'!E$7)*'Cost drivers '!$D89 + SUM('Model coeffs'!E$8)*'Cost drivers '!$E89 + SUM('Model coeffs'!E$9)*'Cost drivers '!$F89 + SUM('Model coeffs'!E$10)*'Cost drivers '!$G89 + SUM('Model coeffs'!E$11)*'Cost drivers '!$H89 + SUM('Model coeffs'!E$12)*'Cost drivers '!$I89 + SUM('Model coeffs'!E$13)*'Cost drivers '!$J89),
"")</f>
        <v>14.974270283741754</v>
      </c>
      <c r="F87" s="181">
        <f>IFERROR(
EXP(SUM('Model coeffs'!F$14) + SUM('Model coeffs'!F$7)*'Cost drivers '!$D89 + SUM('Model coeffs'!F$8)*'Cost drivers '!$E89 + SUM('Model coeffs'!F$9)*'Cost drivers '!$F89 + SUM('Model coeffs'!F$10)*'Cost drivers '!$G89 + SUM('Model coeffs'!F$11)*'Cost drivers '!$H89 + SUM('Model coeffs'!F$12)*'Cost drivers '!$I89 + SUM('Model coeffs'!F$13)*'Cost drivers '!$J89),
"")</f>
        <v>19.549971158021158</v>
      </c>
      <c r="G87" s="181">
        <f>IFERROR(
EXP(SUM('Model coeffs'!G$14) + SUM('Model coeffs'!G$7)*'Cost drivers '!$D89 + SUM('Model coeffs'!G$8)*'Cost drivers '!$E89 + SUM('Model coeffs'!G$9)*'Cost drivers '!$F89 + SUM('Model coeffs'!G$10)*'Cost drivers '!$G89 + SUM('Model coeffs'!G$11)*'Cost drivers '!$H89 + SUM('Model coeffs'!G$12)*'Cost drivers '!$I89 + SUM('Model coeffs'!G$13)*'Cost drivers '!$J89),
"")</f>
        <v>19.011060492163569</v>
      </c>
      <c r="H87" s="181">
        <f>IFERROR(
EXP(SUM('Model coeffs'!H$14) + SUM('Model coeffs'!H$7)*'Cost drivers '!$D89 + SUM('Model coeffs'!H$8)*'Cost drivers '!$E89 + SUM('Model coeffs'!H$9)*'Cost drivers '!$F89 + SUM('Model coeffs'!H$10)*'Cost drivers '!$G89 + SUM('Model coeffs'!H$11)*'Cost drivers '!$H89 + SUM('Model coeffs'!H$12)*'Cost drivers '!$I89 + SUM('Model coeffs'!H$13)*'Cost drivers '!$J89),
"")</f>
        <v>38.511247900773895</v>
      </c>
      <c r="I87" s="181">
        <f>IFERROR(
EXP(SUM('Model coeffs'!I$14) + SUM('Model coeffs'!I$7)*'Cost drivers '!$D89 + SUM('Model coeffs'!I$8)*'Cost drivers '!$E89 + SUM('Model coeffs'!I$9)*'Cost drivers '!$F89 + SUM('Model coeffs'!I$10)*'Cost drivers '!$G89 + SUM('Model coeffs'!I$11)*'Cost drivers '!$H89 + SUM('Model coeffs'!I$12)*'Cost drivers '!$I89 + SUM('Model coeffs'!I$13)*'Cost drivers '!$J89),
"")</f>
        <v>37.810113503571024</v>
      </c>
      <c r="J87" s="181">
        <f>IFERROR(
EXP(SUM('Model coeffs'!J$14) + SUM('Model coeffs'!J$7)*'Cost drivers '!$D89 + SUM('Model coeffs'!J$8)*'Cost drivers '!$E89 + SUM('Model coeffs'!J$9)*'Cost drivers '!$F89 + SUM('Model coeffs'!J$10)*'Cost drivers '!$G89 + SUM('Model coeffs'!J$11)*'Cost drivers '!$H89 + SUM('Model coeffs'!J$12)*'Cost drivers '!$I89 + SUM('Model coeffs'!J$13)*'Cost drivers '!$J89),
"")</f>
        <v>38.795876900445428</v>
      </c>
      <c r="K87" s="181">
        <f>IFERROR(
EXP(SUM('Model coeffs'!K$14) + SUM('Model coeffs'!K$7)*'Cost drivers '!$D89 + SUM('Model coeffs'!K$8)*'Cost drivers '!$E89 + SUM('Model coeffs'!K$9)*'Cost drivers '!$F89 + SUM('Model coeffs'!K$10)*'Cost drivers '!$G89 + SUM('Model coeffs'!K$11)*'Cost drivers '!$H89 + SUM('Model coeffs'!K$12)*'Cost drivers '!$I89 + SUM('Model coeffs'!K$13)*'Cost drivers '!$J89),
"")</f>
        <v>37.837513439741542</v>
      </c>
      <c r="L87" s="182">
        <f>IFERROR(INDEX('Cost drivers '!$O$9:$O$314, MATCH('Modelled costs '!$A87, 'Cost drivers '!$A$9:$A$314, 0)), "")</f>
        <v>1858.6345000000001</v>
      </c>
      <c r="M87" s="183"/>
      <c r="N87" s="184">
        <f t="shared" si="14"/>
        <v>30.373025496830781</v>
      </c>
      <c r="O87" s="184">
        <f t="shared" si="14"/>
        <v>27.831695361687213</v>
      </c>
      <c r="P87" s="184">
        <f t="shared" si="14"/>
        <v>36.336250868303075</v>
      </c>
      <c r="Q87" s="184">
        <f t="shared" si="14"/>
        <v>35.334612912322186</v>
      </c>
      <c r="R87" s="184">
        <f t="shared" si="14"/>
        <v>71.578333986430948</v>
      </c>
      <c r="S87" s="184">
        <f t="shared" si="14"/>
        <v>70.275181406652976</v>
      </c>
      <c r="T87" s="184">
        <f t="shared" si="14"/>
        <v>72.10735526492094</v>
      </c>
      <c r="U87" s="184">
        <f t="shared" si="11"/>
        <v>70.326107873317298</v>
      </c>
      <c r="V87" s="183"/>
      <c r="W87" s="185">
        <f t="shared" si="15"/>
        <v>29.102360429258997</v>
      </c>
      <c r="X87" s="185">
        <f t="shared" si="16"/>
        <v>35.835431890312634</v>
      </c>
      <c r="Y87" s="185">
        <f t="shared" si="12"/>
        <v>71.071744632830544</v>
      </c>
      <c r="Z87" s="183"/>
      <c r="AA87" s="185">
        <f t="shared" si="17"/>
        <v>64.937792319571628</v>
      </c>
      <c r="AB87" s="185">
        <f t="shared" si="18"/>
        <v>71.071744632830544</v>
      </c>
      <c r="AC87" s="185">
        <f t="shared" si="19"/>
        <v>69.538256554515812</v>
      </c>
      <c r="AD87" s="183"/>
      <c r="AE87" s="186" t="str">
        <f>IF(RIGHT($C87,2)&gt;=RIGHT(Controls!$C$53,2), 'Modelled costs '!$AC87*Controls!$E$41, "")</f>
        <v/>
      </c>
      <c r="AF87" s="187" t="str">
        <f>IF(RIGHT($C87,2)&lt;RIGHT(Controls!$C$53,2), "", (INDEX(Controls!$F$44:$F$49, MATCH('Modelled costs '!$C87, Controls!$B$44:$B$49,0), 0))*'Modelled costs '!$AE87)</f>
        <v/>
      </c>
      <c r="AG87" s="188" t="str">
        <f t="shared" si="20"/>
        <v/>
      </c>
    </row>
    <row r="88" spans="1:33" s="48" customFormat="1" ht="13.15">
      <c r="A88" s="66" t="str">
        <f t="shared" si="13"/>
        <v>SRN15</v>
      </c>
      <c r="B88" s="66" t="str">
        <f>Costs!B89</f>
        <v>SRN</v>
      </c>
      <c r="C88" s="66" t="str">
        <f>Costs!C89</f>
        <v>2014-15</v>
      </c>
      <c r="D88" s="181">
        <f>IFERROR(
EXP(SUM('Model coeffs'!D$14) + SUM('Model coeffs'!D$7)*'Cost drivers '!$D90 + SUM('Model coeffs'!D$8)*'Cost drivers '!$E90 + SUM('Model coeffs'!D$9)*'Cost drivers '!$F90 + SUM('Model coeffs'!D$10)*'Cost drivers '!$G90 + SUM('Model coeffs'!D$11)*'Cost drivers '!$H90 + SUM('Model coeffs'!D$12)*'Cost drivers '!$I90 + SUM('Model coeffs'!D$13)*'Cost drivers '!$J90),
"")</f>
        <v>16.72492182248234</v>
      </c>
      <c r="E88" s="181">
        <f>IFERROR(
EXP(SUM('Model coeffs'!E$14) + SUM('Model coeffs'!E$7)*'Cost drivers '!$D90 + SUM('Model coeffs'!E$8)*'Cost drivers '!$E90 + SUM('Model coeffs'!E$9)*'Cost drivers '!$F90 + SUM('Model coeffs'!E$10)*'Cost drivers '!$G90 + SUM('Model coeffs'!E$11)*'Cost drivers '!$H90 + SUM('Model coeffs'!E$12)*'Cost drivers '!$I90 + SUM('Model coeffs'!E$13)*'Cost drivers '!$J90),
"")</f>
        <v>15.435193306435938</v>
      </c>
      <c r="F88" s="181">
        <f>IFERROR(
EXP(SUM('Model coeffs'!F$14) + SUM('Model coeffs'!F$7)*'Cost drivers '!$D90 + SUM('Model coeffs'!F$8)*'Cost drivers '!$E90 + SUM('Model coeffs'!F$9)*'Cost drivers '!$F90 + SUM('Model coeffs'!F$10)*'Cost drivers '!$G90 + SUM('Model coeffs'!F$11)*'Cost drivers '!$H90 + SUM('Model coeffs'!F$12)*'Cost drivers '!$I90 + SUM('Model coeffs'!F$13)*'Cost drivers '!$J90),
"")</f>
        <v>19.543948141973726</v>
      </c>
      <c r="G88" s="181">
        <f>IFERROR(
EXP(SUM('Model coeffs'!G$14) + SUM('Model coeffs'!G$7)*'Cost drivers '!$D90 + SUM('Model coeffs'!G$8)*'Cost drivers '!$E90 + SUM('Model coeffs'!G$9)*'Cost drivers '!$F90 + SUM('Model coeffs'!G$10)*'Cost drivers '!$G90 + SUM('Model coeffs'!G$11)*'Cost drivers '!$H90 + SUM('Model coeffs'!G$12)*'Cost drivers '!$I90 + SUM('Model coeffs'!G$13)*'Cost drivers '!$J90),
"")</f>
        <v>18.993677763580585</v>
      </c>
      <c r="H88" s="181">
        <f>IFERROR(
EXP(SUM('Model coeffs'!H$14) + SUM('Model coeffs'!H$7)*'Cost drivers '!$D90 + SUM('Model coeffs'!H$8)*'Cost drivers '!$E90 + SUM('Model coeffs'!H$9)*'Cost drivers '!$F90 + SUM('Model coeffs'!H$10)*'Cost drivers '!$G90 + SUM('Model coeffs'!H$11)*'Cost drivers '!$H90 + SUM('Model coeffs'!H$12)*'Cost drivers '!$I90 + SUM('Model coeffs'!H$13)*'Cost drivers '!$J90),
"")</f>
        <v>39.090936797812226</v>
      </c>
      <c r="I88" s="181">
        <f>IFERROR(
EXP(SUM('Model coeffs'!I$14) + SUM('Model coeffs'!I$7)*'Cost drivers '!$D90 + SUM('Model coeffs'!I$8)*'Cost drivers '!$E90 + SUM('Model coeffs'!I$9)*'Cost drivers '!$F90 + SUM('Model coeffs'!I$10)*'Cost drivers '!$G90 + SUM('Model coeffs'!I$11)*'Cost drivers '!$H90 + SUM('Model coeffs'!I$12)*'Cost drivers '!$I90 + SUM('Model coeffs'!I$13)*'Cost drivers '!$J90),
"")</f>
        <v>38.58857918695135</v>
      </c>
      <c r="J88" s="181">
        <f>IFERROR(
EXP(SUM('Model coeffs'!J$14) + SUM('Model coeffs'!J$7)*'Cost drivers '!$D90 + SUM('Model coeffs'!J$8)*'Cost drivers '!$E90 + SUM('Model coeffs'!J$9)*'Cost drivers '!$F90 + SUM('Model coeffs'!J$10)*'Cost drivers '!$G90 + SUM('Model coeffs'!J$11)*'Cost drivers '!$H90 + SUM('Model coeffs'!J$12)*'Cost drivers '!$I90 + SUM('Model coeffs'!J$13)*'Cost drivers '!$J90),
"")</f>
        <v>39.263235428357383</v>
      </c>
      <c r="K88" s="181">
        <f>IFERROR(
EXP(SUM('Model coeffs'!K$14) + SUM('Model coeffs'!K$7)*'Cost drivers '!$D90 + SUM('Model coeffs'!K$8)*'Cost drivers '!$E90 + SUM('Model coeffs'!K$9)*'Cost drivers '!$F90 + SUM('Model coeffs'!K$10)*'Cost drivers '!$G90 + SUM('Model coeffs'!K$11)*'Cost drivers '!$H90 + SUM('Model coeffs'!K$12)*'Cost drivers '!$I90 + SUM('Model coeffs'!K$13)*'Cost drivers '!$J90),
"")</f>
        <v>38.490253642726223</v>
      </c>
      <c r="L88" s="182">
        <f>IFERROR(INDEX('Cost drivers '!$O$9:$O$314, MATCH('Modelled costs '!$A88, 'Cost drivers '!$A$9:$A$314, 0)), "")</f>
        <v>1866.5440000000001</v>
      </c>
      <c r="M88" s="183"/>
      <c r="N88" s="184">
        <f t="shared" si="14"/>
        <v>31.217802478223476</v>
      </c>
      <c r="O88" s="184">
        <f t="shared" si="14"/>
        <v>28.810467454968162</v>
      </c>
      <c r="P88" s="184">
        <f t="shared" si="14"/>
        <v>36.479639140712209</v>
      </c>
      <c r="Q88" s="184">
        <f t="shared" si="14"/>
        <v>35.452535267544761</v>
      </c>
      <c r="R88" s="184">
        <f t="shared" si="14"/>
        <v>72.964953534335635</v>
      </c>
      <c r="S88" s="184">
        <f t="shared" si="14"/>
        <v>72.027280949928922</v>
      </c>
      <c r="T88" s="184">
        <f t="shared" si="14"/>
        <v>73.286556509387907</v>
      </c>
      <c r="U88" s="184">
        <f t="shared" si="11"/>
        <v>71.843751995308779</v>
      </c>
      <c r="V88" s="183"/>
      <c r="W88" s="185">
        <f t="shared" si="15"/>
        <v>30.014134966595819</v>
      </c>
      <c r="X88" s="185">
        <f t="shared" si="16"/>
        <v>35.966087204128485</v>
      </c>
      <c r="Y88" s="185">
        <f t="shared" si="12"/>
        <v>72.530635747240311</v>
      </c>
      <c r="Z88" s="183"/>
      <c r="AA88" s="185">
        <f t="shared" si="17"/>
        <v>65.980222170724304</v>
      </c>
      <c r="AB88" s="185">
        <f t="shared" si="18"/>
        <v>72.530635747240311</v>
      </c>
      <c r="AC88" s="185">
        <f t="shared" si="19"/>
        <v>70.893032353111309</v>
      </c>
      <c r="AD88" s="183"/>
      <c r="AE88" s="186" t="str">
        <f>IF(RIGHT($C88,2)&gt;=RIGHT(Controls!$C$53,2), 'Modelled costs '!$AC88*Controls!$E$41, "")</f>
        <v/>
      </c>
      <c r="AF88" s="187" t="str">
        <f>IF(RIGHT($C88,2)&lt;RIGHT(Controls!$C$53,2), "", (INDEX(Controls!$F$44:$F$49, MATCH('Modelled costs '!$C88, Controls!$B$44:$B$49,0), 0))*'Modelled costs '!$AE88)</f>
        <v/>
      </c>
      <c r="AG88" s="188" t="str">
        <f t="shared" si="20"/>
        <v/>
      </c>
    </row>
    <row r="89" spans="1:33" s="48" customFormat="1" ht="13.15">
      <c r="A89" s="66" t="str">
        <f t="shared" si="13"/>
        <v>SRN16</v>
      </c>
      <c r="B89" s="66" t="str">
        <f>Costs!B90</f>
        <v>SRN</v>
      </c>
      <c r="C89" s="66" t="str">
        <f>Costs!C90</f>
        <v>2015-16</v>
      </c>
      <c r="D89" s="181">
        <f>IFERROR(
EXP(SUM('Model coeffs'!D$14) + SUM('Model coeffs'!D$7)*'Cost drivers '!$D91 + SUM('Model coeffs'!D$8)*'Cost drivers '!$E91 + SUM('Model coeffs'!D$9)*'Cost drivers '!$F91 + SUM('Model coeffs'!D$10)*'Cost drivers '!$G91 + SUM('Model coeffs'!D$11)*'Cost drivers '!$H91 + SUM('Model coeffs'!D$12)*'Cost drivers '!$I91 + SUM('Model coeffs'!D$13)*'Cost drivers '!$J91),
"")</f>
        <v>15.122957795110088</v>
      </c>
      <c r="E89" s="181">
        <f>IFERROR(
EXP(SUM('Model coeffs'!E$14) + SUM('Model coeffs'!E$7)*'Cost drivers '!$D91 + SUM('Model coeffs'!E$8)*'Cost drivers '!$E91 + SUM('Model coeffs'!E$9)*'Cost drivers '!$F91 + SUM('Model coeffs'!E$10)*'Cost drivers '!$G91 + SUM('Model coeffs'!E$11)*'Cost drivers '!$H91 + SUM('Model coeffs'!E$12)*'Cost drivers '!$I91 + SUM('Model coeffs'!E$13)*'Cost drivers '!$J91),
"")</f>
        <v>14.242134696916075</v>
      </c>
      <c r="F89" s="181">
        <f>IFERROR(
EXP(SUM('Model coeffs'!F$14) + SUM('Model coeffs'!F$7)*'Cost drivers '!$D91 + SUM('Model coeffs'!F$8)*'Cost drivers '!$E91 + SUM('Model coeffs'!F$9)*'Cost drivers '!$F91 + SUM('Model coeffs'!F$10)*'Cost drivers '!$G91 + SUM('Model coeffs'!F$11)*'Cost drivers '!$H91 + SUM('Model coeffs'!F$12)*'Cost drivers '!$I91 + SUM('Model coeffs'!F$13)*'Cost drivers '!$J91),
"")</f>
        <v>19.537239205640404</v>
      </c>
      <c r="G89" s="181">
        <f>IFERROR(
EXP(SUM('Model coeffs'!G$14) + SUM('Model coeffs'!G$7)*'Cost drivers '!$D91 + SUM('Model coeffs'!G$8)*'Cost drivers '!$E91 + SUM('Model coeffs'!G$9)*'Cost drivers '!$F91 + SUM('Model coeffs'!G$10)*'Cost drivers '!$G91 + SUM('Model coeffs'!G$11)*'Cost drivers '!$H91 + SUM('Model coeffs'!G$12)*'Cost drivers '!$I91 + SUM('Model coeffs'!G$13)*'Cost drivers '!$J91),
"")</f>
        <v>18.969352220307247</v>
      </c>
      <c r="H89" s="181">
        <f>IFERROR(
EXP(SUM('Model coeffs'!H$14) + SUM('Model coeffs'!H$7)*'Cost drivers '!$D91 + SUM('Model coeffs'!H$8)*'Cost drivers '!$E91 + SUM('Model coeffs'!H$9)*'Cost drivers '!$F91 + SUM('Model coeffs'!H$10)*'Cost drivers '!$G91 + SUM('Model coeffs'!H$11)*'Cost drivers '!$H91 + SUM('Model coeffs'!H$12)*'Cost drivers '!$I91 + SUM('Model coeffs'!H$13)*'Cost drivers '!$J91),
"")</f>
        <v>36.757633750988816</v>
      </c>
      <c r="I89" s="181">
        <f>IFERROR(
EXP(SUM('Model coeffs'!I$14) + SUM('Model coeffs'!I$7)*'Cost drivers '!$D91 + SUM('Model coeffs'!I$8)*'Cost drivers '!$E91 + SUM('Model coeffs'!I$9)*'Cost drivers '!$F91 + SUM('Model coeffs'!I$10)*'Cost drivers '!$G91 + SUM('Model coeffs'!I$11)*'Cost drivers '!$H91 + SUM('Model coeffs'!I$12)*'Cost drivers '!$I91 + SUM('Model coeffs'!I$13)*'Cost drivers '!$J91),
"")</f>
        <v>36.489794801267777</v>
      </c>
      <c r="J89" s="181">
        <f>IFERROR(
EXP(SUM('Model coeffs'!J$14) + SUM('Model coeffs'!J$7)*'Cost drivers '!$D91 + SUM('Model coeffs'!J$8)*'Cost drivers '!$E91 + SUM('Model coeffs'!J$9)*'Cost drivers '!$F91 + SUM('Model coeffs'!J$10)*'Cost drivers '!$G91 + SUM('Model coeffs'!J$11)*'Cost drivers '!$H91 + SUM('Model coeffs'!J$12)*'Cost drivers '!$I91 + SUM('Model coeffs'!J$13)*'Cost drivers '!$J91),
"")</f>
        <v>37.258751986086942</v>
      </c>
      <c r="K89" s="181">
        <f>IFERROR(
EXP(SUM('Model coeffs'!K$14) + SUM('Model coeffs'!K$7)*'Cost drivers '!$D91 + SUM('Model coeffs'!K$8)*'Cost drivers '!$E91 + SUM('Model coeffs'!K$9)*'Cost drivers '!$F91 + SUM('Model coeffs'!K$10)*'Cost drivers '!$G91 + SUM('Model coeffs'!K$11)*'Cost drivers '!$H91 + SUM('Model coeffs'!K$12)*'Cost drivers '!$I91 + SUM('Model coeffs'!K$13)*'Cost drivers '!$J91),
"")</f>
        <v>36.781304913222399</v>
      </c>
      <c r="L89" s="182">
        <f>IFERROR(INDEX('Cost drivers '!$O$9:$O$314, MATCH('Modelled costs '!$A89, 'Cost drivers '!$A$9:$A$314, 0)), "")</f>
        <v>1881.846</v>
      </c>
      <c r="M89" s="183"/>
      <c r="N89" s="184">
        <f t="shared" si="14"/>
        <v>28.459077634896737</v>
      </c>
      <c r="O89" s="184">
        <f t="shared" si="14"/>
        <v>26.801504210852727</v>
      </c>
      <c r="P89" s="184">
        <f t="shared" si="14"/>
        <v>36.766075450177574</v>
      </c>
      <c r="Q89" s="184">
        <f t="shared" si="14"/>
        <v>35.697399598376315</v>
      </c>
      <c r="R89" s="184">
        <f t="shared" si="14"/>
        <v>69.172206043763296</v>
      </c>
      <c r="S89" s="184">
        <f t="shared" si="14"/>
        <v>68.668174387586561</v>
      </c>
      <c r="T89" s="184">
        <f t="shared" si="14"/>
        <v>70.115233390009763</v>
      </c>
      <c r="U89" s="184">
        <f t="shared" si="11"/>
        <v>69.216751525727915</v>
      </c>
      <c r="V89" s="183"/>
      <c r="W89" s="185">
        <f t="shared" si="15"/>
        <v>27.630290922874732</v>
      </c>
      <c r="X89" s="185">
        <f t="shared" si="16"/>
        <v>36.231737524276944</v>
      </c>
      <c r="Y89" s="185">
        <f t="shared" si="12"/>
        <v>69.29309133677188</v>
      </c>
      <c r="Z89" s="183"/>
      <c r="AA89" s="185">
        <f t="shared" si="17"/>
        <v>63.862028447151673</v>
      </c>
      <c r="AB89" s="185">
        <f t="shared" si="18"/>
        <v>69.29309133677188</v>
      </c>
      <c r="AC89" s="185">
        <f t="shared" si="19"/>
        <v>67.935325614366832</v>
      </c>
      <c r="AD89" s="183"/>
      <c r="AE89" s="186" t="str">
        <f>IF(RIGHT($C89,2)&gt;=RIGHT(Controls!$C$53,2), 'Modelled costs '!$AC89*Controls!$E$41, "")</f>
        <v/>
      </c>
      <c r="AF89" s="187" t="str">
        <f>IF(RIGHT($C89,2)&lt;RIGHT(Controls!$C$53,2), "", (INDEX(Controls!$F$44:$F$49, MATCH('Modelled costs '!$C89, Controls!$B$44:$B$49,0), 0))*'Modelled costs '!$AE89)</f>
        <v/>
      </c>
      <c r="AG89" s="188" t="str">
        <f t="shared" si="20"/>
        <v/>
      </c>
    </row>
    <row r="90" spans="1:33" s="48" customFormat="1" ht="13.9" customHeight="1">
      <c r="A90" s="66" t="str">
        <f t="shared" si="13"/>
        <v>SRN17</v>
      </c>
      <c r="B90" s="66" t="str">
        <f>Costs!B91</f>
        <v>SRN</v>
      </c>
      <c r="C90" s="66" t="str">
        <f>Costs!C91</f>
        <v>2016-17</v>
      </c>
      <c r="D90" s="181">
        <f>IFERROR(
EXP(SUM('Model coeffs'!D$14) + SUM('Model coeffs'!D$7)*'Cost drivers '!$D92 + SUM('Model coeffs'!D$8)*'Cost drivers '!$E92 + SUM('Model coeffs'!D$9)*'Cost drivers '!$F92 + SUM('Model coeffs'!D$10)*'Cost drivers '!$G92 + SUM('Model coeffs'!D$11)*'Cost drivers '!$H92 + SUM('Model coeffs'!D$12)*'Cost drivers '!$I92 + SUM('Model coeffs'!D$13)*'Cost drivers '!$J92),
"")</f>
        <v>14.165302355856113</v>
      </c>
      <c r="E90" s="181">
        <f>IFERROR(
EXP(SUM('Model coeffs'!E$14) + SUM('Model coeffs'!E$7)*'Cost drivers '!$D92 + SUM('Model coeffs'!E$8)*'Cost drivers '!$E92 + SUM('Model coeffs'!E$9)*'Cost drivers '!$F92 + SUM('Model coeffs'!E$10)*'Cost drivers '!$G92 + SUM('Model coeffs'!E$11)*'Cost drivers '!$H92 + SUM('Model coeffs'!E$12)*'Cost drivers '!$I92 + SUM('Model coeffs'!E$13)*'Cost drivers '!$J92),
"")</f>
        <v>13.476243754311414</v>
      </c>
      <c r="F90" s="181">
        <f>IFERROR(
EXP(SUM('Model coeffs'!F$14) + SUM('Model coeffs'!F$7)*'Cost drivers '!$D92 + SUM('Model coeffs'!F$8)*'Cost drivers '!$E92 + SUM('Model coeffs'!F$9)*'Cost drivers '!$F92 + SUM('Model coeffs'!F$10)*'Cost drivers '!$G92 + SUM('Model coeffs'!F$11)*'Cost drivers '!$H92 + SUM('Model coeffs'!F$12)*'Cost drivers '!$I92 + SUM('Model coeffs'!F$13)*'Cost drivers '!$J92),
"")</f>
        <v>19.537354623996482</v>
      </c>
      <c r="G90" s="181">
        <f>IFERROR(
EXP(SUM('Model coeffs'!G$14) + SUM('Model coeffs'!G$7)*'Cost drivers '!$D92 + SUM('Model coeffs'!G$8)*'Cost drivers '!$E92 + SUM('Model coeffs'!G$9)*'Cost drivers '!$F92 + SUM('Model coeffs'!G$10)*'Cost drivers '!$G92 + SUM('Model coeffs'!G$11)*'Cost drivers '!$H92 + SUM('Model coeffs'!G$12)*'Cost drivers '!$I92 + SUM('Model coeffs'!G$13)*'Cost drivers '!$J92),
"")</f>
        <v>18.959302307743567</v>
      </c>
      <c r="H90" s="181">
        <f>IFERROR(
EXP(SUM('Model coeffs'!H$14) + SUM('Model coeffs'!H$7)*'Cost drivers '!$D92 + SUM('Model coeffs'!H$8)*'Cost drivers '!$E92 + SUM('Model coeffs'!H$9)*'Cost drivers '!$F92 + SUM('Model coeffs'!H$10)*'Cost drivers '!$G92 + SUM('Model coeffs'!H$11)*'Cost drivers '!$H92 + SUM('Model coeffs'!H$12)*'Cost drivers '!$I92 + SUM('Model coeffs'!H$13)*'Cost drivers '!$J92),
"")</f>
        <v>35.401178241662599</v>
      </c>
      <c r="I90" s="181">
        <f>IFERROR(
EXP(SUM('Model coeffs'!I$14) + SUM('Model coeffs'!I$7)*'Cost drivers '!$D92 + SUM('Model coeffs'!I$8)*'Cost drivers '!$E92 + SUM('Model coeffs'!I$9)*'Cost drivers '!$F92 + SUM('Model coeffs'!I$10)*'Cost drivers '!$G92 + SUM('Model coeffs'!I$11)*'Cost drivers '!$H92 + SUM('Model coeffs'!I$12)*'Cost drivers '!$I92 + SUM('Model coeffs'!I$13)*'Cost drivers '!$J92),
"")</f>
        <v>35.401687778411159</v>
      </c>
      <c r="J90" s="181">
        <f>IFERROR(
EXP(SUM('Model coeffs'!J$14) + SUM('Model coeffs'!J$7)*'Cost drivers '!$D92 + SUM('Model coeffs'!J$8)*'Cost drivers '!$E92 + SUM('Model coeffs'!J$9)*'Cost drivers '!$F92 + SUM('Model coeffs'!J$10)*'Cost drivers '!$G92 + SUM('Model coeffs'!J$11)*'Cost drivers '!$H92 + SUM('Model coeffs'!J$12)*'Cost drivers '!$I92 + SUM('Model coeffs'!J$13)*'Cost drivers '!$J92),
"")</f>
        <v>36.00508727274493</v>
      </c>
      <c r="K90" s="181">
        <f>IFERROR(
EXP(SUM('Model coeffs'!K$14) + SUM('Model coeffs'!K$7)*'Cost drivers '!$D92 + SUM('Model coeffs'!K$8)*'Cost drivers '!$E92 + SUM('Model coeffs'!K$9)*'Cost drivers '!$F92 + SUM('Model coeffs'!K$10)*'Cost drivers '!$G92 + SUM('Model coeffs'!K$11)*'Cost drivers '!$H92 + SUM('Model coeffs'!K$12)*'Cost drivers '!$I92 + SUM('Model coeffs'!K$13)*'Cost drivers '!$J92),
"")</f>
        <v>35.787676830702416</v>
      </c>
      <c r="L90" s="182">
        <f>IFERROR(INDEX('Cost drivers '!$O$9:$O$314, MATCH('Modelled costs '!$A90, 'Cost drivers '!$A$9:$A$314, 0)), "")</f>
        <v>1895.2260000000001</v>
      </c>
      <c r="M90" s="183"/>
      <c r="N90" s="184">
        <f t="shared" si="14"/>
        <v>26.846449322679756</v>
      </c>
      <c r="O90" s="184">
        <f t="shared" si="14"/>
        <v>25.540527545508606</v>
      </c>
      <c r="P90" s="184">
        <f t="shared" si="14"/>
        <v>37.027702454618357</v>
      </c>
      <c r="Q90" s="184">
        <f t="shared" si="14"/>
        <v>35.932162675495611</v>
      </c>
      <c r="R90" s="184">
        <f t="shared" si="14"/>
        <v>67.093233434233241</v>
      </c>
      <c r="S90" s="184">
        <f t="shared" si="14"/>
        <v>67.094199121527069</v>
      </c>
      <c r="T90" s="184">
        <f t="shared" si="14"/>
        <v>68.237777531575276</v>
      </c>
      <c r="U90" s="184">
        <f t="shared" si="11"/>
        <v>67.825735609144829</v>
      </c>
      <c r="V90" s="183"/>
      <c r="W90" s="185">
        <f t="shared" si="15"/>
        <v>26.193488434094181</v>
      </c>
      <c r="X90" s="185">
        <f t="shared" si="16"/>
        <v>36.479932565056984</v>
      </c>
      <c r="Y90" s="185">
        <f t="shared" si="12"/>
        <v>67.562736424120104</v>
      </c>
      <c r="Z90" s="183"/>
      <c r="AA90" s="185">
        <f t="shared" si="17"/>
        <v>62.673420999151162</v>
      </c>
      <c r="AB90" s="185">
        <f t="shared" si="18"/>
        <v>67.562736424120104</v>
      </c>
      <c r="AC90" s="185">
        <f t="shared" si="19"/>
        <v>66.340407567877875</v>
      </c>
      <c r="AD90" s="183"/>
      <c r="AE90" s="186" t="str">
        <f>IF(RIGHT($C90,2)&gt;=RIGHT(Controls!$C$53,2), 'Modelled costs '!$AC90*Controls!$E$41, "")</f>
        <v/>
      </c>
      <c r="AF90" s="187" t="str">
        <f>IF(RIGHT($C90,2)&lt;RIGHT(Controls!$C$53,2), "", (INDEX(Controls!$F$44:$F$49, MATCH('Modelled costs '!$C90, Controls!$B$44:$B$49,0), 0))*'Modelled costs '!$AE90)</f>
        <v/>
      </c>
      <c r="AG90" s="188" t="str">
        <f t="shared" si="20"/>
        <v/>
      </c>
    </row>
    <row r="91" spans="1:33" s="48" customFormat="1" ht="13.9" customHeight="1">
      <c r="A91" s="66" t="str">
        <f t="shared" si="13"/>
        <v>SRN18</v>
      </c>
      <c r="B91" s="66" t="str">
        <f>Costs!B92</f>
        <v>SRN</v>
      </c>
      <c r="C91" s="66" t="str">
        <f>Costs!C92</f>
        <v>2017-18</v>
      </c>
      <c r="D91" s="181">
        <f>IFERROR(
EXP(SUM('Model coeffs'!D$14) + SUM('Model coeffs'!D$7)*'Cost drivers '!$D93 + SUM('Model coeffs'!D$8)*'Cost drivers '!$E93 + SUM('Model coeffs'!D$9)*'Cost drivers '!$F93 + SUM('Model coeffs'!D$10)*'Cost drivers '!$G93 + SUM('Model coeffs'!D$11)*'Cost drivers '!$H93 + SUM('Model coeffs'!D$12)*'Cost drivers '!$I93 + SUM('Model coeffs'!D$13)*'Cost drivers '!$J93),
"")</f>
        <v>13.951577474738549</v>
      </c>
      <c r="E91" s="181">
        <f>IFERROR(
EXP(SUM('Model coeffs'!E$14) + SUM('Model coeffs'!E$7)*'Cost drivers '!$D93 + SUM('Model coeffs'!E$8)*'Cost drivers '!$E93 + SUM('Model coeffs'!E$9)*'Cost drivers '!$F93 + SUM('Model coeffs'!E$10)*'Cost drivers '!$G93 + SUM('Model coeffs'!E$11)*'Cost drivers '!$H93 + SUM('Model coeffs'!E$12)*'Cost drivers '!$I93 + SUM('Model coeffs'!E$13)*'Cost drivers '!$J93),
"")</f>
        <v>13.006877806108177</v>
      </c>
      <c r="F91" s="181">
        <f>IFERROR(
EXP(SUM('Model coeffs'!F$14) + SUM('Model coeffs'!F$7)*'Cost drivers '!$D93 + SUM('Model coeffs'!F$8)*'Cost drivers '!$E93 + SUM('Model coeffs'!F$9)*'Cost drivers '!$F93 + SUM('Model coeffs'!F$10)*'Cost drivers '!$G93 + SUM('Model coeffs'!F$11)*'Cost drivers '!$H93 + SUM('Model coeffs'!F$12)*'Cost drivers '!$I93 + SUM('Model coeffs'!F$13)*'Cost drivers '!$J93),
"")</f>
        <v>19.534872125054974</v>
      </c>
      <c r="G91" s="181">
        <f>IFERROR(
EXP(SUM('Model coeffs'!G$14) + SUM('Model coeffs'!G$7)*'Cost drivers '!$D93 + SUM('Model coeffs'!G$8)*'Cost drivers '!$E93 + SUM('Model coeffs'!G$9)*'Cost drivers '!$F93 + SUM('Model coeffs'!G$10)*'Cost drivers '!$G93 + SUM('Model coeffs'!G$11)*'Cost drivers '!$H93 + SUM('Model coeffs'!G$12)*'Cost drivers '!$I93 + SUM('Model coeffs'!G$13)*'Cost drivers '!$J93),
"")</f>
        <v>18.947291488307126</v>
      </c>
      <c r="H91" s="181">
        <f>IFERROR(
EXP(SUM('Model coeffs'!H$14) + SUM('Model coeffs'!H$7)*'Cost drivers '!$D93 + SUM('Model coeffs'!H$8)*'Cost drivers '!$E93 + SUM('Model coeffs'!H$9)*'Cost drivers '!$F93 + SUM('Model coeffs'!H$10)*'Cost drivers '!$G93 + SUM('Model coeffs'!H$11)*'Cost drivers '!$H93 + SUM('Model coeffs'!H$12)*'Cost drivers '!$I93 + SUM('Model coeffs'!H$13)*'Cost drivers '!$J93),
"")</f>
        <v>35.070980889807473</v>
      </c>
      <c r="I91" s="181">
        <f>IFERROR(
EXP(SUM('Model coeffs'!I$14) + SUM('Model coeffs'!I$7)*'Cost drivers '!$D93 + SUM('Model coeffs'!I$8)*'Cost drivers '!$E93 + SUM('Model coeffs'!I$9)*'Cost drivers '!$F93 + SUM('Model coeffs'!I$10)*'Cost drivers '!$G93 + SUM('Model coeffs'!I$11)*'Cost drivers '!$H93 + SUM('Model coeffs'!I$12)*'Cost drivers '!$I93 + SUM('Model coeffs'!I$13)*'Cost drivers '!$J93),
"")</f>
        <v>34.823315095770731</v>
      </c>
      <c r="J91" s="181">
        <f>IFERROR(
EXP(SUM('Model coeffs'!J$14) + SUM('Model coeffs'!J$7)*'Cost drivers '!$D93 + SUM('Model coeffs'!J$8)*'Cost drivers '!$E93 + SUM('Model coeffs'!J$9)*'Cost drivers '!$F93 + SUM('Model coeffs'!J$10)*'Cost drivers '!$G93 + SUM('Model coeffs'!J$11)*'Cost drivers '!$H93 + SUM('Model coeffs'!J$12)*'Cost drivers '!$I93 + SUM('Model coeffs'!J$13)*'Cost drivers '!$J93),
"")</f>
        <v>35.72064632724323</v>
      </c>
      <c r="K91" s="181">
        <f>IFERROR(
EXP(SUM('Model coeffs'!K$14) + SUM('Model coeffs'!K$7)*'Cost drivers '!$D93 + SUM('Model coeffs'!K$8)*'Cost drivers '!$E93 + SUM('Model coeffs'!K$9)*'Cost drivers '!$F93 + SUM('Model coeffs'!K$10)*'Cost drivers '!$G93 + SUM('Model coeffs'!K$11)*'Cost drivers '!$H93 + SUM('Model coeffs'!K$12)*'Cost drivers '!$I93 + SUM('Model coeffs'!K$13)*'Cost drivers '!$J93),
"")</f>
        <v>35.213172402727366</v>
      </c>
      <c r="L91" s="182">
        <f>IFERROR(INDEX('Cost drivers '!$O$9:$O$314, MATCH('Modelled costs '!$A91, 'Cost drivers '!$A$9:$A$314, 0)), "")</f>
        <v>1904.9319999999998</v>
      </c>
      <c r="M91" s="183"/>
      <c r="N91" s="184">
        <f t="shared" si="14"/>
        <v>26.57680638210865</v>
      </c>
      <c r="O91" s="184">
        <f t="shared" si="14"/>
        <v>24.777217752945258</v>
      </c>
      <c r="P91" s="184">
        <f t="shared" si="14"/>
        <v>37.212603026925223</v>
      </c>
      <c r="Q91" s="184">
        <f t="shared" si="14"/>
        <v>36.093301869403867</v>
      </c>
      <c r="R91" s="184">
        <f t="shared" si="14"/>
        <v>66.807833768382721</v>
      </c>
      <c r="S91" s="184">
        <f t="shared" si="14"/>
        <v>66.336047272016714</v>
      </c>
      <c r="T91" s="184">
        <f t="shared" si="14"/>
        <v>68.045402249448088</v>
      </c>
      <c r="U91" s="184">
        <f t="shared" si="11"/>
        <v>67.078698931472246</v>
      </c>
      <c r="V91" s="183"/>
      <c r="W91" s="185">
        <f t="shared" si="15"/>
        <v>25.677012067526952</v>
      </c>
      <c r="X91" s="185">
        <f t="shared" si="16"/>
        <v>36.652952448164541</v>
      </c>
      <c r="Y91" s="185">
        <f t="shared" si="12"/>
        <v>67.066995555329953</v>
      </c>
      <c r="Z91" s="183"/>
      <c r="AA91" s="185">
        <f t="shared" si="17"/>
        <v>62.329964515691493</v>
      </c>
      <c r="AB91" s="185">
        <f t="shared" si="18"/>
        <v>67.066995555329953</v>
      </c>
      <c r="AC91" s="185">
        <f t="shared" si="19"/>
        <v>65.88273779542034</v>
      </c>
      <c r="AD91" s="183"/>
      <c r="AE91" s="186" t="str">
        <f>IF(RIGHT($C91,2)&gt;=RIGHT(Controls!$C$53,2), 'Modelled costs '!$AC91*Controls!$E$41, "")</f>
        <v/>
      </c>
      <c r="AF91" s="187" t="str">
        <f>IF(RIGHT($C91,2)&lt;RIGHT(Controls!$C$53,2), "", (INDEX(Controls!$F$44:$F$49, MATCH('Modelled costs '!$C91, Controls!$B$44:$B$49,0), 0))*'Modelled costs '!$AE91)</f>
        <v/>
      </c>
      <c r="AG91" s="188" t="str">
        <f t="shared" si="20"/>
        <v/>
      </c>
    </row>
    <row r="92" spans="1:33" s="48" customFormat="1" ht="13.9" customHeight="1">
      <c r="A92" s="66" t="str">
        <f t="shared" si="13"/>
        <v>SRN19</v>
      </c>
      <c r="B92" s="66" t="str">
        <f>Costs!B93</f>
        <v>SRN</v>
      </c>
      <c r="C92" s="66" t="str">
        <f>Costs!C93</f>
        <v>2018-19</v>
      </c>
      <c r="D92" s="181">
        <f>IFERROR(
EXP(SUM('Model coeffs'!D$14) + SUM('Model coeffs'!D$7)*'Cost drivers '!$D94 + SUM('Model coeffs'!D$8)*'Cost drivers '!$E94 + SUM('Model coeffs'!D$9)*'Cost drivers '!$F94 + SUM('Model coeffs'!D$10)*'Cost drivers '!$G94 + SUM('Model coeffs'!D$11)*'Cost drivers '!$H94 + SUM('Model coeffs'!D$12)*'Cost drivers '!$I94 + SUM('Model coeffs'!D$13)*'Cost drivers '!$J94),
"")</f>
        <v>13.74185780294007</v>
      </c>
      <c r="E92" s="181">
        <f>IFERROR(
EXP(SUM('Model coeffs'!E$14) + SUM('Model coeffs'!E$7)*'Cost drivers '!$D94 + SUM('Model coeffs'!E$8)*'Cost drivers '!$E94 + SUM('Model coeffs'!E$9)*'Cost drivers '!$F94 + SUM('Model coeffs'!E$10)*'Cost drivers '!$G94 + SUM('Model coeffs'!E$11)*'Cost drivers '!$H94 + SUM('Model coeffs'!E$12)*'Cost drivers '!$I94 + SUM('Model coeffs'!E$13)*'Cost drivers '!$J94),
"")</f>
        <v>12.885568431439753</v>
      </c>
      <c r="F92" s="181">
        <f>IFERROR(
EXP(SUM('Model coeffs'!F$14) + SUM('Model coeffs'!F$7)*'Cost drivers '!$D94 + SUM('Model coeffs'!F$8)*'Cost drivers '!$E94 + SUM('Model coeffs'!F$9)*'Cost drivers '!$F94 + SUM('Model coeffs'!F$10)*'Cost drivers '!$G94 + SUM('Model coeffs'!F$11)*'Cost drivers '!$H94 + SUM('Model coeffs'!F$12)*'Cost drivers '!$I94 + SUM('Model coeffs'!F$13)*'Cost drivers '!$J94),
"")</f>
        <v>19.533811674207037</v>
      </c>
      <c r="G92" s="181">
        <f>IFERROR(
EXP(SUM('Model coeffs'!G$14) + SUM('Model coeffs'!G$7)*'Cost drivers '!$D94 + SUM('Model coeffs'!G$8)*'Cost drivers '!$E94 + SUM('Model coeffs'!G$9)*'Cost drivers '!$F94 + SUM('Model coeffs'!G$10)*'Cost drivers '!$G94 + SUM('Model coeffs'!G$11)*'Cost drivers '!$H94 + SUM('Model coeffs'!G$12)*'Cost drivers '!$I94 + SUM('Model coeffs'!G$13)*'Cost drivers '!$J94),
"")</f>
        <v>18.934189129638916</v>
      </c>
      <c r="H92" s="181">
        <f>IFERROR(
EXP(SUM('Model coeffs'!H$14) + SUM('Model coeffs'!H$7)*'Cost drivers '!$D94 + SUM('Model coeffs'!H$8)*'Cost drivers '!$E94 + SUM('Model coeffs'!H$9)*'Cost drivers '!$F94 + SUM('Model coeffs'!H$10)*'Cost drivers '!$G94 + SUM('Model coeffs'!H$11)*'Cost drivers '!$H94 + SUM('Model coeffs'!H$12)*'Cost drivers '!$I94 + SUM('Model coeffs'!H$13)*'Cost drivers '!$J94),
"")</f>
        <v>34.837084257734752</v>
      </c>
      <c r="I92" s="181">
        <f>IFERROR(
EXP(SUM('Model coeffs'!I$14) + SUM('Model coeffs'!I$7)*'Cost drivers '!$D94 + SUM('Model coeffs'!I$8)*'Cost drivers '!$E94 + SUM('Model coeffs'!I$9)*'Cost drivers '!$F94 + SUM('Model coeffs'!I$10)*'Cost drivers '!$G94 + SUM('Model coeffs'!I$11)*'Cost drivers '!$H94 + SUM('Model coeffs'!I$12)*'Cost drivers '!$I94 + SUM('Model coeffs'!I$13)*'Cost drivers '!$J94),
"")</f>
        <v>34.859181328858938</v>
      </c>
      <c r="J92" s="181">
        <f>IFERROR(
EXP(SUM('Model coeffs'!J$14) + SUM('Model coeffs'!J$7)*'Cost drivers '!$D94 + SUM('Model coeffs'!J$8)*'Cost drivers '!$E94 + SUM('Model coeffs'!J$9)*'Cost drivers '!$F94 + SUM('Model coeffs'!J$10)*'Cost drivers '!$G94 + SUM('Model coeffs'!J$11)*'Cost drivers '!$H94 + SUM('Model coeffs'!J$12)*'Cost drivers '!$I94 + SUM('Model coeffs'!J$13)*'Cost drivers '!$J94),
"")</f>
        <v>35.432302153456519</v>
      </c>
      <c r="K92" s="181">
        <f>IFERROR(
EXP(SUM('Model coeffs'!K$14) + SUM('Model coeffs'!K$7)*'Cost drivers '!$D94 + SUM('Model coeffs'!K$8)*'Cost drivers '!$E94 + SUM('Model coeffs'!K$9)*'Cost drivers '!$F94 + SUM('Model coeffs'!K$10)*'Cost drivers '!$G94 + SUM('Model coeffs'!K$11)*'Cost drivers '!$H94 + SUM('Model coeffs'!K$12)*'Cost drivers '!$I94 + SUM('Model coeffs'!K$13)*'Cost drivers '!$J94),
"")</f>
        <v>35.159387463762144</v>
      </c>
      <c r="L92" s="182">
        <f>IFERROR(INDEX('Cost drivers '!$O$9:$O$314, MATCH('Modelled costs '!$A92, 'Cost drivers '!$A$9:$A$314, 0)), "")</f>
        <v>1919.6439999999998</v>
      </c>
      <c r="M92" s="183"/>
      <c r="N92" s="184">
        <f t="shared" si="14"/>
        <v>26.379474880267082</v>
      </c>
      <c r="O92" s="184">
        <f t="shared" si="14"/>
        <v>24.73570412600273</v>
      </c>
      <c r="P92" s="184">
        <f t="shared" si="14"/>
        <v>37.497964377521484</v>
      </c>
      <c r="Q92" s="184">
        <f t="shared" si="14"/>
        <v>36.34690255757657</v>
      </c>
      <c r="R92" s="184">
        <f t="shared" si="14"/>
        <v>66.874799772854956</v>
      </c>
      <c r="S92" s="184">
        <f t="shared" si="14"/>
        <v>66.917218282856084</v>
      </c>
      <c r="T92" s="184">
        <f t="shared" si="14"/>
        <v>68.01740623506987</v>
      </c>
      <c r="U92" s="184">
        <f t="shared" si="11"/>
        <v>67.493507188486205</v>
      </c>
      <c r="V92" s="183"/>
      <c r="W92" s="185">
        <f t="shared" si="15"/>
        <v>25.557589503134906</v>
      </c>
      <c r="X92" s="185">
        <f t="shared" si="16"/>
        <v>36.922433467549027</v>
      </c>
      <c r="Y92" s="185">
        <f t="shared" si="12"/>
        <v>67.325732869816775</v>
      </c>
      <c r="Z92" s="183"/>
      <c r="AA92" s="185">
        <f t="shared" si="17"/>
        <v>62.480022970683933</v>
      </c>
      <c r="AB92" s="185">
        <f t="shared" si="18"/>
        <v>67.325732869816775</v>
      </c>
      <c r="AC92" s="185">
        <f t="shared" si="19"/>
        <v>66.114305395033568</v>
      </c>
      <c r="AD92" s="183"/>
      <c r="AE92" s="186" t="str">
        <f>IF(RIGHT($C92,2)&gt;=RIGHT(Controls!$C$53,2), 'Modelled costs '!$AC92*Controls!$E$41, "")</f>
        <v/>
      </c>
      <c r="AF92" s="187" t="str">
        <f>IF(RIGHT($C92,2)&lt;RIGHT(Controls!$C$53,2), "", (INDEX(Controls!$F$44:$F$49, MATCH('Modelled costs '!$C92, Controls!$B$44:$B$49,0), 0))*'Modelled costs '!$AE92)</f>
        <v/>
      </c>
      <c r="AG92" s="188" t="str">
        <f t="shared" si="20"/>
        <v/>
      </c>
    </row>
    <row r="93" spans="1:33" s="48" customFormat="1" ht="13.9" customHeight="1">
      <c r="A93" s="66" t="str">
        <f t="shared" si="13"/>
        <v>SRN20</v>
      </c>
      <c r="B93" s="66" t="str">
        <f>Costs!B94</f>
        <v>SRN</v>
      </c>
      <c r="C93" s="66" t="str">
        <f>Costs!C94</f>
        <v>2019-20</v>
      </c>
      <c r="D93" s="181">
        <f>IFERROR(
EXP(SUM('Model coeffs'!D$14) + SUM('Model coeffs'!D$7)*'Cost drivers '!$D95 + SUM('Model coeffs'!D$8)*'Cost drivers '!$E95 + SUM('Model coeffs'!D$9)*'Cost drivers '!$F95 + SUM('Model coeffs'!D$10)*'Cost drivers '!$G95 + SUM('Model coeffs'!D$11)*'Cost drivers '!$H95 + SUM('Model coeffs'!D$12)*'Cost drivers '!$I95 + SUM('Model coeffs'!D$13)*'Cost drivers '!$J95),
"")</f>
        <v>18.920171318735584</v>
      </c>
      <c r="E93" s="181">
        <f>IFERROR(
EXP(SUM('Model coeffs'!E$14) + SUM('Model coeffs'!E$7)*'Cost drivers '!$D95 + SUM('Model coeffs'!E$8)*'Cost drivers '!$E95 + SUM('Model coeffs'!E$9)*'Cost drivers '!$F95 + SUM('Model coeffs'!E$10)*'Cost drivers '!$G95 + SUM('Model coeffs'!E$11)*'Cost drivers '!$H95 + SUM('Model coeffs'!E$12)*'Cost drivers '!$I95 + SUM('Model coeffs'!E$13)*'Cost drivers '!$J95),
"")</f>
        <v>18.194405299334989</v>
      </c>
      <c r="F93" s="181">
        <f>IFERROR(
EXP(SUM('Model coeffs'!F$14) + SUM('Model coeffs'!F$7)*'Cost drivers '!$D95 + SUM('Model coeffs'!F$8)*'Cost drivers '!$E95 + SUM('Model coeffs'!F$9)*'Cost drivers '!$F95 + SUM('Model coeffs'!F$10)*'Cost drivers '!$G95 + SUM('Model coeffs'!F$11)*'Cost drivers '!$H95 + SUM('Model coeffs'!F$12)*'Cost drivers '!$I95 + SUM('Model coeffs'!F$13)*'Cost drivers '!$J95),
"")</f>
        <v>19.53169652848598</v>
      </c>
      <c r="G93" s="181">
        <f>IFERROR(
EXP(SUM('Model coeffs'!G$14) + SUM('Model coeffs'!G$7)*'Cost drivers '!$D95 + SUM('Model coeffs'!G$8)*'Cost drivers '!$E95 + SUM('Model coeffs'!G$9)*'Cost drivers '!$F95 + SUM('Model coeffs'!G$10)*'Cost drivers '!$G95 + SUM('Model coeffs'!G$11)*'Cost drivers '!$H95 + SUM('Model coeffs'!G$12)*'Cost drivers '!$I95 + SUM('Model coeffs'!G$13)*'Cost drivers '!$J95),
"")</f>
        <v>18.920346758865225</v>
      </c>
      <c r="H93" s="181">
        <f>IFERROR(
EXP(SUM('Model coeffs'!H$14) + SUM('Model coeffs'!H$7)*'Cost drivers '!$D95 + SUM('Model coeffs'!H$8)*'Cost drivers '!$E95 + SUM('Model coeffs'!H$9)*'Cost drivers '!$F95 + SUM('Model coeffs'!H$10)*'Cost drivers '!$G95 + SUM('Model coeffs'!H$11)*'Cost drivers '!$H95 + SUM('Model coeffs'!H$12)*'Cost drivers '!$I95 + SUM('Model coeffs'!H$13)*'Cost drivers '!$J95),
"")</f>
        <v>40.225226526168747</v>
      </c>
      <c r="I93" s="181">
        <f>IFERROR(
EXP(SUM('Model coeffs'!I$14) + SUM('Model coeffs'!I$7)*'Cost drivers '!$D95 + SUM('Model coeffs'!I$8)*'Cost drivers '!$E95 + SUM('Model coeffs'!I$9)*'Cost drivers '!$F95 + SUM('Model coeffs'!I$10)*'Cost drivers '!$G95 + SUM('Model coeffs'!I$11)*'Cost drivers '!$H95 + SUM('Model coeffs'!I$12)*'Cost drivers '!$I95 + SUM('Model coeffs'!I$13)*'Cost drivers '!$J95),
"")</f>
        <v>40.579415508577277</v>
      </c>
      <c r="J93" s="181">
        <f>IFERROR(
EXP(SUM('Model coeffs'!J$14) + SUM('Model coeffs'!J$7)*'Cost drivers '!$D95 + SUM('Model coeffs'!J$8)*'Cost drivers '!$E95 + SUM('Model coeffs'!J$9)*'Cost drivers '!$F95 + SUM('Model coeffs'!J$10)*'Cost drivers '!$G95 + SUM('Model coeffs'!J$11)*'Cost drivers '!$H95 + SUM('Model coeffs'!J$12)*'Cost drivers '!$I95 + SUM('Model coeffs'!J$13)*'Cost drivers '!$J95),
"")</f>
        <v>41.055321189789936</v>
      </c>
      <c r="K93" s="181">
        <f>IFERROR(
EXP(SUM('Model coeffs'!K$14) + SUM('Model coeffs'!K$7)*'Cost drivers '!$D95 + SUM('Model coeffs'!K$8)*'Cost drivers '!$E95 + SUM('Model coeffs'!K$9)*'Cost drivers '!$F95 + SUM('Model coeffs'!K$10)*'Cost drivers '!$G95 + SUM('Model coeffs'!K$11)*'Cost drivers '!$H95 + SUM('Model coeffs'!K$12)*'Cost drivers '!$I95 + SUM('Model coeffs'!K$13)*'Cost drivers '!$J95),
"")</f>
        <v>41.135977970875032</v>
      </c>
      <c r="L93" s="182">
        <f>IFERROR(INDEX('Cost drivers '!$O$9:$O$314, MATCH('Modelled costs '!$A93, 'Cost drivers '!$A$9:$A$314, 0)), "")</f>
        <v>1932.8530000000001</v>
      </c>
      <c r="M93" s="183"/>
      <c r="N93" s="184">
        <f t="shared" si="14"/>
        <v>36.569909893932028</v>
      </c>
      <c r="O93" s="184">
        <f t="shared" si="14"/>
        <v>35.167110866035529</v>
      </c>
      <c r="P93" s="184">
        <f t="shared" si="14"/>
        <v>37.751898230173715</v>
      </c>
      <c r="Q93" s="184">
        <f t="shared" si="14"/>
        <v>36.570248993912926</v>
      </c>
      <c r="R93" s="184">
        <f t="shared" si="14"/>
        <v>77.749449766784849</v>
      </c>
      <c r="S93" s="184">
        <f t="shared" si="14"/>
        <v>78.434045004000112</v>
      </c>
      <c r="T93" s="184">
        <f t="shared" si="14"/>
        <v>79.353900727649048</v>
      </c>
      <c r="U93" s="184">
        <f t="shared" si="11"/>
        <v>79.509798428939717</v>
      </c>
      <c r="V93" s="183"/>
      <c r="W93" s="185">
        <f t="shared" si="15"/>
        <v>35.868510379983775</v>
      </c>
      <c r="X93" s="185">
        <f t="shared" si="16"/>
        <v>37.161073612043324</v>
      </c>
      <c r="Y93" s="185">
        <f t="shared" si="12"/>
        <v>78.761798481843442</v>
      </c>
      <c r="Z93" s="183"/>
      <c r="AA93" s="185">
        <f t="shared" si="17"/>
        <v>73.029583992027099</v>
      </c>
      <c r="AB93" s="185">
        <f t="shared" si="18"/>
        <v>78.761798481843442</v>
      </c>
      <c r="AC93" s="185">
        <f t="shared" si="19"/>
        <v>77.32874485938936</v>
      </c>
      <c r="AD93" s="183"/>
      <c r="AE93" s="186" t="str">
        <f>IF(RIGHT($C93,2)&gt;=RIGHT(Controls!$C$53,2), 'Modelled costs '!$AC93*Controls!$E$41, "")</f>
        <v/>
      </c>
      <c r="AF93" s="187" t="str">
        <f>IF(RIGHT($C93,2)&lt;RIGHT(Controls!$C$53,2), "", (INDEX(Controls!$F$44:$F$49, MATCH('Modelled costs '!$C93, Controls!$B$44:$B$49,0), 0))*'Modelled costs '!$AE93)</f>
        <v/>
      </c>
      <c r="AG93" s="188" t="str">
        <f t="shared" si="20"/>
        <v/>
      </c>
    </row>
    <row r="94" spans="1:33" s="48" customFormat="1" ht="13.9" customHeight="1">
      <c r="A94" s="66" t="str">
        <f t="shared" si="13"/>
        <v>SRN21</v>
      </c>
      <c r="B94" s="66" t="str">
        <f>Costs!B95</f>
        <v>SRN</v>
      </c>
      <c r="C94" s="66" t="str">
        <f>Costs!C95</f>
        <v>2020-21</v>
      </c>
      <c r="D94" s="181">
        <f>IFERROR(
EXP(SUM('Model coeffs'!D$14) + SUM('Model coeffs'!D$7)*'Cost drivers '!$D96 + SUM('Model coeffs'!D$8)*'Cost drivers '!$E96 + SUM('Model coeffs'!D$9)*'Cost drivers '!$F96 + SUM('Model coeffs'!D$10)*'Cost drivers '!$G96 + SUM('Model coeffs'!D$11)*'Cost drivers '!$H96 + SUM('Model coeffs'!D$12)*'Cost drivers '!$I96 + SUM('Model coeffs'!D$13)*'Cost drivers '!$J96),
"")</f>
        <v>14.162402835933065</v>
      </c>
      <c r="E94" s="181">
        <f>IFERROR(
EXP(SUM('Model coeffs'!E$14) + SUM('Model coeffs'!E$7)*'Cost drivers '!$D96 + SUM('Model coeffs'!E$8)*'Cost drivers '!$E96 + SUM('Model coeffs'!E$9)*'Cost drivers '!$F96 + SUM('Model coeffs'!E$10)*'Cost drivers '!$G96 + SUM('Model coeffs'!E$11)*'Cost drivers '!$H96 + SUM('Model coeffs'!E$12)*'Cost drivers '!$I96 + SUM('Model coeffs'!E$13)*'Cost drivers '!$J96),
"")</f>
        <v>13.683077463065363</v>
      </c>
      <c r="F94" s="181">
        <f>IFERROR(
EXP(SUM('Model coeffs'!F$14) + SUM('Model coeffs'!F$7)*'Cost drivers '!$D96 + SUM('Model coeffs'!F$8)*'Cost drivers '!$E96 + SUM('Model coeffs'!F$9)*'Cost drivers '!$F96 + SUM('Model coeffs'!F$10)*'Cost drivers '!$G96 + SUM('Model coeffs'!F$11)*'Cost drivers '!$H96 + SUM('Model coeffs'!F$12)*'Cost drivers '!$I96 + SUM('Model coeffs'!F$13)*'Cost drivers '!$J96),
"")</f>
        <v>19.524806405786805</v>
      </c>
      <c r="G94" s="181">
        <f>IFERROR(
EXP(SUM('Model coeffs'!G$14) + SUM('Model coeffs'!G$7)*'Cost drivers '!$D96 + SUM('Model coeffs'!G$8)*'Cost drivers '!$E96 + SUM('Model coeffs'!G$9)*'Cost drivers '!$F96 + SUM('Model coeffs'!G$10)*'Cost drivers '!$G96 + SUM('Model coeffs'!G$11)*'Cost drivers '!$H96 + SUM('Model coeffs'!G$12)*'Cost drivers '!$I96 + SUM('Model coeffs'!G$13)*'Cost drivers '!$J96),
"")</f>
        <v>18.897128884582042</v>
      </c>
      <c r="H94" s="181">
        <f>IFERROR(
EXP(SUM('Model coeffs'!H$14) + SUM('Model coeffs'!H$7)*'Cost drivers '!$D96 + SUM('Model coeffs'!H$8)*'Cost drivers '!$E96 + SUM('Model coeffs'!H$9)*'Cost drivers '!$F96 + SUM('Model coeffs'!H$10)*'Cost drivers '!$G96 + SUM('Model coeffs'!H$11)*'Cost drivers '!$H96 + SUM('Model coeffs'!H$12)*'Cost drivers '!$I96 + SUM('Model coeffs'!H$13)*'Cost drivers '!$J96),
"")</f>
        <v>33.487864098325922</v>
      </c>
      <c r="I94" s="181">
        <f>IFERROR(
EXP(SUM('Model coeffs'!I$14) + SUM('Model coeffs'!I$7)*'Cost drivers '!$D96 + SUM('Model coeffs'!I$8)*'Cost drivers '!$E96 + SUM('Model coeffs'!I$9)*'Cost drivers '!$F96 + SUM('Model coeffs'!I$10)*'Cost drivers '!$G96 + SUM('Model coeffs'!I$11)*'Cost drivers '!$H96 + SUM('Model coeffs'!I$12)*'Cost drivers '!$I96 + SUM('Model coeffs'!I$13)*'Cost drivers '!$J96),
"")</f>
        <v>33.691683936337128</v>
      </c>
      <c r="J94" s="181">
        <f>IFERROR(
EXP(SUM('Model coeffs'!J$14) + SUM('Model coeffs'!J$7)*'Cost drivers '!$D96 + SUM('Model coeffs'!J$8)*'Cost drivers '!$E96 + SUM('Model coeffs'!J$9)*'Cost drivers '!$F96 + SUM('Model coeffs'!J$10)*'Cost drivers '!$G96 + SUM('Model coeffs'!J$11)*'Cost drivers '!$H96 + SUM('Model coeffs'!J$12)*'Cost drivers '!$I96 + SUM('Model coeffs'!J$13)*'Cost drivers '!$J96),
"")</f>
        <v>34.478516364453782</v>
      </c>
      <c r="K94" s="181">
        <f>IFERROR(
EXP(SUM('Model coeffs'!K$14) + SUM('Model coeffs'!K$7)*'Cost drivers '!$D96 + SUM('Model coeffs'!K$8)*'Cost drivers '!$E96 + SUM('Model coeffs'!K$9)*'Cost drivers '!$F96 + SUM('Model coeffs'!K$10)*'Cost drivers '!$G96 + SUM('Model coeffs'!K$11)*'Cost drivers '!$H96 + SUM('Model coeffs'!K$12)*'Cost drivers '!$I96 + SUM('Model coeffs'!K$13)*'Cost drivers '!$J96),
"")</f>
        <v>34.495286629836869</v>
      </c>
      <c r="L94" s="182">
        <f>IFERROR(INDEX('Cost drivers '!$O$9:$O$314, MATCH('Modelled costs '!$A94, 'Cost drivers '!$A$9:$A$314, 0)), "")</f>
        <v>1946.867</v>
      </c>
      <c r="M94" s="183"/>
      <c r="N94" s="184">
        <f t="shared" si="14"/>
        <v>27.572314721984498</v>
      </c>
      <c r="O94" s="184">
        <f t="shared" si="14"/>
        <v>26.639131971285675</v>
      </c>
      <c r="P94" s="184">
        <f t="shared" si="14"/>
        <v>38.012201272814934</v>
      </c>
      <c r="Q94" s="184">
        <f t="shared" si="14"/>
        <v>36.790196620139582</v>
      </c>
      <c r="R94" s="184">
        <f t="shared" si="14"/>
        <v>65.196417513515499</v>
      </c>
      <c r="S94" s="184">
        <f t="shared" si="14"/>
        <v>65.593227630084854</v>
      </c>
      <c r="T94" s="184">
        <f t="shared" si="14"/>
        <v>67.125085718915045</v>
      </c>
      <c r="U94" s="184">
        <f t="shared" si="11"/>
        <v>67.157735195170616</v>
      </c>
      <c r="V94" s="183"/>
      <c r="W94" s="185">
        <f t="shared" si="15"/>
        <v>27.105723346635088</v>
      </c>
      <c r="X94" s="185">
        <f t="shared" si="16"/>
        <v>37.401198946477258</v>
      </c>
      <c r="Y94" s="185">
        <f t="shared" si="12"/>
        <v>66.268116514421507</v>
      </c>
      <c r="Z94" s="183"/>
      <c r="AA94" s="185">
        <f t="shared" si="17"/>
        <v>64.506922293112353</v>
      </c>
      <c r="AB94" s="185">
        <f t="shared" si="18"/>
        <v>66.268116514421507</v>
      </c>
      <c r="AC94" s="185">
        <f t="shared" si="19"/>
        <v>65.827817959094219</v>
      </c>
      <c r="AD94" s="183"/>
      <c r="AE94" s="186" t="str">
        <f>IF(RIGHT($C94,2)&gt;=RIGHT(Controls!$C$53,2), 'Modelled costs '!$AC94*Controls!$E$41, "")</f>
        <v/>
      </c>
      <c r="AF94" s="187" t="str">
        <f>IF(RIGHT($C94,2)&lt;RIGHT(Controls!$C$53,2), "", (INDEX(Controls!$F$44:$F$49, MATCH('Modelled costs '!$C94, Controls!$B$44:$B$49,0), 0))*'Modelled costs '!$AE94)</f>
        <v/>
      </c>
      <c r="AG94" s="188" t="str">
        <f t="shared" si="20"/>
        <v/>
      </c>
    </row>
    <row r="95" spans="1:33" s="48" customFormat="1" ht="13.9" customHeight="1">
      <c r="A95" s="66" t="str">
        <f t="shared" si="13"/>
        <v>SRN22</v>
      </c>
      <c r="B95" s="66" t="str">
        <f>Costs!B96</f>
        <v>SRN</v>
      </c>
      <c r="C95" s="66" t="str">
        <f>Costs!C96</f>
        <v>2021-22</v>
      </c>
      <c r="D95" s="181">
        <f>IFERROR(
EXP(SUM('Model coeffs'!D$14) + SUM('Model coeffs'!D$7)*'Cost drivers '!$D97 + SUM('Model coeffs'!D$8)*'Cost drivers '!$E97 + SUM('Model coeffs'!D$9)*'Cost drivers '!$F97 + SUM('Model coeffs'!D$10)*'Cost drivers '!$G97 + SUM('Model coeffs'!D$11)*'Cost drivers '!$H97 + SUM('Model coeffs'!D$12)*'Cost drivers '!$I97 + SUM('Model coeffs'!D$13)*'Cost drivers '!$J97),
"")</f>
        <v>10.883033131777356</v>
      </c>
      <c r="E95" s="181">
        <f>IFERROR(
EXP(SUM('Model coeffs'!E$14) + SUM('Model coeffs'!E$7)*'Cost drivers '!$D97 + SUM('Model coeffs'!E$8)*'Cost drivers '!$E97 + SUM('Model coeffs'!E$9)*'Cost drivers '!$F97 + SUM('Model coeffs'!E$10)*'Cost drivers '!$G97 + SUM('Model coeffs'!E$11)*'Cost drivers '!$H97 + SUM('Model coeffs'!E$12)*'Cost drivers '!$I97 + SUM('Model coeffs'!E$13)*'Cost drivers '!$J97),
"")</f>
        <v>11.249753072007866</v>
      </c>
      <c r="F95" s="181">
        <f>IFERROR(
EXP(SUM('Model coeffs'!F$14) + SUM('Model coeffs'!F$7)*'Cost drivers '!$D97 + SUM('Model coeffs'!F$8)*'Cost drivers '!$E97 + SUM('Model coeffs'!F$9)*'Cost drivers '!$F97 + SUM('Model coeffs'!F$10)*'Cost drivers '!$G97 + SUM('Model coeffs'!F$11)*'Cost drivers '!$H97 + SUM('Model coeffs'!F$12)*'Cost drivers '!$I97 + SUM('Model coeffs'!F$13)*'Cost drivers '!$J97),
"")</f>
        <v>19.521301152956344</v>
      </c>
      <c r="G95" s="181">
        <f>IFERROR(
EXP(SUM('Model coeffs'!G$14) + SUM('Model coeffs'!G$7)*'Cost drivers '!$D97 + SUM('Model coeffs'!G$8)*'Cost drivers '!$E97 + SUM('Model coeffs'!G$9)*'Cost drivers '!$F97 + SUM('Model coeffs'!G$10)*'Cost drivers '!$G97 + SUM('Model coeffs'!G$11)*'Cost drivers '!$H97 + SUM('Model coeffs'!G$12)*'Cost drivers '!$I97 + SUM('Model coeffs'!G$13)*'Cost drivers '!$J97),
"")</f>
        <v>18.876112727839804</v>
      </c>
      <c r="H95" s="181">
        <f>IFERROR(
EXP(SUM('Model coeffs'!H$14) + SUM('Model coeffs'!H$7)*'Cost drivers '!$D97 + SUM('Model coeffs'!H$8)*'Cost drivers '!$E97 + SUM('Model coeffs'!H$9)*'Cost drivers '!$F97 + SUM('Model coeffs'!H$10)*'Cost drivers '!$G97 + SUM('Model coeffs'!H$11)*'Cost drivers '!$H97 + SUM('Model coeffs'!H$12)*'Cost drivers '!$I97 + SUM('Model coeffs'!H$13)*'Cost drivers '!$J97),
"")</f>
        <v>30.455117387353305</v>
      </c>
      <c r="I95" s="181">
        <f>IFERROR(
EXP(SUM('Model coeffs'!I$14) + SUM('Model coeffs'!I$7)*'Cost drivers '!$D97 + SUM('Model coeffs'!I$8)*'Cost drivers '!$E97 + SUM('Model coeffs'!I$9)*'Cost drivers '!$F97 + SUM('Model coeffs'!I$10)*'Cost drivers '!$G97 + SUM('Model coeffs'!I$11)*'Cost drivers '!$H97 + SUM('Model coeffs'!I$12)*'Cost drivers '!$I97 + SUM('Model coeffs'!I$13)*'Cost drivers '!$J97),
"")</f>
        <v>31.956464525022795</v>
      </c>
      <c r="J95" s="181">
        <f>IFERROR(
EXP(SUM('Model coeffs'!J$14) + SUM('Model coeffs'!J$7)*'Cost drivers '!$D97 + SUM('Model coeffs'!J$8)*'Cost drivers '!$E97 + SUM('Model coeffs'!J$9)*'Cost drivers '!$F97 + SUM('Model coeffs'!J$10)*'Cost drivers '!$G97 + SUM('Model coeffs'!J$11)*'Cost drivers '!$H97 + SUM('Model coeffs'!J$12)*'Cost drivers '!$I97 + SUM('Model coeffs'!J$13)*'Cost drivers '!$J97),
"")</f>
        <v>31.362914366699975</v>
      </c>
      <c r="K95" s="181">
        <f>IFERROR(
EXP(SUM('Model coeffs'!K$14) + SUM('Model coeffs'!K$7)*'Cost drivers '!$D97 + SUM('Model coeffs'!K$8)*'Cost drivers '!$E97 + SUM('Model coeffs'!K$9)*'Cost drivers '!$F97 + SUM('Model coeffs'!K$10)*'Cost drivers '!$G97 + SUM('Model coeffs'!K$11)*'Cost drivers '!$H97 + SUM('Model coeffs'!K$12)*'Cost drivers '!$I97 + SUM('Model coeffs'!K$13)*'Cost drivers '!$J97),
"")</f>
        <v>32.691418121827788</v>
      </c>
      <c r="L95" s="182">
        <f>IFERROR(INDEX('Cost drivers '!$O$9:$O$314, MATCH('Modelled costs '!$A95, 'Cost drivers '!$A$9:$A$314, 0)), "")</f>
        <v>1966.557</v>
      </c>
      <c r="M95" s="183"/>
      <c r="N95" s="184">
        <f t="shared" si="14"/>
        <v>21.402104986528684</v>
      </c>
      <c r="O95" s="184">
        <f t="shared" si="14"/>
        <v>22.123280652028576</v>
      </c>
      <c r="P95" s="184">
        <f t="shared" si="14"/>
        <v>38.389751431454371</v>
      </c>
      <c r="Q95" s="184">
        <f t="shared" si="14"/>
        <v>37.120951617722461</v>
      </c>
      <c r="R95" s="184">
        <f t="shared" si="14"/>
        <v>59.891724283921356</v>
      </c>
      <c r="S95" s="184">
        <f t="shared" si="14"/>
        <v>62.844209006935252</v>
      </c>
      <c r="T95" s="184">
        <f t="shared" si="14"/>
        <v>61.676958788234408</v>
      </c>
      <c r="U95" s="184">
        <f t="shared" si="11"/>
        <v>64.289537147407287</v>
      </c>
      <c r="V95" s="183"/>
      <c r="W95" s="185">
        <f t="shared" si="15"/>
        <v>21.76269281927863</v>
      </c>
      <c r="X95" s="185">
        <f t="shared" si="16"/>
        <v>37.75535152458842</v>
      </c>
      <c r="Y95" s="185">
        <f t="shared" si="12"/>
        <v>62.175607306624578</v>
      </c>
      <c r="Z95" s="183"/>
      <c r="AA95" s="185">
        <f t="shared" si="17"/>
        <v>59.518044343867047</v>
      </c>
      <c r="AB95" s="185">
        <f t="shared" si="18"/>
        <v>62.175607306624578</v>
      </c>
      <c r="AC95" s="185">
        <f t="shared" si="19"/>
        <v>61.511216565935193</v>
      </c>
      <c r="AD95" s="183"/>
      <c r="AE95" s="186" t="str">
        <f>IF(RIGHT($C95,2)&gt;=RIGHT(Controls!$C$53,2), 'Modelled costs '!$AC95*Controls!$E$41, "")</f>
        <v/>
      </c>
      <c r="AF95" s="187" t="str">
        <f>IF(RIGHT($C95,2)&lt;RIGHT(Controls!$C$53,2), "", (INDEX(Controls!$F$44:$F$49, MATCH('Modelled costs '!$C95, Controls!$B$44:$B$49,0), 0))*'Modelled costs '!$AE95)</f>
        <v/>
      </c>
      <c r="AG95" s="188" t="str">
        <f t="shared" si="20"/>
        <v/>
      </c>
    </row>
    <row r="96" spans="1:33" s="48" customFormat="1" ht="13.9" customHeight="1">
      <c r="A96" s="66" t="str">
        <f t="shared" si="13"/>
        <v>SRN23</v>
      </c>
      <c r="B96" s="66" t="str">
        <f>Costs!B97</f>
        <v>SRN</v>
      </c>
      <c r="C96" s="66" t="str">
        <f>Costs!C97</f>
        <v>2022-23</v>
      </c>
      <c r="D96" s="181">
        <f>IFERROR(
EXP(SUM('Model coeffs'!D$14) + SUM('Model coeffs'!D$7)*'Cost drivers '!$D98 + SUM('Model coeffs'!D$8)*'Cost drivers '!$E98 + SUM('Model coeffs'!D$9)*'Cost drivers '!$F98 + SUM('Model coeffs'!D$10)*'Cost drivers '!$G98 + SUM('Model coeffs'!D$11)*'Cost drivers '!$H98 + SUM('Model coeffs'!D$12)*'Cost drivers '!$I98 + SUM('Model coeffs'!D$13)*'Cost drivers '!$J98),
"")</f>
        <v>9.4525992914064734</v>
      </c>
      <c r="E96" s="181">
        <f>IFERROR(
EXP(SUM('Model coeffs'!E$14) + SUM('Model coeffs'!E$7)*'Cost drivers '!$D98 + SUM('Model coeffs'!E$8)*'Cost drivers '!$E98 + SUM('Model coeffs'!E$9)*'Cost drivers '!$F98 + SUM('Model coeffs'!E$10)*'Cost drivers '!$G98 + SUM('Model coeffs'!E$11)*'Cost drivers '!$H98 + SUM('Model coeffs'!E$12)*'Cost drivers '!$I98 + SUM('Model coeffs'!E$13)*'Cost drivers '!$J98),
"")</f>
        <v>9.3913599256150988</v>
      </c>
      <c r="F96" s="181">
        <f>IFERROR(
EXP(SUM('Model coeffs'!F$14) + SUM('Model coeffs'!F$7)*'Cost drivers '!$D98 + SUM('Model coeffs'!F$8)*'Cost drivers '!$E98 + SUM('Model coeffs'!F$9)*'Cost drivers '!$F98 + SUM('Model coeffs'!F$10)*'Cost drivers '!$G98 + SUM('Model coeffs'!F$11)*'Cost drivers '!$H98 + SUM('Model coeffs'!F$12)*'Cost drivers '!$I98 + SUM('Model coeffs'!F$13)*'Cost drivers '!$J98),
"")</f>
        <v>19.518813342861446</v>
      </c>
      <c r="G96" s="181">
        <f>IFERROR(
EXP(SUM('Model coeffs'!G$14) + SUM('Model coeffs'!G$7)*'Cost drivers '!$D98 + SUM('Model coeffs'!G$8)*'Cost drivers '!$E98 + SUM('Model coeffs'!G$9)*'Cost drivers '!$F98 + SUM('Model coeffs'!G$10)*'Cost drivers '!$G98 + SUM('Model coeffs'!G$11)*'Cost drivers '!$H98 + SUM('Model coeffs'!G$12)*'Cost drivers '!$I98 + SUM('Model coeffs'!G$13)*'Cost drivers '!$J98),
"")</f>
        <v>18.858293571011853</v>
      </c>
      <c r="H96" s="181">
        <f>IFERROR(
EXP(SUM('Model coeffs'!H$14) + SUM('Model coeffs'!H$7)*'Cost drivers '!$D98 + SUM('Model coeffs'!H$8)*'Cost drivers '!$E98 + SUM('Model coeffs'!H$9)*'Cost drivers '!$F98 + SUM('Model coeffs'!H$10)*'Cost drivers '!$G98 + SUM('Model coeffs'!H$11)*'Cost drivers '!$H98 + SUM('Model coeffs'!H$12)*'Cost drivers '!$I98 + SUM('Model coeffs'!H$13)*'Cost drivers '!$J98),
"")</f>
        <v>27.734928861887003</v>
      </c>
      <c r="I96" s="181">
        <f>IFERROR(
EXP(SUM('Model coeffs'!I$14) + SUM('Model coeffs'!I$7)*'Cost drivers '!$D98 + SUM('Model coeffs'!I$8)*'Cost drivers '!$E98 + SUM('Model coeffs'!I$9)*'Cost drivers '!$F98 + SUM('Model coeffs'!I$10)*'Cost drivers '!$G98 + SUM('Model coeffs'!I$11)*'Cost drivers '!$H98 + SUM('Model coeffs'!I$12)*'Cost drivers '!$I98 + SUM('Model coeffs'!I$13)*'Cost drivers '!$J98),
"")</f>
        <v>28.212030380424245</v>
      </c>
      <c r="J96" s="181">
        <f>IFERROR(
EXP(SUM('Model coeffs'!J$14) + SUM('Model coeffs'!J$7)*'Cost drivers '!$D98 + SUM('Model coeffs'!J$8)*'Cost drivers '!$E98 + SUM('Model coeffs'!J$9)*'Cost drivers '!$F98 + SUM('Model coeffs'!J$10)*'Cost drivers '!$G98 + SUM('Model coeffs'!J$11)*'Cost drivers '!$H98 + SUM('Model coeffs'!J$12)*'Cost drivers '!$I98 + SUM('Model coeffs'!J$13)*'Cost drivers '!$J98),
"")</f>
        <v>29.16081156358177</v>
      </c>
      <c r="K96" s="181">
        <f>IFERROR(
EXP(SUM('Model coeffs'!K$14) + SUM('Model coeffs'!K$7)*'Cost drivers '!$D98 + SUM('Model coeffs'!K$8)*'Cost drivers '!$E98 + SUM('Model coeffs'!K$9)*'Cost drivers '!$F98 + SUM('Model coeffs'!K$10)*'Cost drivers '!$G98 + SUM('Model coeffs'!K$11)*'Cost drivers '!$H98 + SUM('Model coeffs'!K$12)*'Cost drivers '!$I98 + SUM('Model coeffs'!K$13)*'Cost drivers '!$J98),
"")</f>
        <v>29.524020195738942</v>
      </c>
      <c r="L96" s="182">
        <f>IFERROR(INDEX('Cost drivers '!$O$9:$O$314, MATCH('Modelled costs '!$A96, 'Cost drivers '!$A$9:$A$314, 0)), "")</f>
        <v>1984.6659999999999</v>
      </c>
      <c r="M96" s="183"/>
      <c r="N96" s="184">
        <f t="shared" si="14"/>
        <v>18.760252425278519</v>
      </c>
      <c r="O96" s="184">
        <f t="shared" si="14"/>
        <v>18.638712738130817</v>
      </c>
      <c r="P96" s="184">
        <f t="shared" si="14"/>
        <v>38.738325201923452</v>
      </c>
      <c r="Q96" s="184">
        <f t="shared" si="14"/>
        <v>37.42741406840581</v>
      </c>
      <c r="R96" s="184">
        <f t="shared" si="14"/>
        <v>55.044570324605829</v>
      </c>
      <c r="S96" s="184">
        <f t="shared" si="14"/>
        <v>55.991457486995067</v>
      </c>
      <c r="T96" s="184">
        <f t="shared" si="14"/>
        <v>57.87447124264758</v>
      </c>
      <c r="U96" s="184">
        <f t="shared" si="11"/>
        <v>58.595319065796417</v>
      </c>
      <c r="V96" s="183"/>
      <c r="W96" s="185">
        <f t="shared" si="15"/>
        <v>18.699482581704668</v>
      </c>
      <c r="X96" s="185">
        <f t="shared" si="16"/>
        <v>38.082869635164627</v>
      </c>
      <c r="Y96" s="185">
        <f t="shared" si="12"/>
        <v>56.876454530011223</v>
      </c>
      <c r="Z96" s="183"/>
      <c r="AA96" s="185">
        <f t="shared" si="17"/>
        <v>56.782352216869299</v>
      </c>
      <c r="AB96" s="185">
        <f t="shared" si="18"/>
        <v>56.876454530011223</v>
      </c>
      <c r="AC96" s="185">
        <f t="shared" si="19"/>
        <v>56.852928951725744</v>
      </c>
      <c r="AD96" s="183"/>
      <c r="AE96" s="186" t="str">
        <f>IF(RIGHT($C96,2)&gt;=RIGHT(Controls!$C$53,2), 'Modelled costs '!$AC96*Controls!$E$41, "")</f>
        <v/>
      </c>
      <c r="AF96" s="187" t="str">
        <f>IF(RIGHT($C96,2)&lt;RIGHT(Controls!$C$53,2), "", (INDEX(Controls!$F$44:$F$49, MATCH('Modelled costs '!$C96, Controls!$B$44:$B$49,0), 0))*'Modelled costs '!$AE96)</f>
        <v/>
      </c>
      <c r="AG96" s="188" t="str">
        <f t="shared" si="20"/>
        <v/>
      </c>
    </row>
    <row r="97" spans="1:33" s="48" customFormat="1" ht="13.9" customHeight="1">
      <c r="A97" s="66" t="str">
        <f t="shared" si="13"/>
        <v>SRN24</v>
      </c>
      <c r="B97" s="66" t="str">
        <f>Costs!B98</f>
        <v>SRN</v>
      </c>
      <c r="C97" s="66" t="str">
        <f>Costs!C98</f>
        <v>2023-24</v>
      </c>
      <c r="D97" s="181">
        <f>IFERROR(
EXP(SUM('Model coeffs'!D$14) + SUM('Model coeffs'!D$7)*'Cost drivers '!$D99 + SUM('Model coeffs'!D$8)*'Cost drivers '!$E99 + SUM('Model coeffs'!D$9)*'Cost drivers '!$F99 + SUM('Model coeffs'!D$10)*'Cost drivers '!$G99 + SUM('Model coeffs'!D$11)*'Cost drivers '!$H99 + SUM('Model coeffs'!D$12)*'Cost drivers '!$I99 + SUM('Model coeffs'!D$13)*'Cost drivers '!$J99),
"")</f>
        <v>9.8988972086257014</v>
      </c>
      <c r="E97" s="181">
        <f>IFERROR(
EXP(SUM('Model coeffs'!E$14) + SUM('Model coeffs'!E$7)*'Cost drivers '!$D99 + SUM('Model coeffs'!E$8)*'Cost drivers '!$E99 + SUM('Model coeffs'!E$9)*'Cost drivers '!$F99 + SUM('Model coeffs'!E$10)*'Cost drivers '!$G99 + SUM('Model coeffs'!E$11)*'Cost drivers '!$H99 + SUM('Model coeffs'!E$12)*'Cost drivers '!$I99 + SUM('Model coeffs'!E$13)*'Cost drivers '!$J99),
"")</f>
        <v>9.6185835378178606</v>
      </c>
      <c r="F97" s="181">
        <f>IFERROR(
EXP(SUM('Model coeffs'!F$14) + SUM('Model coeffs'!F$7)*'Cost drivers '!$D99 + SUM('Model coeffs'!F$8)*'Cost drivers '!$E99 + SUM('Model coeffs'!F$9)*'Cost drivers '!$F99 + SUM('Model coeffs'!F$10)*'Cost drivers '!$G99 + SUM('Model coeffs'!F$11)*'Cost drivers '!$H99 + SUM('Model coeffs'!F$12)*'Cost drivers '!$I99 + SUM('Model coeffs'!F$13)*'Cost drivers '!$J99),
"")</f>
        <v>19.519538337445649</v>
      </c>
      <c r="G97" s="181">
        <f>IFERROR(
EXP(SUM('Model coeffs'!G$14) + SUM('Model coeffs'!G$7)*'Cost drivers '!$D99 + SUM('Model coeffs'!G$8)*'Cost drivers '!$E99 + SUM('Model coeffs'!G$9)*'Cost drivers '!$F99 + SUM('Model coeffs'!G$10)*'Cost drivers '!$G99 + SUM('Model coeffs'!G$11)*'Cost drivers '!$H99 + SUM('Model coeffs'!G$12)*'Cost drivers '!$I99 + SUM('Model coeffs'!G$13)*'Cost drivers '!$J99),
"")</f>
        <v>18.847365862344844</v>
      </c>
      <c r="H97" s="181">
        <f>IFERROR(
EXP(SUM('Model coeffs'!H$14) + SUM('Model coeffs'!H$7)*'Cost drivers '!$D99 + SUM('Model coeffs'!H$8)*'Cost drivers '!$E99 + SUM('Model coeffs'!H$9)*'Cost drivers '!$F99 + SUM('Model coeffs'!H$10)*'Cost drivers '!$G99 + SUM('Model coeffs'!H$11)*'Cost drivers '!$H99 + SUM('Model coeffs'!H$12)*'Cost drivers '!$I99 + SUM('Model coeffs'!H$13)*'Cost drivers '!$J99),
"")</f>
        <v>28.455148313190787</v>
      </c>
      <c r="I97" s="181">
        <f>IFERROR(
EXP(SUM('Model coeffs'!I$14) + SUM('Model coeffs'!I$7)*'Cost drivers '!$D99 + SUM('Model coeffs'!I$8)*'Cost drivers '!$E99 + SUM('Model coeffs'!I$9)*'Cost drivers '!$F99 + SUM('Model coeffs'!I$10)*'Cost drivers '!$G99 + SUM('Model coeffs'!I$11)*'Cost drivers '!$H99 + SUM('Model coeffs'!I$12)*'Cost drivers '!$I99 + SUM('Model coeffs'!I$13)*'Cost drivers '!$J99),
"")</f>
        <v>28.655853766772495</v>
      </c>
      <c r="J97" s="181">
        <f>IFERROR(
EXP(SUM('Model coeffs'!J$14) + SUM('Model coeffs'!J$7)*'Cost drivers '!$D99 + SUM('Model coeffs'!J$8)*'Cost drivers '!$E99 + SUM('Model coeffs'!J$9)*'Cost drivers '!$F99 + SUM('Model coeffs'!J$10)*'Cost drivers '!$G99 + SUM('Model coeffs'!J$11)*'Cost drivers '!$H99 + SUM('Model coeffs'!J$12)*'Cost drivers '!$I99 + SUM('Model coeffs'!J$13)*'Cost drivers '!$J99),
"")</f>
        <v>29.872516836179354</v>
      </c>
      <c r="K97" s="181">
        <f>IFERROR(
EXP(SUM('Model coeffs'!K$14) + SUM('Model coeffs'!K$7)*'Cost drivers '!$D99 + SUM('Model coeffs'!K$8)*'Cost drivers '!$E99 + SUM('Model coeffs'!K$9)*'Cost drivers '!$F99 + SUM('Model coeffs'!K$10)*'Cost drivers '!$G99 + SUM('Model coeffs'!K$11)*'Cost drivers '!$H99 + SUM('Model coeffs'!K$12)*'Cost drivers '!$I99 + SUM('Model coeffs'!K$13)*'Cost drivers '!$J99),
"")</f>
        <v>29.925099407634551</v>
      </c>
      <c r="L97" s="182">
        <f>IFERROR(INDEX('Cost drivers '!$O$9:$O$314, MATCH('Modelled costs '!$A97, 'Cost drivers '!$A$9:$A$314, 0)), "")</f>
        <v>2001.645</v>
      </c>
      <c r="M97" s="183"/>
      <c r="N97" s="184">
        <f t="shared" si="14"/>
        <v>19.814078103159591</v>
      </c>
      <c r="O97" s="184">
        <f t="shared" si="14"/>
        <v>19.252989645555434</v>
      </c>
      <c r="P97" s="184">
        <f t="shared" si="14"/>
        <v>39.071186315456394</v>
      </c>
      <c r="Q97" s="184">
        <f t="shared" si="14"/>
        <v>37.725735641533248</v>
      </c>
      <c r="R97" s="184">
        <f t="shared" si="14"/>
        <v>56.957105345356773</v>
      </c>
      <c r="S97" s="184">
        <f t="shared" si="14"/>
        <v>57.358846412991333</v>
      </c>
      <c r="T97" s="184">
        <f t="shared" si="14"/>
        <v>59.794173962554225</v>
      </c>
      <c r="U97" s="184">
        <f t="shared" si="11"/>
        <v>59.899425603794661</v>
      </c>
      <c r="V97" s="183"/>
      <c r="W97" s="185">
        <f t="shared" si="15"/>
        <v>19.533533874357513</v>
      </c>
      <c r="X97" s="185">
        <f t="shared" si="16"/>
        <v>38.398460978494825</v>
      </c>
      <c r="Y97" s="185">
        <f t="shared" si="12"/>
        <v>58.502387831174246</v>
      </c>
      <c r="Z97" s="183"/>
      <c r="AA97" s="185">
        <f t="shared" si="17"/>
        <v>57.931994852852341</v>
      </c>
      <c r="AB97" s="185">
        <f t="shared" si="18"/>
        <v>58.502387831174246</v>
      </c>
      <c r="AC97" s="185">
        <f t="shared" si="19"/>
        <v>58.35978958659377</v>
      </c>
      <c r="AD97" s="183"/>
      <c r="AE97" s="186" t="str">
        <f>IF(RIGHT($C97,2)&gt;=RIGHT(Controls!$C$53,2), 'Modelled costs '!$AC97*Controls!$E$41, "")</f>
        <v/>
      </c>
      <c r="AF97" s="187" t="str">
        <f>IF(RIGHT($C97,2)&lt;RIGHT(Controls!$C$53,2), "", (INDEX(Controls!$F$44:$F$49, MATCH('Modelled costs '!$C97, Controls!$B$44:$B$49,0), 0))*'Modelled costs '!$AE97)</f>
        <v/>
      </c>
      <c r="AG97" s="188" t="str">
        <f t="shared" si="20"/>
        <v/>
      </c>
    </row>
    <row r="98" spans="1:33" s="48" customFormat="1" ht="13.9" customHeight="1">
      <c r="A98" s="66" t="str">
        <f t="shared" si="13"/>
        <v>SRN25</v>
      </c>
      <c r="B98" s="66" t="str">
        <f>Costs!B99</f>
        <v>SRN</v>
      </c>
      <c r="C98" s="66" t="str">
        <f>Costs!C99</f>
        <v>2024-25</v>
      </c>
      <c r="D98" s="181">
        <f>IFERROR(
EXP(SUM('Model coeffs'!D$14) + SUM('Model coeffs'!D$7)*'Cost drivers '!$D100 + SUM('Model coeffs'!D$8)*'Cost drivers '!$E100 + SUM('Model coeffs'!D$9)*'Cost drivers '!$F100 + SUM('Model coeffs'!D$10)*'Cost drivers '!$G100 + SUM('Model coeffs'!D$11)*'Cost drivers '!$H100 + SUM('Model coeffs'!D$12)*'Cost drivers '!$I100 + SUM('Model coeffs'!D$13)*'Cost drivers '!$J100),
"")</f>
        <v>10.436099897075797</v>
      </c>
      <c r="E98" s="181">
        <f>IFERROR(
EXP(SUM('Model coeffs'!E$14) + SUM('Model coeffs'!E$7)*'Cost drivers '!$D100 + SUM('Model coeffs'!E$8)*'Cost drivers '!$E100 + SUM('Model coeffs'!E$9)*'Cost drivers '!$F100 + SUM('Model coeffs'!E$10)*'Cost drivers '!$G100 + SUM('Model coeffs'!E$11)*'Cost drivers '!$H100 + SUM('Model coeffs'!E$12)*'Cost drivers '!$I100 + SUM('Model coeffs'!E$13)*'Cost drivers '!$J100),
"")</f>
        <v>10.112293444603008</v>
      </c>
      <c r="F98" s="181">
        <f>IFERROR(
EXP(SUM('Model coeffs'!F$14) + SUM('Model coeffs'!F$7)*'Cost drivers '!$D100 + SUM('Model coeffs'!F$8)*'Cost drivers '!$E100 + SUM('Model coeffs'!F$9)*'Cost drivers '!$F100 + SUM('Model coeffs'!F$10)*'Cost drivers '!$G100 + SUM('Model coeffs'!F$11)*'Cost drivers '!$H100 + SUM('Model coeffs'!F$12)*'Cost drivers '!$I100 + SUM('Model coeffs'!F$13)*'Cost drivers '!$J100),
"")</f>
        <v>19.521144604198742</v>
      </c>
      <c r="G98" s="181">
        <f>IFERROR(
EXP(SUM('Model coeffs'!G$14) + SUM('Model coeffs'!G$7)*'Cost drivers '!$D100 + SUM('Model coeffs'!G$8)*'Cost drivers '!$E100 + SUM('Model coeffs'!G$9)*'Cost drivers '!$F100 + SUM('Model coeffs'!G$10)*'Cost drivers '!$G100 + SUM('Model coeffs'!G$11)*'Cost drivers '!$H100 + SUM('Model coeffs'!G$12)*'Cost drivers '!$I100 + SUM('Model coeffs'!G$13)*'Cost drivers '!$J100),
"")</f>
        <v>18.835630264910531</v>
      </c>
      <c r="H98" s="181">
        <f>IFERROR(
EXP(SUM('Model coeffs'!H$14) + SUM('Model coeffs'!H$7)*'Cost drivers '!$D100 + SUM('Model coeffs'!H$8)*'Cost drivers '!$E100 + SUM('Model coeffs'!H$9)*'Cost drivers '!$F100 + SUM('Model coeffs'!H$10)*'Cost drivers '!$G100 + SUM('Model coeffs'!H$11)*'Cost drivers '!$H100 + SUM('Model coeffs'!H$12)*'Cost drivers '!$I100 + SUM('Model coeffs'!H$13)*'Cost drivers '!$J100),
"")</f>
        <v>29.376759031681047</v>
      </c>
      <c r="I98" s="181">
        <f>IFERROR(
EXP(SUM('Model coeffs'!I$14) + SUM('Model coeffs'!I$7)*'Cost drivers '!$D100 + SUM('Model coeffs'!I$8)*'Cost drivers '!$E100 + SUM('Model coeffs'!I$9)*'Cost drivers '!$F100 + SUM('Model coeffs'!I$10)*'Cost drivers '!$G100 + SUM('Model coeffs'!I$11)*'Cost drivers '!$H100 + SUM('Model coeffs'!I$12)*'Cost drivers '!$I100 + SUM('Model coeffs'!I$13)*'Cost drivers '!$J100),
"")</f>
        <v>29.628533546719169</v>
      </c>
      <c r="J98" s="181">
        <f>IFERROR(
EXP(SUM('Model coeffs'!J$14) + SUM('Model coeffs'!J$7)*'Cost drivers '!$D100 + SUM('Model coeffs'!J$8)*'Cost drivers '!$E100 + SUM('Model coeffs'!J$9)*'Cost drivers '!$F100 + SUM('Model coeffs'!J$10)*'Cost drivers '!$G100 + SUM('Model coeffs'!J$11)*'Cost drivers '!$H100 + SUM('Model coeffs'!J$12)*'Cost drivers '!$I100 + SUM('Model coeffs'!J$13)*'Cost drivers '!$J100),
"")</f>
        <v>30.703646484608008</v>
      </c>
      <c r="K98" s="181">
        <f>IFERROR(
EXP(SUM('Model coeffs'!K$14) + SUM('Model coeffs'!K$7)*'Cost drivers '!$D100 + SUM('Model coeffs'!K$8)*'Cost drivers '!$E100 + SUM('Model coeffs'!K$9)*'Cost drivers '!$F100 + SUM('Model coeffs'!K$10)*'Cost drivers '!$G100 + SUM('Model coeffs'!K$11)*'Cost drivers '!$H100 + SUM('Model coeffs'!K$12)*'Cost drivers '!$I100 + SUM('Model coeffs'!K$13)*'Cost drivers '!$J100),
"")</f>
        <v>30.782589133538341</v>
      </c>
      <c r="L98" s="182">
        <f>IFERROR(INDEX('Cost drivers '!$O$9:$O$314, MATCH('Modelled costs '!$A98, 'Cost drivers '!$A$9:$A$314, 0)), "")</f>
        <v>2022.1999999999998</v>
      </c>
      <c r="M98" s="183"/>
      <c r="N98" s="184">
        <f t="shared" si="14"/>
        <v>21.103881211866675</v>
      </c>
      <c r="O98" s="184">
        <f t="shared" si="14"/>
        <v>20.449079803676199</v>
      </c>
      <c r="P98" s="184">
        <f t="shared" si="14"/>
        <v>39.475658618610694</v>
      </c>
      <c r="Q98" s="184">
        <f t="shared" si="14"/>
        <v>38.089411521702075</v>
      </c>
      <c r="R98" s="184">
        <f t="shared" si="14"/>
        <v>59.405682113865403</v>
      </c>
      <c r="S98" s="184">
        <f t="shared" si="14"/>
        <v>59.914820538175491</v>
      </c>
      <c r="T98" s="184">
        <f t="shared" si="14"/>
        <v>62.08891392117431</v>
      </c>
      <c r="U98" s="184">
        <f t="shared" si="11"/>
        <v>62.248551745841226</v>
      </c>
      <c r="V98" s="183"/>
      <c r="W98" s="185">
        <f t="shared" si="15"/>
        <v>20.776480507771439</v>
      </c>
      <c r="X98" s="185">
        <f t="shared" si="16"/>
        <v>38.782535070156385</v>
      </c>
      <c r="Y98" s="185">
        <f t="shared" si="12"/>
        <v>60.914492079764102</v>
      </c>
      <c r="Z98" s="183"/>
      <c r="AA98" s="185">
        <f t="shared" si="17"/>
        <v>59.559015577927823</v>
      </c>
      <c r="AB98" s="185">
        <f t="shared" si="18"/>
        <v>60.914492079764102</v>
      </c>
      <c r="AC98" s="185">
        <f t="shared" si="19"/>
        <v>60.575622954305032</v>
      </c>
      <c r="AD98" s="183"/>
      <c r="AE98" s="186">
        <f>IF(RIGHT($C98,2)&gt;=RIGHT(Controls!$C$53,2), 'Modelled costs '!$AC98*Controls!$E$41, "")</f>
        <v>55.557496845212988</v>
      </c>
      <c r="AF98" s="187">
        <f>IF(RIGHT($C98,2)&lt;RIGHT(Controls!$C$53,2), "", (INDEX(Controls!$F$44:$F$49, MATCH('Modelled costs '!$C98, Controls!$B$44:$B$49,0), 0))*'Modelled costs '!$AE98)</f>
        <v>-0.44012479443850738</v>
      </c>
      <c r="AG98" s="188">
        <f t="shared" si="20"/>
        <v>55.117372050774478</v>
      </c>
    </row>
    <row r="99" spans="1:33" s="48" customFormat="1" ht="13.15">
      <c r="A99" s="66" t="str">
        <f t="shared" si="13"/>
        <v>SRN26</v>
      </c>
      <c r="B99" s="66" t="str">
        <f>Costs!B100</f>
        <v>SRN</v>
      </c>
      <c r="C99" s="66" t="str">
        <f>Costs!C100</f>
        <v>2025-26</v>
      </c>
      <c r="D99" s="181">
        <f>IFERROR(
EXP(SUM('Model coeffs'!D$14) + SUM('Model coeffs'!D$7)*'Cost drivers '!$D101 + SUM('Model coeffs'!D$8)*'Cost drivers '!$E101 + SUM('Model coeffs'!D$9)*'Cost drivers '!$F101 + SUM('Model coeffs'!D$10)*'Cost drivers '!$G101 + SUM('Model coeffs'!D$11)*'Cost drivers '!$H101 + SUM('Model coeffs'!D$12)*'Cost drivers '!$I101 + SUM('Model coeffs'!D$13)*'Cost drivers '!$J101),
"")</f>
        <v>14.447647567685326</v>
      </c>
      <c r="E99" s="181">
        <f>IFERROR(
EXP(SUM('Model coeffs'!E$14) + SUM('Model coeffs'!E$7)*'Cost drivers '!$D101 + SUM('Model coeffs'!E$8)*'Cost drivers '!$E101 + SUM('Model coeffs'!E$9)*'Cost drivers '!$F101 + SUM('Model coeffs'!E$10)*'Cost drivers '!$G101 + SUM('Model coeffs'!E$11)*'Cost drivers '!$H101 + SUM('Model coeffs'!E$12)*'Cost drivers '!$I101 + SUM('Model coeffs'!E$13)*'Cost drivers '!$J101),
"")</f>
        <v>13.760801446997879</v>
      </c>
      <c r="F99" s="181">
        <f>IFERROR(
EXP(SUM('Model coeffs'!F$14) + SUM('Model coeffs'!F$7)*'Cost drivers '!$D101 + SUM('Model coeffs'!F$8)*'Cost drivers '!$E101 + SUM('Model coeffs'!F$9)*'Cost drivers '!$F101 + SUM('Model coeffs'!F$10)*'Cost drivers '!$G101 + SUM('Model coeffs'!F$11)*'Cost drivers '!$H101 + SUM('Model coeffs'!F$12)*'Cost drivers '!$I101 + SUM('Model coeffs'!F$13)*'Cost drivers '!$J101),
"")</f>
        <v>19.529026917962199</v>
      </c>
      <c r="G99" s="181">
        <f>IFERROR(
EXP(SUM('Model coeffs'!G$14) + SUM('Model coeffs'!G$7)*'Cost drivers '!$D101 + SUM('Model coeffs'!G$8)*'Cost drivers '!$E101 + SUM('Model coeffs'!G$9)*'Cost drivers '!$F101 + SUM('Model coeffs'!G$10)*'Cost drivers '!$G101 + SUM('Model coeffs'!G$11)*'Cost drivers '!$H101 + SUM('Model coeffs'!G$12)*'Cost drivers '!$I101 + SUM('Model coeffs'!G$13)*'Cost drivers '!$J101),
"")</f>
        <v>18.832725852172654</v>
      </c>
      <c r="H99" s="181">
        <f>IFERROR(
EXP(SUM('Model coeffs'!H$14) + SUM('Model coeffs'!H$7)*'Cost drivers '!$D101 + SUM('Model coeffs'!H$8)*'Cost drivers '!$E101 + SUM('Model coeffs'!H$9)*'Cost drivers '!$F101 + SUM('Model coeffs'!H$10)*'Cost drivers '!$G101 + SUM('Model coeffs'!H$11)*'Cost drivers '!$H101 + SUM('Model coeffs'!H$12)*'Cost drivers '!$I101 + SUM('Model coeffs'!H$13)*'Cost drivers '!$J101),
"")</f>
        <v>35.907553556865842</v>
      </c>
      <c r="I99" s="181">
        <f>IFERROR(
EXP(SUM('Model coeffs'!I$14) + SUM('Model coeffs'!I$7)*'Cost drivers '!$D101 + SUM('Model coeffs'!I$8)*'Cost drivers '!$E101 + SUM('Model coeffs'!I$9)*'Cost drivers '!$F101 + SUM('Model coeffs'!I$10)*'Cost drivers '!$G101 + SUM('Model coeffs'!I$11)*'Cost drivers '!$H101 + SUM('Model coeffs'!I$12)*'Cost drivers '!$I101 + SUM('Model coeffs'!I$13)*'Cost drivers '!$J101),
"")</f>
        <v>36.555555633347701</v>
      </c>
      <c r="J99" s="181">
        <f>IFERROR(
EXP(SUM('Model coeffs'!J$14) + SUM('Model coeffs'!J$7)*'Cost drivers '!$D101 + SUM('Model coeffs'!J$8)*'Cost drivers '!$E101 + SUM('Model coeffs'!J$9)*'Cost drivers '!$F101 + SUM('Model coeffs'!J$10)*'Cost drivers '!$G101 + SUM('Model coeffs'!J$11)*'Cost drivers '!$H101 + SUM('Model coeffs'!J$12)*'Cost drivers '!$I101 + SUM('Model coeffs'!J$13)*'Cost drivers '!$J101),
"")</f>
        <v>36.353185300293774</v>
      </c>
      <c r="K99" s="181">
        <f>IFERROR(
EXP(SUM('Model coeffs'!K$14) + SUM('Model coeffs'!K$7)*'Cost drivers '!$D101 + SUM('Model coeffs'!K$8)*'Cost drivers '!$E101 + SUM('Model coeffs'!K$9)*'Cost drivers '!$F101 + SUM('Model coeffs'!K$10)*'Cost drivers '!$G101 + SUM('Model coeffs'!K$11)*'Cost drivers '!$H101 + SUM('Model coeffs'!K$12)*'Cost drivers '!$I101 + SUM('Model coeffs'!K$13)*'Cost drivers '!$J101),
"")</f>
        <v>36.628609057982132</v>
      </c>
      <c r="L99" s="182">
        <f>IFERROR(INDEX('Cost drivers '!$O$9:$O$314, MATCH('Modelled costs '!$A99, 'Cost drivers '!$A$9:$A$314, 0)), "")</f>
        <v>2046.905</v>
      </c>
      <c r="M99" s="183"/>
      <c r="N99" s="184">
        <f t="shared" si="14"/>
        <v>29.572962044532932</v>
      </c>
      <c r="O99" s="184">
        <f t="shared" si="14"/>
        <v>28.167053285867194</v>
      </c>
      <c r="P99" s="184">
        <f t="shared" si="14"/>
        <v>39.974062843511419</v>
      </c>
      <c r="Q99" s="184">
        <f t="shared" si="14"/>
        <v>38.548800710441469</v>
      </c>
      <c r="R99" s="184">
        <f t="shared" si="14"/>
        <v>73.499350913316476</v>
      </c>
      <c r="S99" s="184">
        <f t="shared" si="14"/>
        <v>74.825749603677565</v>
      </c>
      <c r="T99" s="184">
        <f t="shared" si="14"/>
        <v>74.411516757097829</v>
      </c>
      <c r="U99" s="184">
        <f t="shared" si="11"/>
        <v>74.975283023828908</v>
      </c>
      <c r="V99" s="183"/>
      <c r="W99" s="185">
        <f t="shared" si="15"/>
        <v>28.870007665200063</v>
      </c>
      <c r="X99" s="185">
        <f t="shared" si="16"/>
        <v>39.261431776976444</v>
      </c>
      <c r="Y99" s="185">
        <f t="shared" si="12"/>
        <v>74.427975074480202</v>
      </c>
      <c r="Z99" s="183"/>
      <c r="AA99" s="185">
        <f t="shared" si="17"/>
        <v>68.131439442176514</v>
      </c>
      <c r="AB99" s="185">
        <f t="shared" si="18"/>
        <v>74.427975074480202</v>
      </c>
      <c r="AC99" s="185">
        <f t="shared" si="19"/>
        <v>72.85384116640428</v>
      </c>
      <c r="AD99" s="183"/>
      <c r="AE99" s="186">
        <f>IF(RIGHT($C99,2)&gt;=RIGHT(Controls!$C$53,2), 'Modelled costs '!$AC99*Controls!$E$41, "")</f>
        <v>66.818579048166399</v>
      </c>
      <c r="AF99" s="187">
        <f>IF(RIGHT($C99,2)&lt;RIGHT(Controls!$C$53,2), "", (INDEX(Controls!$F$44:$F$49, MATCH('Modelled costs '!$C99, Controls!$B$44:$B$49,0), 0))*'Modelled costs '!$AE99)</f>
        <v>-1.0544761142557311</v>
      </c>
      <c r="AG99" s="188">
        <f t="shared" si="20"/>
        <v>65.764102933910664</v>
      </c>
    </row>
    <row r="100" spans="1:33" s="48" customFormat="1" ht="13.15">
      <c r="A100" s="66" t="str">
        <f t="shared" si="13"/>
        <v>SRN27</v>
      </c>
      <c r="B100" s="66" t="str">
        <f>Costs!B101</f>
        <v>SRN</v>
      </c>
      <c r="C100" s="66" t="str">
        <f>Costs!C101</f>
        <v>2026-27</v>
      </c>
      <c r="D100" s="181">
        <f>IFERROR(
EXP(SUM('Model coeffs'!D$14) + SUM('Model coeffs'!D$7)*'Cost drivers '!$D102 + SUM('Model coeffs'!D$8)*'Cost drivers '!$E102 + SUM('Model coeffs'!D$9)*'Cost drivers '!$F102 + SUM('Model coeffs'!D$10)*'Cost drivers '!$G102 + SUM('Model coeffs'!D$11)*'Cost drivers '!$H102 + SUM('Model coeffs'!D$12)*'Cost drivers '!$I102 + SUM('Model coeffs'!D$13)*'Cost drivers '!$J102),
"")</f>
        <v>17.171500400662957</v>
      </c>
      <c r="E100" s="181">
        <f>IFERROR(
EXP(SUM('Model coeffs'!E$14) + SUM('Model coeffs'!E$7)*'Cost drivers '!$D102 + SUM('Model coeffs'!E$8)*'Cost drivers '!$E102 + SUM('Model coeffs'!E$9)*'Cost drivers '!$F102 + SUM('Model coeffs'!E$10)*'Cost drivers '!$G102 + SUM('Model coeffs'!E$11)*'Cost drivers '!$H102 + SUM('Model coeffs'!E$12)*'Cost drivers '!$I102 + SUM('Model coeffs'!E$13)*'Cost drivers '!$J102),
"")</f>
        <v>16.206560754719114</v>
      </c>
      <c r="F100" s="181">
        <f>IFERROR(
EXP(SUM('Model coeffs'!F$14) + SUM('Model coeffs'!F$7)*'Cost drivers '!$D102 + SUM('Model coeffs'!F$8)*'Cost drivers '!$E102 + SUM('Model coeffs'!F$9)*'Cost drivers '!$F102 + SUM('Model coeffs'!F$10)*'Cost drivers '!$G102 + SUM('Model coeffs'!F$11)*'Cost drivers '!$H102 + SUM('Model coeffs'!F$12)*'Cost drivers '!$I102 + SUM('Model coeffs'!F$13)*'Cost drivers '!$J102),
"")</f>
        <v>19.525471710994051</v>
      </c>
      <c r="G100" s="181">
        <f>IFERROR(
EXP(SUM('Model coeffs'!G$14) + SUM('Model coeffs'!G$7)*'Cost drivers '!$D102 + SUM('Model coeffs'!G$8)*'Cost drivers '!$E102 + SUM('Model coeffs'!G$9)*'Cost drivers '!$F102 + SUM('Model coeffs'!G$10)*'Cost drivers '!$G102 + SUM('Model coeffs'!G$11)*'Cost drivers '!$H102 + SUM('Model coeffs'!G$12)*'Cost drivers '!$I102 + SUM('Model coeffs'!G$13)*'Cost drivers '!$J102),
"")</f>
        <v>18.817115959839917</v>
      </c>
      <c r="H100" s="181">
        <f>IFERROR(
EXP(SUM('Model coeffs'!H$14) + SUM('Model coeffs'!H$7)*'Cost drivers '!$D102 + SUM('Model coeffs'!H$8)*'Cost drivers '!$E102 + SUM('Model coeffs'!H$9)*'Cost drivers '!$F102 + SUM('Model coeffs'!H$10)*'Cost drivers '!$G102 + SUM('Model coeffs'!H$11)*'Cost drivers '!$H102 + SUM('Model coeffs'!H$12)*'Cost drivers '!$I102 + SUM('Model coeffs'!H$13)*'Cost drivers '!$J102),
"")</f>
        <v>39.9472869369488</v>
      </c>
      <c r="I100" s="181">
        <f>IFERROR(
EXP(SUM('Model coeffs'!I$14) + SUM('Model coeffs'!I$7)*'Cost drivers '!$D102 + SUM('Model coeffs'!I$8)*'Cost drivers '!$E102 + SUM('Model coeffs'!I$9)*'Cost drivers '!$F102 + SUM('Model coeffs'!I$10)*'Cost drivers '!$G102 + SUM('Model coeffs'!I$11)*'Cost drivers '!$H102 + SUM('Model coeffs'!I$12)*'Cost drivers '!$I102 + SUM('Model coeffs'!I$13)*'Cost drivers '!$J102),
"")</f>
        <v>40.870655549305916</v>
      </c>
      <c r="J100" s="181">
        <f>IFERROR(
EXP(SUM('Model coeffs'!J$14) + SUM('Model coeffs'!J$7)*'Cost drivers '!$D102 + SUM('Model coeffs'!J$8)*'Cost drivers '!$E102 + SUM('Model coeffs'!J$9)*'Cost drivers '!$F102 + SUM('Model coeffs'!J$10)*'Cost drivers '!$G102 + SUM('Model coeffs'!J$11)*'Cost drivers '!$H102 + SUM('Model coeffs'!J$12)*'Cost drivers '!$I102 + SUM('Model coeffs'!J$13)*'Cost drivers '!$J102),
"")</f>
        <v>39.764361822498408</v>
      </c>
      <c r="K100" s="181">
        <f>IFERROR(
EXP(SUM('Model coeffs'!K$14) + SUM('Model coeffs'!K$7)*'Cost drivers '!$D102 + SUM('Model coeffs'!K$8)*'Cost drivers '!$E102 + SUM('Model coeffs'!K$9)*'Cost drivers '!$F102 + SUM('Model coeffs'!K$10)*'Cost drivers '!$G102 + SUM('Model coeffs'!K$11)*'Cost drivers '!$H102 + SUM('Model coeffs'!K$12)*'Cost drivers '!$I102 + SUM('Model coeffs'!K$13)*'Cost drivers '!$J102),
"")</f>
        <v>40.171721555539719</v>
      </c>
      <c r="L100" s="182">
        <f>IFERROR(INDEX('Cost drivers '!$O$9:$O$314, MATCH('Modelled costs '!$A100, 'Cost drivers '!$A$9:$A$314, 0)), "")</f>
        <v>2059.817</v>
      </c>
      <c r="M100" s="183"/>
      <c r="N100" s="184">
        <f t="shared" si="14"/>
        <v>35.37014844079237</v>
      </c>
      <c r="O100" s="184">
        <f t="shared" si="14"/>
        <v>33.382549354103261</v>
      </c>
      <c r="P100" s="184">
        <f t="shared" si="14"/>
        <v>40.218898563324629</v>
      </c>
      <c r="Q100" s="184">
        <f t="shared" si="14"/>
        <v>38.759815345049574</v>
      </c>
      <c r="R100" s="184">
        <f t="shared" si="14"/>
        <v>82.284100736605069</v>
      </c>
      <c r="S100" s="184">
        <f t="shared" si="14"/>
        <v>84.186071101604668</v>
      </c>
      <c r="T100" s="184">
        <f t="shared" si="14"/>
        <v>81.907308476133196</v>
      </c>
      <c r="U100" s="184">
        <f t="shared" si="11"/>
        <v>82.746394979367153</v>
      </c>
      <c r="V100" s="183"/>
      <c r="W100" s="185">
        <f t="shared" si="15"/>
        <v>34.376348897447812</v>
      </c>
      <c r="X100" s="185">
        <f t="shared" si="16"/>
        <v>39.489356954187102</v>
      </c>
      <c r="Y100" s="185">
        <f t="shared" si="12"/>
        <v>82.780968823427528</v>
      </c>
      <c r="Z100" s="183"/>
      <c r="AA100" s="185">
        <f t="shared" si="17"/>
        <v>73.865705851634914</v>
      </c>
      <c r="AB100" s="185">
        <f t="shared" si="18"/>
        <v>82.780968823427528</v>
      </c>
      <c r="AC100" s="185">
        <f t="shared" si="19"/>
        <v>80.552153080479371</v>
      </c>
      <c r="AD100" s="183"/>
      <c r="AE100" s="186">
        <f>IF(RIGHT($C100,2)&gt;=RIGHT(Controls!$C$53,2), 'Modelled costs '!$AC100*Controls!$E$41, "")</f>
        <v>73.879157528759578</v>
      </c>
      <c r="AF100" s="187">
        <f>IF(RIGHT($C100,2)&lt;RIGHT(Controls!$C$53,2), "", (INDEX(Controls!$F$44:$F$49, MATCH('Modelled costs '!$C100, Controls!$B$44:$B$49,0), 0))*'Modelled costs '!$AE100)</f>
        <v>-1.7419325877264138</v>
      </c>
      <c r="AG100" s="188">
        <f t="shared" si="20"/>
        <v>72.137224941033168</v>
      </c>
    </row>
    <row r="101" spans="1:33" s="48" customFormat="1" ht="13.15">
      <c r="A101" s="66" t="str">
        <f t="shared" si="13"/>
        <v>SRN28</v>
      </c>
      <c r="B101" s="66" t="str">
        <f>Costs!B102</f>
        <v>SRN</v>
      </c>
      <c r="C101" s="66" t="str">
        <f>Costs!C102</f>
        <v>2027-28</v>
      </c>
      <c r="D101" s="181">
        <f>IFERROR(
EXP(SUM('Model coeffs'!D$14) + SUM('Model coeffs'!D$7)*'Cost drivers '!$D103 + SUM('Model coeffs'!D$8)*'Cost drivers '!$E103 + SUM('Model coeffs'!D$9)*'Cost drivers '!$F103 + SUM('Model coeffs'!D$10)*'Cost drivers '!$G103 + SUM('Model coeffs'!D$11)*'Cost drivers '!$H103 + SUM('Model coeffs'!D$12)*'Cost drivers '!$I103 + SUM('Model coeffs'!D$13)*'Cost drivers '!$J103),
"")</f>
        <v>17.595097818917893</v>
      </c>
      <c r="E101" s="181">
        <f>IFERROR(
EXP(SUM('Model coeffs'!E$14) + SUM('Model coeffs'!E$7)*'Cost drivers '!$D103 + SUM('Model coeffs'!E$8)*'Cost drivers '!$E103 + SUM('Model coeffs'!E$9)*'Cost drivers '!$F103 + SUM('Model coeffs'!E$10)*'Cost drivers '!$G103 + SUM('Model coeffs'!E$11)*'Cost drivers '!$H103 + SUM('Model coeffs'!E$12)*'Cost drivers '!$I103 + SUM('Model coeffs'!E$13)*'Cost drivers '!$J103),
"")</f>
        <v>16.584982572387801</v>
      </c>
      <c r="F101" s="181">
        <f>IFERROR(
EXP(SUM('Model coeffs'!F$14) + SUM('Model coeffs'!F$7)*'Cost drivers '!$D103 + SUM('Model coeffs'!F$8)*'Cost drivers '!$E103 + SUM('Model coeffs'!F$9)*'Cost drivers '!$F103 + SUM('Model coeffs'!F$10)*'Cost drivers '!$G103 + SUM('Model coeffs'!F$11)*'Cost drivers '!$H103 + SUM('Model coeffs'!F$12)*'Cost drivers '!$I103 + SUM('Model coeffs'!F$13)*'Cost drivers '!$J103),
"")</f>
        <v>19.521770426695266</v>
      </c>
      <c r="G101" s="181">
        <f>IFERROR(
EXP(SUM('Model coeffs'!G$14) + SUM('Model coeffs'!G$7)*'Cost drivers '!$D103 + SUM('Model coeffs'!G$8)*'Cost drivers '!$E103 + SUM('Model coeffs'!G$9)*'Cost drivers '!$F103 + SUM('Model coeffs'!G$10)*'Cost drivers '!$G103 + SUM('Model coeffs'!G$11)*'Cost drivers '!$H103 + SUM('Model coeffs'!G$12)*'Cost drivers '!$I103 + SUM('Model coeffs'!G$13)*'Cost drivers '!$J103),
"")</f>
        <v>18.80093055849796</v>
      </c>
      <c r="H101" s="181">
        <f>IFERROR(
EXP(SUM('Model coeffs'!H$14) + SUM('Model coeffs'!H$7)*'Cost drivers '!$D103 + SUM('Model coeffs'!H$8)*'Cost drivers '!$E103 + SUM('Model coeffs'!H$9)*'Cost drivers '!$F103 + SUM('Model coeffs'!H$10)*'Cost drivers '!$G103 + SUM('Model coeffs'!H$11)*'Cost drivers '!$H103 + SUM('Model coeffs'!H$12)*'Cost drivers '!$I103 + SUM('Model coeffs'!H$13)*'Cost drivers '!$J103),
"")</f>
        <v>40.532218715134036</v>
      </c>
      <c r="I101" s="181">
        <f>IFERROR(
EXP(SUM('Model coeffs'!I$14) + SUM('Model coeffs'!I$7)*'Cost drivers '!$D103 + SUM('Model coeffs'!I$8)*'Cost drivers '!$E103 + SUM('Model coeffs'!I$9)*'Cost drivers '!$F103 + SUM('Model coeffs'!I$10)*'Cost drivers '!$G103 + SUM('Model coeffs'!I$11)*'Cost drivers '!$H103 + SUM('Model coeffs'!I$12)*'Cost drivers '!$I103 + SUM('Model coeffs'!I$13)*'Cost drivers '!$J103),
"")</f>
        <v>41.497777252206518</v>
      </c>
      <c r="J101" s="181">
        <f>IFERROR(
EXP(SUM('Model coeffs'!J$14) + SUM('Model coeffs'!J$7)*'Cost drivers '!$D103 + SUM('Model coeffs'!J$8)*'Cost drivers '!$E103 + SUM('Model coeffs'!J$9)*'Cost drivers '!$F103 + SUM('Model coeffs'!J$10)*'Cost drivers '!$G103 + SUM('Model coeffs'!J$11)*'Cost drivers '!$H103 + SUM('Model coeffs'!J$12)*'Cost drivers '!$I103 + SUM('Model coeffs'!J$13)*'Cost drivers '!$J103),
"")</f>
        <v>40.270753453558335</v>
      </c>
      <c r="K101" s="181">
        <f>IFERROR(
EXP(SUM('Model coeffs'!K$14) + SUM('Model coeffs'!K$7)*'Cost drivers '!$D103 + SUM('Model coeffs'!K$8)*'Cost drivers '!$E103 + SUM('Model coeffs'!K$9)*'Cost drivers '!$F103 + SUM('Model coeffs'!K$10)*'Cost drivers '!$G103 + SUM('Model coeffs'!K$11)*'Cost drivers '!$H103 + SUM('Model coeffs'!K$12)*'Cost drivers '!$I103 + SUM('Model coeffs'!K$13)*'Cost drivers '!$J103),
"")</f>
        <v>40.698483008190486</v>
      </c>
      <c r="L101" s="182">
        <f>IFERROR(INDEX('Cost drivers '!$O$9:$O$314, MATCH('Modelled costs '!$A101, 'Cost drivers '!$A$9:$A$314, 0)), "")</f>
        <v>2073.2690000000002</v>
      </c>
      <c r="M101" s="183"/>
      <c r="N101" s="184">
        <f t="shared" si="14"/>
        <v>36.479370859930086</v>
      </c>
      <c r="O101" s="184">
        <f t="shared" si="14"/>
        <v>34.385130232871887</v>
      </c>
      <c r="P101" s="184">
        <f t="shared" si="14"/>
        <v>40.47388145078407</v>
      </c>
      <c r="Q101" s="184">
        <f t="shared" si="14"/>
        <v>38.979386498086512</v>
      </c>
      <c r="R101" s="184">
        <f t="shared" si="14"/>
        <v>84.034192563307244</v>
      </c>
      <c r="S101" s="184">
        <f t="shared" si="14"/>
        <v>86.036055145904953</v>
      </c>
      <c r="T101" s="184">
        <f t="shared" si="14"/>
        <v>83.49210474190545</v>
      </c>
      <c r="U101" s="184">
        <f t="shared" si="11"/>
        <v>84.378903167908092</v>
      </c>
      <c r="V101" s="183"/>
      <c r="W101" s="185">
        <f t="shared" si="15"/>
        <v>35.432250546400986</v>
      </c>
      <c r="X101" s="185">
        <f t="shared" si="16"/>
        <v>39.726633974435288</v>
      </c>
      <c r="Y101" s="185">
        <f t="shared" si="12"/>
        <v>84.485313904756438</v>
      </c>
      <c r="Z101" s="183"/>
      <c r="AA101" s="185">
        <f t="shared" si="17"/>
        <v>75.158884520836267</v>
      </c>
      <c r="AB101" s="185">
        <f t="shared" si="18"/>
        <v>84.485313904756438</v>
      </c>
      <c r="AC101" s="185">
        <f t="shared" si="19"/>
        <v>82.153706558776406</v>
      </c>
      <c r="AD101" s="183"/>
      <c r="AE101" s="186">
        <f>IF(RIGHT($C101,2)&gt;=RIGHT(Controls!$C$53,2), 'Modelled costs '!$AC101*Controls!$E$41, "")</f>
        <v>75.348037219605644</v>
      </c>
      <c r="AF101" s="187">
        <f>IF(RIGHT($C101,2)&lt;RIGHT(Controls!$C$53,2), "", (INDEX(Controls!$F$44:$F$49, MATCH('Modelled costs '!$C101, Controls!$B$44:$B$49,0), 0))*'Modelled costs '!$AE101)</f>
        <v>-2.359396977589284</v>
      </c>
      <c r="AG101" s="188">
        <f t="shared" si="20"/>
        <v>72.988640242016359</v>
      </c>
    </row>
    <row r="102" spans="1:33" s="48" customFormat="1" ht="13.15">
      <c r="A102" s="66" t="str">
        <f t="shared" si="13"/>
        <v>SRN29</v>
      </c>
      <c r="B102" s="66" t="str">
        <f>Costs!B103</f>
        <v>SRN</v>
      </c>
      <c r="C102" s="66" t="str">
        <f>Costs!C103</f>
        <v>2028-29</v>
      </c>
      <c r="D102" s="181">
        <f>IFERROR(
EXP(SUM('Model coeffs'!D$14) + SUM('Model coeffs'!D$7)*'Cost drivers '!$D104 + SUM('Model coeffs'!D$8)*'Cost drivers '!$E104 + SUM('Model coeffs'!D$9)*'Cost drivers '!$F104 + SUM('Model coeffs'!D$10)*'Cost drivers '!$G104 + SUM('Model coeffs'!D$11)*'Cost drivers '!$H104 + SUM('Model coeffs'!D$12)*'Cost drivers '!$I104 + SUM('Model coeffs'!D$13)*'Cost drivers '!$J104),
"")</f>
        <v>17.547303875601678</v>
      </c>
      <c r="E102" s="181">
        <f>IFERROR(
EXP(SUM('Model coeffs'!E$14) + SUM('Model coeffs'!E$7)*'Cost drivers '!$D104 + SUM('Model coeffs'!E$8)*'Cost drivers '!$E104 + SUM('Model coeffs'!E$9)*'Cost drivers '!$F104 + SUM('Model coeffs'!E$10)*'Cost drivers '!$G104 + SUM('Model coeffs'!E$11)*'Cost drivers '!$H104 + SUM('Model coeffs'!E$12)*'Cost drivers '!$I104 + SUM('Model coeffs'!E$13)*'Cost drivers '!$J104),
"")</f>
        <v>16.54231004261878</v>
      </c>
      <c r="F102" s="181">
        <f>IFERROR(
EXP(SUM('Model coeffs'!F$14) + SUM('Model coeffs'!F$7)*'Cost drivers '!$D104 + SUM('Model coeffs'!F$8)*'Cost drivers '!$E104 + SUM('Model coeffs'!F$9)*'Cost drivers '!$F104 + SUM('Model coeffs'!F$10)*'Cost drivers '!$G104 + SUM('Model coeffs'!F$11)*'Cost drivers '!$H104 + SUM('Model coeffs'!F$12)*'Cost drivers '!$I104 + SUM('Model coeffs'!F$13)*'Cost drivers '!$J104),
"")</f>
        <v>19.518289200747802</v>
      </c>
      <c r="G102" s="181">
        <f>IFERROR(
EXP(SUM('Model coeffs'!G$14) + SUM('Model coeffs'!G$7)*'Cost drivers '!$D104 + SUM('Model coeffs'!G$8)*'Cost drivers '!$E104 + SUM('Model coeffs'!G$9)*'Cost drivers '!$F104 + SUM('Model coeffs'!G$10)*'Cost drivers '!$G104 + SUM('Model coeffs'!G$11)*'Cost drivers '!$H104 + SUM('Model coeffs'!G$12)*'Cost drivers '!$I104 + SUM('Model coeffs'!G$13)*'Cost drivers '!$J104),
"")</f>
        <v>18.785444069299839</v>
      </c>
      <c r="H102" s="181">
        <f>IFERROR(
EXP(SUM('Model coeffs'!H$14) + SUM('Model coeffs'!H$7)*'Cost drivers '!$D104 + SUM('Model coeffs'!H$8)*'Cost drivers '!$E104 + SUM('Model coeffs'!H$9)*'Cost drivers '!$F104 + SUM('Model coeffs'!H$10)*'Cost drivers '!$G104 + SUM('Model coeffs'!H$11)*'Cost drivers '!$H104 + SUM('Model coeffs'!H$12)*'Cost drivers '!$I104 + SUM('Model coeffs'!H$13)*'Cost drivers '!$J104),
"")</f>
        <v>40.440885268451787</v>
      </c>
      <c r="I102" s="181">
        <f>IFERROR(
EXP(SUM('Model coeffs'!I$14) + SUM('Model coeffs'!I$7)*'Cost drivers '!$D104 + SUM('Model coeffs'!I$8)*'Cost drivers '!$E104 + SUM('Model coeffs'!I$9)*'Cost drivers '!$F104 + SUM('Model coeffs'!I$10)*'Cost drivers '!$G104 + SUM('Model coeffs'!I$11)*'Cost drivers '!$H104 + SUM('Model coeffs'!I$12)*'Cost drivers '!$I104 + SUM('Model coeffs'!I$13)*'Cost drivers '!$J104),
"")</f>
        <v>41.400578267441631</v>
      </c>
      <c r="J102" s="181">
        <f>IFERROR(
EXP(SUM('Model coeffs'!J$14) + SUM('Model coeffs'!J$7)*'Cost drivers '!$D104 + SUM('Model coeffs'!J$8)*'Cost drivers '!$E104 + SUM('Model coeffs'!J$9)*'Cost drivers '!$F104 + SUM('Model coeffs'!J$10)*'Cost drivers '!$G104 + SUM('Model coeffs'!J$11)*'Cost drivers '!$H104 + SUM('Model coeffs'!J$12)*'Cost drivers '!$I104 + SUM('Model coeffs'!J$13)*'Cost drivers '!$J104),
"")</f>
        <v>40.213913473769651</v>
      </c>
      <c r="K102" s="181">
        <f>IFERROR(
EXP(SUM('Model coeffs'!K$14) + SUM('Model coeffs'!K$7)*'Cost drivers '!$D104 + SUM('Model coeffs'!K$8)*'Cost drivers '!$E104 + SUM('Model coeffs'!K$9)*'Cost drivers '!$F104 + SUM('Model coeffs'!K$10)*'Cost drivers '!$G104 + SUM('Model coeffs'!K$11)*'Cost drivers '!$H104 + SUM('Model coeffs'!K$12)*'Cost drivers '!$I104 + SUM('Model coeffs'!K$13)*'Cost drivers '!$J104),
"")</f>
        <v>40.639346839071635</v>
      </c>
      <c r="L102" s="182">
        <f>IFERROR(INDEX('Cost drivers '!$O$9:$O$314, MATCH('Modelled costs '!$A102, 'Cost drivers '!$A$9:$A$314, 0)), "")</f>
        <v>2086.4009999999998</v>
      </c>
      <c r="M102" s="183"/>
      <c r="N102" s="184">
        <f t="shared" si="14"/>
        <v>36.610712353359212</v>
      </c>
      <c r="O102" s="184">
        <f t="shared" si="14"/>
        <v>34.513892215229859</v>
      </c>
      <c r="P102" s="184">
        <f t="shared" si="14"/>
        <v>40.722978106729414</v>
      </c>
      <c r="Q102" s="184">
        <f t="shared" si="14"/>
        <v>39.193969291631248</v>
      </c>
      <c r="R102" s="184">
        <f t="shared" si="14"/>
        <v>84.375903464983054</v>
      </c>
      <c r="S102" s="184">
        <f t="shared" si="14"/>
        <v>86.378207897768476</v>
      </c>
      <c r="T102" s="184">
        <f t="shared" si="14"/>
        <v>83.902349285586467</v>
      </c>
      <c r="U102" s="184">
        <f t="shared" si="11"/>
        <v>84.789973884385887</v>
      </c>
      <c r="V102" s="183"/>
      <c r="W102" s="185">
        <f t="shared" si="15"/>
        <v>35.562302284294532</v>
      </c>
      <c r="X102" s="185">
        <f t="shared" si="16"/>
        <v>39.958473699180331</v>
      </c>
      <c r="Y102" s="185">
        <f t="shared" si="12"/>
        <v>84.861608633180964</v>
      </c>
      <c r="Z102" s="183"/>
      <c r="AA102" s="185">
        <f t="shared" si="17"/>
        <v>75.520775983474863</v>
      </c>
      <c r="AB102" s="185">
        <f t="shared" si="18"/>
        <v>84.861608633180964</v>
      </c>
      <c r="AC102" s="185">
        <f t="shared" si="19"/>
        <v>82.526400470754439</v>
      </c>
      <c r="AD102" s="183"/>
      <c r="AE102" s="186">
        <f>IF(RIGHT($C102,2)&gt;=RIGHT(Controls!$C$53,2), 'Modelled costs '!$AC102*Controls!$E$41, "")</f>
        <v>75.689856912563144</v>
      </c>
      <c r="AF102" s="187">
        <f>IF(RIGHT($C102,2)&lt;RIGHT(Controls!$C$53,2), "", (INDEX(Controls!$F$44:$F$49, MATCH('Modelled costs '!$C102, Controls!$B$44:$B$49,0), 0))*'Modelled costs '!$AE102)</f>
        <v>-2.9509373587567467</v>
      </c>
      <c r="AG102" s="188">
        <f t="shared" si="20"/>
        <v>72.738919553806397</v>
      </c>
    </row>
    <row r="103" spans="1:33" s="48" customFormat="1" ht="13.15">
      <c r="A103" s="66" t="str">
        <f t="shared" si="13"/>
        <v>SRN30</v>
      </c>
      <c r="B103" s="66" t="str">
        <f>Costs!B104</f>
        <v>SRN</v>
      </c>
      <c r="C103" s="66" t="str">
        <f>Costs!C104</f>
        <v>2029-30</v>
      </c>
      <c r="D103" s="181">
        <f>IFERROR(
EXP(SUM('Model coeffs'!D$14) + SUM('Model coeffs'!D$7)*'Cost drivers '!$D105 + SUM('Model coeffs'!D$8)*'Cost drivers '!$E105 + SUM('Model coeffs'!D$9)*'Cost drivers '!$F105 + SUM('Model coeffs'!D$10)*'Cost drivers '!$G105 + SUM('Model coeffs'!D$11)*'Cost drivers '!$H105 + SUM('Model coeffs'!D$12)*'Cost drivers '!$I105 + SUM('Model coeffs'!D$13)*'Cost drivers '!$J105),
"")</f>
        <v>17.649775467623275</v>
      </c>
      <c r="E103" s="181">
        <f>IFERROR(
EXP(SUM('Model coeffs'!E$14) + SUM('Model coeffs'!E$7)*'Cost drivers '!$D105 + SUM('Model coeffs'!E$8)*'Cost drivers '!$E105 + SUM('Model coeffs'!E$9)*'Cost drivers '!$F105 + SUM('Model coeffs'!E$10)*'Cost drivers '!$G105 + SUM('Model coeffs'!E$11)*'Cost drivers '!$H105 + SUM('Model coeffs'!E$12)*'Cost drivers '!$I105 + SUM('Model coeffs'!E$13)*'Cost drivers '!$J105),
"")</f>
        <v>16.633793665654132</v>
      </c>
      <c r="F103" s="181">
        <f>IFERROR(
EXP(SUM('Model coeffs'!F$14) + SUM('Model coeffs'!F$7)*'Cost drivers '!$D105 + SUM('Model coeffs'!F$8)*'Cost drivers '!$E105 + SUM('Model coeffs'!F$9)*'Cost drivers '!$F105 + SUM('Model coeffs'!F$10)*'Cost drivers '!$G105 + SUM('Model coeffs'!F$11)*'Cost drivers '!$H105 + SUM('Model coeffs'!F$12)*'Cost drivers '!$I105 + SUM('Model coeffs'!F$13)*'Cost drivers '!$J105),
"")</f>
        <v>19.514901067439808</v>
      </c>
      <c r="G103" s="181">
        <f>IFERROR(
EXP(SUM('Model coeffs'!G$14) + SUM('Model coeffs'!G$7)*'Cost drivers '!$D105 + SUM('Model coeffs'!G$8)*'Cost drivers '!$E105 + SUM('Model coeffs'!G$9)*'Cost drivers '!$F105 + SUM('Model coeffs'!G$10)*'Cost drivers '!$G105 + SUM('Model coeffs'!G$11)*'Cost drivers '!$H105 + SUM('Model coeffs'!G$12)*'Cost drivers '!$I105 + SUM('Model coeffs'!G$13)*'Cost drivers '!$J105),
"")</f>
        <v>18.770370359282303</v>
      </c>
      <c r="H103" s="181">
        <f>IFERROR(
EXP(SUM('Model coeffs'!H$14) + SUM('Model coeffs'!H$7)*'Cost drivers '!$D105 + SUM('Model coeffs'!H$8)*'Cost drivers '!$E105 + SUM('Model coeffs'!H$9)*'Cost drivers '!$F105 + SUM('Model coeffs'!H$10)*'Cost drivers '!$G105 + SUM('Model coeffs'!H$11)*'Cost drivers '!$H105 + SUM('Model coeffs'!H$12)*'Cost drivers '!$I105 + SUM('Model coeffs'!H$13)*'Cost drivers '!$J105),
"")</f>
        <v>40.56480809999762</v>
      </c>
      <c r="I103" s="181">
        <f>IFERROR(
EXP(SUM('Model coeffs'!I$14) + SUM('Model coeffs'!I$7)*'Cost drivers '!$D105 + SUM('Model coeffs'!I$8)*'Cost drivers '!$E105 + SUM('Model coeffs'!I$9)*'Cost drivers '!$F105 + SUM('Model coeffs'!I$10)*'Cost drivers '!$G105 + SUM('Model coeffs'!I$11)*'Cost drivers '!$H105 + SUM('Model coeffs'!I$12)*'Cost drivers '!$I105 + SUM('Model coeffs'!I$13)*'Cost drivers '!$J105),
"")</f>
        <v>41.533974902917848</v>
      </c>
      <c r="J103" s="181">
        <f>IFERROR(
EXP(SUM('Model coeffs'!J$14) + SUM('Model coeffs'!J$7)*'Cost drivers '!$D105 + SUM('Model coeffs'!J$8)*'Cost drivers '!$E105 + SUM('Model coeffs'!J$9)*'Cost drivers '!$F105 + SUM('Model coeffs'!J$10)*'Cost drivers '!$G105 + SUM('Model coeffs'!J$11)*'Cost drivers '!$H105 + SUM('Model coeffs'!J$12)*'Cost drivers '!$I105 + SUM('Model coeffs'!J$13)*'Cost drivers '!$J105),
"")</f>
        <v>40.335689079085185</v>
      </c>
      <c r="K103" s="181">
        <f>IFERROR(
EXP(SUM('Model coeffs'!K$14) + SUM('Model coeffs'!K$7)*'Cost drivers '!$D105 + SUM('Model coeffs'!K$8)*'Cost drivers '!$E105 + SUM('Model coeffs'!K$9)*'Cost drivers '!$F105 + SUM('Model coeffs'!K$10)*'Cost drivers '!$G105 + SUM('Model coeffs'!K$11)*'Cost drivers '!$H105 + SUM('Model coeffs'!K$12)*'Cost drivers '!$I105 + SUM('Model coeffs'!K$13)*'Cost drivers '!$J105),
"")</f>
        <v>40.766044877971993</v>
      </c>
      <c r="L103" s="182">
        <f>IFERROR(INDEX('Cost drivers '!$O$9:$O$314, MATCH('Modelled costs '!$A103, 'Cost drivers '!$A$9:$A$314, 0)), "")</f>
        <v>2099.2799999999997</v>
      </c>
      <c r="M103" s="183"/>
      <c r="N103" s="184">
        <f t="shared" si="14"/>
        <v>37.05182064367218</v>
      </c>
      <c r="O103" s="184">
        <f t="shared" si="14"/>
        <v>34.918990366434393</v>
      </c>
      <c r="P103" s="184">
        <f t="shared" si="14"/>
        <v>40.967241512855033</v>
      </c>
      <c r="Q103" s="184">
        <f t="shared" si="14"/>
        <v>39.404263087834146</v>
      </c>
      <c r="R103" s="184">
        <f t="shared" si="14"/>
        <v>85.156890348162975</v>
      </c>
      <c r="S103" s="184">
        <f t="shared" si="14"/>
        <v>87.19144283419736</v>
      </c>
      <c r="T103" s="184">
        <f t="shared" si="14"/>
        <v>84.67590536994193</v>
      </c>
      <c r="U103" s="184">
        <f t="shared" si="11"/>
        <v>85.579342691429019</v>
      </c>
      <c r="V103" s="183"/>
      <c r="W103" s="185">
        <f t="shared" si="15"/>
        <v>35.985405505053286</v>
      </c>
      <c r="X103" s="185">
        <f t="shared" si="16"/>
        <v>40.185752300344589</v>
      </c>
      <c r="Y103" s="185">
        <f t="shared" si="12"/>
        <v>85.650895310932825</v>
      </c>
      <c r="Z103" s="183"/>
      <c r="AA103" s="185">
        <f t="shared" si="17"/>
        <v>76.171157805397883</v>
      </c>
      <c r="AB103" s="185">
        <f t="shared" si="18"/>
        <v>85.650895310932825</v>
      </c>
      <c r="AC103" s="185">
        <f t="shared" si="19"/>
        <v>83.280960934549086</v>
      </c>
      <c r="AD103" s="183"/>
      <c r="AE103" s="186">
        <f>IF(RIGHT($C103,2)&gt;=RIGHT(Controls!$C$53,2), 'Modelled costs '!$AC103*Controls!$E$41, "")</f>
        <v>76.381909070547835</v>
      </c>
      <c r="AF103" s="187">
        <f>IF(RIGHT($C103,2)&lt;RIGHT(Controls!$C$53,2), "", (INDEX(Controls!$F$44:$F$49, MATCH('Modelled costs '!$C103, Controls!$B$44:$B$49,0), 0))*'Modelled costs '!$AE103)</f>
        <v>-3.5594227234956142</v>
      </c>
      <c r="AG103" s="188">
        <f t="shared" si="20"/>
        <v>72.822486347052219</v>
      </c>
    </row>
    <row r="104" spans="1:33" s="48" customFormat="1" ht="13.15">
      <c r="A104" s="66" t="str">
        <f t="shared" si="13"/>
        <v>SVE19</v>
      </c>
      <c r="B104" s="66" t="str">
        <f>Costs!B105</f>
        <v>SVE</v>
      </c>
      <c r="C104" s="66" t="str">
        <f>Costs!C105</f>
        <v>2018-19</v>
      </c>
      <c r="D104" s="181">
        <f>IFERROR(
EXP(SUM('Model coeffs'!D$14) + SUM('Model coeffs'!D$7)*'Cost drivers '!$D106 + SUM('Model coeffs'!D$8)*'Cost drivers '!$E106 + SUM('Model coeffs'!D$9)*'Cost drivers '!$F106 + SUM('Model coeffs'!D$10)*'Cost drivers '!$G106 + SUM('Model coeffs'!D$11)*'Cost drivers '!$H106 + SUM('Model coeffs'!D$12)*'Cost drivers '!$I106 + SUM('Model coeffs'!D$13)*'Cost drivers '!$J106),
"")</f>
        <v>13.469351664204586</v>
      </c>
      <c r="E104" s="181">
        <f>IFERROR(
EXP(SUM('Model coeffs'!E$14) + SUM('Model coeffs'!E$7)*'Cost drivers '!$D106 + SUM('Model coeffs'!E$8)*'Cost drivers '!$E106 + SUM('Model coeffs'!E$9)*'Cost drivers '!$F106 + SUM('Model coeffs'!E$10)*'Cost drivers '!$G106 + SUM('Model coeffs'!E$11)*'Cost drivers '!$H106 + SUM('Model coeffs'!E$12)*'Cost drivers '!$I106 + SUM('Model coeffs'!E$13)*'Cost drivers '!$J106),
"")</f>
        <v>13.564588835301455</v>
      </c>
      <c r="F104" s="181">
        <f>IFERROR(
EXP(SUM('Model coeffs'!F$14) + SUM('Model coeffs'!F$7)*'Cost drivers '!$D106 + SUM('Model coeffs'!F$8)*'Cost drivers '!$E106 + SUM('Model coeffs'!F$9)*'Cost drivers '!$F106 + SUM('Model coeffs'!F$10)*'Cost drivers '!$G106 + SUM('Model coeffs'!F$11)*'Cost drivers '!$H106 + SUM('Model coeffs'!F$12)*'Cost drivers '!$I106 + SUM('Model coeffs'!F$13)*'Cost drivers '!$J106),
"")</f>
        <v>20.515589020107413</v>
      </c>
      <c r="G104" s="181">
        <f>IFERROR(
EXP(SUM('Model coeffs'!G$14) + SUM('Model coeffs'!G$7)*'Cost drivers '!$D106 + SUM('Model coeffs'!G$8)*'Cost drivers '!$E106 + SUM('Model coeffs'!G$9)*'Cost drivers '!$F106 + SUM('Model coeffs'!G$10)*'Cost drivers '!$G106 + SUM('Model coeffs'!G$11)*'Cost drivers '!$H106 + SUM('Model coeffs'!G$12)*'Cost drivers '!$I106 + SUM('Model coeffs'!G$13)*'Cost drivers '!$J106),
"")</f>
        <v>19.662493189997665</v>
      </c>
      <c r="H104" s="181">
        <f>IFERROR(
EXP(SUM('Model coeffs'!H$14) + SUM('Model coeffs'!H$7)*'Cost drivers '!$D106 + SUM('Model coeffs'!H$8)*'Cost drivers '!$E106 + SUM('Model coeffs'!H$9)*'Cost drivers '!$F106 + SUM('Model coeffs'!H$10)*'Cost drivers '!$G106 + SUM('Model coeffs'!H$11)*'Cost drivers '!$H106 + SUM('Model coeffs'!H$12)*'Cost drivers '!$I106 + SUM('Model coeffs'!H$13)*'Cost drivers '!$J106),
"")</f>
        <v>31.745037857377575</v>
      </c>
      <c r="I104" s="181">
        <f>IFERROR(
EXP(SUM('Model coeffs'!I$14) + SUM('Model coeffs'!I$7)*'Cost drivers '!$D106 + SUM('Model coeffs'!I$8)*'Cost drivers '!$E106 + SUM('Model coeffs'!I$9)*'Cost drivers '!$F106 + SUM('Model coeffs'!I$10)*'Cost drivers '!$G106 + SUM('Model coeffs'!I$11)*'Cost drivers '!$H106 + SUM('Model coeffs'!I$12)*'Cost drivers '!$I106 + SUM('Model coeffs'!I$13)*'Cost drivers '!$J106),
"")</f>
        <v>31.664969061986231</v>
      </c>
      <c r="J104" s="181">
        <f>IFERROR(
EXP(SUM('Model coeffs'!J$14) + SUM('Model coeffs'!J$7)*'Cost drivers '!$D106 + SUM('Model coeffs'!J$8)*'Cost drivers '!$E106 + SUM('Model coeffs'!J$9)*'Cost drivers '!$F106 + SUM('Model coeffs'!J$10)*'Cost drivers '!$G106 + SUM('Model coeffs'!J$11)*'Cost drivers '!$H106 + SUM('Model coeffs'!J$12)*'Cost drivers '!$I106 + SUM('Model coeffs'!J$13)*'Cost drivers '!$J106),
"")</f>
        <v>35.101159104360825</v>
      </c>
      <c r="K104" s="181">
        <f>IFERROR(
EXP(SUM('Model coeffs'!K$14) + SUM('Model coeffs'!K$7)*'Cost drivers '!$D106 + SUM('Model coeffs'!K$8)*'Cost drivers '!$E106 + SUM('Model coeffs'!K$9)*'Cost drivers '!$F106 + SUM('Model coeffs'!K$10)*'Cost drivers '!$G106 + SUM('Model coeffs'!K$11)*'Cost drivers '!$H106 + SUM('Model coeffs'!K$12)*'Cost drivers '!$I106 + SUM('Model coeffs'!K$13)*'Cost drivers '!$J106),
"")</f>
        <v>35.143539060249928</v>
      </c>
      <c r="L104" s="182">
        <f>IFERROR(INDEX('Cost drivers '!$O$9:$O$314, MATCH('Modelled costs '!$A104, 'Cost drivers '!$A$9:$A$314, 0)), "")</f>
        <v>4006.4189999999999</v>
      </c>
      <c r="M104" s="183"/>
      <c r="N104" s="184">
        <f t="shared" si="14"/>
        <v>53.963866425150869</v>
      </c>
      <c r="O104" s="184">
        <f t="shared" si="14"/>
        <v>54.345426436939618</v>
      </c>
      <c r="P104" s="184">
        <f t="shared" si="14"/>
        <v>82.194045646349721</v>
      </c>
      <c r="Q104" s="184">
        <f t="shared" si="14"/>
        <v>78.776186303777266</v>
      </c>
      <c r="R104" s="184">
        <f t="shared" si="14"/>
        <v>127.18392282751681</v>
      </c>
      <c r="S104" s="184">
        <f t="shared" si="14"/>
        <v>126.86313368435381</v>
      </c>
      <c r="T104" s="184">
        <f t="shared" si="14"/>
        <v>140.62995075773418</v>
      </c>
      <c r="U104" s="184">
        <f t="shared" si="11"/>
        <v>140.79974261822744</v>
      </c>
      <c r="V104" s="183"/>
      <c r="W104" s="185">
        <f t="shared" si="15"/>
        <v>54.154646431045244</v>
      </c>
      <c r="X104" s="185">
        <f t="shared" si="16"/>
        <v>80.485115975063493</v>
      </c>
      <c r="Y104" s="185">
        <f t="shared" si="12"/>
        <v>133.86918747195807</v>
      </c>
      <c r="Z104" s="183"/>
      <c r="AA104" s="185">
        <f t="shared" si="17"/>
        <v>134.63976240610873</v>
      </c>
      <c r="AB104" s="185">
        <f t="shared" si="18"/>
        <v>133.86918747195807</v>
      </c>
      <c r="AC104" s="185">
        <f t="shared" si="19"/>
        <v>134.06183120549574</v>
      </c>
      <c r="AD104" s="183"/>
      <c r="AE104" s="186" t="str">
        <f>IF(RIGHT($C104,2)&gt;=RIGHT(Controls!$C$53,2), 'Modelled costs '!$AC104*Controls!$E$41, "")</f>
        <v/>
      </c>
      <c r="AF104" s="187" t="str">
        <f>IF(RIGHT($C104,2)&lt;RIGHT(Controls!$C$53,2), "", (INDEX(Controls!$F$44:$F$49, MATCH('Modelled costs '!$C104, Controls!$B$44:$B$49,0), 0))*'Modelled costs '!$AE104)</f>
        <v/>
      </c>
      <c r="AG104" s="188" t="str">
        <f t="shared" si="20"/>
        <v/>
      </c>
    </row>
    <row r="105" spans="1:33" s="48" customFormat="1" ht="13.15">
      <c r="A105" s="66" t="str">
        <f t="shared" si="13"/>
        <v>SVE20</v>
      </c>
      <c r="B105" s="66" t="str">
        <f>Costs!B106</f>
        <v>SVE</v>
      </c>
      <c r="C105" s="66" t="str">
        <f>Costs!C106</f>
        <v>2019-20</v>
      </c>
      <c r="D105" s="181">
        <f>IFERROR(
EXP(SUM('Model coeffs'!D$14) + SUM('Model coeffs'!D$7)*'Cost drivers '!$D107 + SUM('Model coeffs'!D$8)*'Cost drivers '!$E107 + SUM('Model coeffs'!D$9)*'Cost drivers '!$F107 + SUM('Model coeffs'!D$10)*'Cost drivers '!$G107 + SUM('Model coeffs'!D$11)*'Cost drivers '!$H107 + SUM('Model coeffs'!D$12)*'Cost drivers '!$I107 + SUM('Model coeffs'!D$13)*'Cost drivers '!$J107),
"")</f>
        <v>19.050952865888895</v>
      </c>
      <c r="E105" s="181">
        <f>IFERROR(
EXP(SUM('Model coeffs'!E$14) + SUM('Model coeffs'!E$7)*'Cost drivers '!$D107 + SUM('Model coeffs'!E$8)*'Cost drivers '!$E107 + SUM('Model coeffs'!E$9)*'Cost drivers '!$F107 + SUM('Model coeffs'!E$10)*'Cost drivers '!$G107 + SUM('Model coeffs'!E$11)*'Cost drivers '!$H107 + SUM('Model coeffs'!E$12)*'Cost drivers '!$I107 + SUM('Model coeffs'!E$13)*'Cost drivers '!$J107),
"")</f>
        <v>19.571509650458101</v>
      </c>
      <c r="F105" s="181">
        <f>IFERROR(
EXP(SUM('Model coeffs'!F$14) + SUM('Model coeffs'!F$7)*'Cost drivers '!$D107 + SUM('Model coeffs'!F$8)*'Cost drivers '!$E107 + SUM('Model coeffs'!F$9)*'Cost drivers '!$F107 + SUM('Model coeffs'!F$10)*'Cost drivers '!$G107 + SUM('Model coeffs'!F$11)*'Cost drivers '!$H107 + SUM('Model coeffs'!F$12)*'Cost drivers '!$I107 + SUM('Model coeffs'!F$13)*'Cost drivers '!$J107),
"")</f>
        <v>20.508564436234266</v>
      </c>
      <c r="G105" s="181">
        <f>IFERROR(
EXP(SUM('Model coeffs'!G$14) + SUM('Model coeffs'!G$7)*'Cost drivers '!$D107 + SUM('Model coeffs'!G$8)*'Cost drivers '!$E107 + SUM('Model coeffs'!G$9)*'Cost drivers '!$F107 + SUM('Model coeffs'!G$10)*'Cost drivers '!$G107 + SUM('Model coeffs'!G$11)*'Cost drivers '!$H107 + SUM('Model coeffs'!G$12)*'Cost drivers '!$I107 + SUM('Model coeffs'!G$13)*'Cost drivers '!$J107),
"")</f>
        <v>19.63886445213997</v>
      </c>
      <c r="H105" s="181">
        <f>IFERROR(
EXP(SUM('Model coeffs'!H$14) + SUM('Model coeffs'!H$7)*'Cost drivers '!$D107 + SUM('Model coeffs'!H$8)*'Cost drivers '!$E107 + SUM('Model coeffs'!H$9)*'Cost drivers '!$F107 + SUM('Model coeffs'!H$10)*'Cost drivers '!$G107 + SUM('Model coeffs'!H$11)*'Cost drivers '!$H107 + SUM('Model coeffs'!H$12)*'Cost drivers '!$I107 + SUM('Model coeffs'!H$13)*'Cost drivers '!$J107),
"")</f>
        <v>37.272042705019189</v>
      </c>
      <c r="I105" s="181">
        <f>IFERROR(
EXP(SUM('Model coeffs'!I$14) + SUM('Model coeffs'!I$7)*'Cost drivers '!$D107 + SUM('Model coeffs'!I$8)*'Cost drivers '!$E107 + SUM('Model coeffs'!I$9)*'Cost drivers '!$F107 + SUM('Model coeffs'!I$10)*'Cost drivers '!$G107 + SUM('Model coeffs'!I$11)*'Cost drivers '!$H107 + SUM('Model coeffs'!I$12)*'Cost drivers '!$I107 + SUM('Model coeffs'!I$13)*'Cost drivers '!$J107),
"")</f>
        <v>37.459074954401508</v>
      </c>
      <c r="J105" s="181">
        <f>IFERROR(
EXP(SUM('Model coeffs'!J$14) + SUM('Model coeffs'!J$7)*'Cost drivers '!$D107 + SUM('Model coeffs'!J$8)*'Cost drivers '!$E107 + SUM('Model coeffs'!J$9)*'Cost drivers '!$F107 + SUM('Model coeffs'!J$10)*'Cost drivers '!$G107 + SUM('Model coeffs'!J$11)*'Cost drivers '!$H107 + SUM('Model coeffs'!J$12)*'Cost drivers '!$I107 + SUM('Model coeffs'!J$13)*'Cost drivers '!$J107),
"")</f>
        <v>41.244072867338382</v>
      </c>
      <c r="K105" s="181">
        <f>IFERROR(
EXP(SUM('Model coeffs'!K$14) + SUM('Model coeffs'!K$7)*'Cost drivers '!$D107 + SUM('Model coeffs'!K$8)*'Cost drivers '!$E107 + SUM('Model coeffs'!K$9)*'Cost drivers '!$F107 + SUM('Model coeffs'!K$10)*'Cost drivers '!$G107 + SUM('Model coeffs'!K$11)*'Cost drivers '!$H107 + SUM('Model coeffs'!K$12)*'Cost drivers '!$I107 + SUM('Model coeffs'!K$13)*'Cost drivers '!$J107),
"")</f>
        <v>41.647018945500662</v>
      </c>
      <c r="L105" s="182">
        <f>IFERROR(INDEX('Cost drivers '!$O$9:$O$314, MATCH('Modelled costs '!$A105, 'Cost drivers '!$A$9:$A$314, 0)), "")</f>
        <v>4035.1720000000005</v>
      </c>
      <c r="M105" s="183"/>
      <c r="N105" s="184">
        <f t="shared" si="14"/>
        <v>76.873871577754628</v>
      </c>
      <c r="O105" s="184">
        <f t="shared" si="14"/>
        <v>78.974407739258325</v>
      </c>
      <c r="P105" s="184">
        <f t="shared" si="14"/>
        <v>82.755584973288308</v>
      </c>
      <c r="Q105" s="184">
        <f t="shared" si="14"/>
        <v>79.246195949070554</v>
      </c>
      <c r="R105" s="184">
        <f t="shared" si="14"/>
        <v>150.3991031060977</v>
      </c>
      <c r="S105" s="184">
        <f t="shared" si="14"/>
        <v>151.15381040190226</v>
      </c>
      <c r="T105" s="184">
        <f t="shared" si="14"/>
        <v>166.42692800024358</v>
      </c>
      <c r="U105" s="184">
        <f t="shared" si="11"/>
        <v>168.05288473235382</v>
      </c>
      <c r="V105" s="183"/>
      <c r="W105" s="185">
        <f t="shared" si="15"/>
        <v>77.924139658506476</v>
      </c>
      <c r="X105" s="185">
        <f t="shared" si="16"/>
        <v>81.000890461179438</v>
      </c>
      <c r="Y105" s="185">
        <f t="shared" si="12"/>
        <v>159.00818156014935</v>
      </c>
      <c r="Z105" s="183"/>
      <c r="AA105" s="185">
        <f t="shared" si="17"/>
        <v>158.92503011968591</v>
      </c>
      <c r="AB105" s="185">
        <f t="shared" si="18"/>
        <v>159.00818156014935</v>
      </c>
      <c r="AC105" s="185">
        <f t="shared" si="19"/>
        <v>158.98739370003349</v>
      </c>
      <c r="AD105" s="183"/>
      <c r="AE105" s="186" t="str">
        <f>IF(RIGHT($C105,2)&gt;=RIGHT(Controls!$C$53,2), 'Modelled costs '!$AC105*Controls!$E$41, "")</f>
        <v/>
      </c>
      <c r="AF105" s="187" t="str">
        <f>IF(RIGHT($C105,2)&lt;RIGHT(Controls!$C$53,2), "", (INDEX(Controls!$F$44:$F$49, MATCH('Modelled costs '!$C105, Controls!$B$44:$B$49,0), 0))*'Modelled costs '!$AE105)</f>
        <v/>
      </c>
      <c r="AG105" s="188" t="str">
        <f t="shared" si="20"/>
        <v/>
      </c>
    </row>
    <row r="106" spans="1:33" s="48" customFormat="1" ht="13.15">
      <c r="A106" s="66" t="str">
        <f t="shared" si="13"/>
        <v>SVE21</v>
      </c>
      <c r="B106" s="66" t="str">
        <f>Costs!B107</f>
        <v>SVE</v>
      </c>
      <c r="C106" s="66" t="str">
        <f>Costs!C107</f>
        <v>2020-21</v>
      </c>
      <c r="D106" s="181">
        <f>IFERROR(
EXP(SUM('Model coeffs'!D$14) + SUM('Model coeffs'!D$7)*'Cost drivers '!$D108 + SUM('Model coeffs'!D$8)*'Cost drivers '!$E108 + SUM('Model coeffs'!D$9)*'Cost drivers '!$F108 + SUM('Model coeffs'!D$10)*'Cost drivers '!$G108 + SUM('Model coeffs'!D$11)*'Cost drivers '!$H108 + SUM('Model coeffs'!D$12)*'Cost drivers '!$I108 + SUM('Model coeffs'!D$13)*'Cost drivers '!$J108),
"")</f>
        <v>15.973492058212223</v>
      </c>
      <c r="E106" s="181">
        <f>IFERROR(
EXP(SUM('Model coeffs'!E$14) + SUM('Model coeffs'!E$7)*'Cost drivers '!$D108 + SUM('Model coeffs'!E$8)*'Cost drivers '!$E108 + SUM('Model coeffs'!E$9)*'Cost drivers '!$F108 + SUM('Model coeffs'!E$10)*'Cost drivers '!$G108 + SUM('Model coeffs'!E$11)*'Cost drivers '!$H108 + SUM('Model coeffs'!E$12)*'Cost drivers '!$I108 + SUM('Model coeffs'!E$13)*'Cost drivers '!$J108),
"")</f>
        <v>16.509165115970116</v>
      </c>
      <c r="F106" s="181">
        <f>IFERROR(
EXP(SUM('Model coeffs'!F$14) + SUM('Model coeffs'!F$7)*'Cost drivers '!$D108 + SUM('Model coeffs'!F$8)*'Cost drivers '!$E108 + SUM('Model coeffs'!F$9)*'Cost drivers '!$F108 + SUM('Model coeffs'!F$10)*'Cost drivers '!$G108 + SUM('Model coeffs'!F$11)*'Cost drivers '!$H108 + SUM('Model coeffs'!F$12)*'Cost drivers '!$I108 + SUM('Model coeffs'!F$13)*'Cost drivers '!$J108),
"")</f>
        <v>20.527107957247026</v>
      </c>
      <c r="G106" s="181">
        <f>IFERROR(
EXP(SUM('Model coeffs'!G$14) + SUM('Model coeffs'!G$7)*'Cost drivers '!$D108 + SUM('Model coeffs'!G$8)*'Cost drivers '!$E108 + SUM('Model coeffs'!G$9)*'Cost drivers '!$F108 + SUM('Model coeffs'!G$10)*'Cost drivers '!$G108 + SUM('Model coeffs'!G$11)*'Cost drivers '!$H108 + SUM('Model coeffs'!G$12)*'Cost drivers '!$I108 + SUM('Model coeffs'!G$13)*'Cost drivers '!$J108),
"")</f>
        <v>19.658367749202025</v>
      </c>
      <c r="H106" s="181">
        <f>IFERROR(
EXP(SUM('Model coeffs'!H$14) + SUM('Model coeffs'!H$7)*'Cost drivers '!$D108 + SUM('Model coeffs'!H$8)*'Cost drivers '!$E108 + SUM('Model coeffs'!H$9)*'Cost drivers '!$F108 + SUM('Model coeffs'!H$10)*'Cost drivers '!$G108 + SUM('Model coeffs'!H$11)*'Cost drivers '!$H108 + SUM('Model coeffs'!H$12)*'Cost drivers '!$I108 + SUM('Model coeffs'!H$13)*'Cost drivers '!$J108),
"")</f>
        <v>33.31267191826813</v>
      </c>
      <c r="I106" s="181">
        <f>IFERROR(
EXP(SUM('Model coeffs'!I$14) + SUM('Model coeffs'!I$7)*'Cost drivers '!$D108 + SUM('Model coeffs'!I$8)*'Cost drivers '!$E108 + SUM('Model coeffs'!I$9)*'Cost drivers '!$F108 + SUM('Model coeffs'!I$10)*'Cost drivers '!$G108 + SUM('Model coeffs'!I$11)*'Cost drivers '!$H108 + SUM('Model coeffs'!I$12)*'Cost drivers '!$I108 + SUM('Model coeffs'!I$13)*'Cost drivers '!$J108),
"")</f>
        <v>33.640004599330496</v>
      </c>
      <c r="J106" s="181">
        <f>IFERROR(
EXP(SUM('Model coeffs'!J$14) + SUM('Model coeffs'!J$7)*'Cost drivers '!$D108 + SUM('Model coeffs'!J$8)*'Cost drivers '!$E108 + SUM('Model coeffs'!J$9)*'Cost drivers '!$F108 + SUM('Model coeffs'!J$10)*'Cost drivers '!$G108 + SUM('Model coeffs'!J$11)*'Cost drivers '!$H108 + SUM('Model coeffs'!J$12)*'Cost drivers '!$I108 + SUM('Model coeffs'!J$13)*'Cost drivers '!$J108),
"")</f>
        <v>36.736757257118235</v>
      </c>
      <c r="K106" s="181">
        <f>IFERROR(
EXP(SUM('Model coeffs'!K$14) + SUM('Model coeffs'!K$7)*'Cost drivers '!$D108 + SUM('Model coeffs'!K$8)*'Cost drivers '!$E108 + SUM('Model coeffs'!K$9)*'Cost drivers '!$F108 + SUM('Model coeffs'!K$10)*'Cost drivers '!$G108 + SUM('Model coeffs'!K$11)*'Cost drivers '!$H108 + SUM('Model coeffs'!K$12)*'Cost drivers '!$I108 + SUM('Model coeffs'!K$13)*'Cost drivers '!$J108),
"")</f>
        <v>37.261527046636253</v>
      </c>
      <c r="L106" s="182">
        <f>IFERROR(INDEX('Cost drivers '!$O$9:$O$314, MATCH('Modelled costs '!$A106, 'Cost drivers '!$A$9:$A$314, 0)), "")</f>
        <v>4074.3919999999998</v>
      </c>
      <c r="M106" s="183"/>
      <c r="N106" s="184">
        <f t="shared" si="14"/>
        <v>65.082268254043413</v>
      </c>
      <c r="O106" s="184">
        <f t="shared" si="14"/>
        <v>67.264810275187713</v>
      </c>
      <c r="P106" s="184">
        <f t="shared" si="14"/>
        <v>83.635484444143628</v>
      </c>
      <c r="Q106" s="184">
        <f t="shared" si="14"/>
        <v>80.095896290406728</v>
      </c>
      <c r="R106" s="184">
        <f t="shared" si="14"/>
        <v>135.72888396241632</v>
      </c>
      <c r="S106" s="184">
        <f t="shared" si="14"/>
        <v>137.06256561947538</v>
      </c>
      <c r="T106" s="184">
        <f t="shared" si="14"/>
        <v>149.67994987434446</v>
      </c>
      <c r="U106" s="184">
        <f t="shared" si="11"/>
        <v>151.81806770659838</v>
      </c>
      <c r="V106" s="183"/>
      <c r="W106" s="185">
        <f t="shared" si="15"/>
        <v>66.173539264615556</v>
      </c>
      <c r="X106" s="185">
        <f t="shared" si="16"/>
        <v>81.865690367275178</v>
      </c>
      <c r="Y106" s="185">
        <f t="shared" si="12"/>
        <v>143.57236679070863</v>
      </c>
      <c r="Z106" s="183"/>
      <c r="AA106" s="185">
        <f t="shared" si="17"/>
        <v>148.03922963189075</v>
      </c>
      <c r="AB106" s="185">
        <f t="shared" si="18"/>
        <v>143.57236679070863</v>
      </c>
      <c r="AC106" s="185">
        <f t="shared" si="19"/>
        <v>144.68908250100415</v>
      </c>
      <c r="AD106" s="183"/>
      <c r="AE106" s="186" t="str">
        <f>IF(RIGHT($C106,2)&gt;=RIGHT(Controls!$C$53,2), 'Modelled costs '!$AC106*Controls!$E$41, "")</f>
        <v/>
      </c>
      <c r="AF106" s="187" t="str">
        <f>IF(RIGHT($C106,2)&lt;RIGHT(Controls!$C$53,2), "", (INDEX(Controls!$F$44:$F$49, MATCH('Modelled costs '!$C106, Controls!$B$44:$B$49,0), 0))*'Modelled costs '!$AE106)</f>
        <v/>
      </c>
      <c r="AG106" s="188" t="str">
        <f t="shared" si="20"/>
        <v/>
      </c>
    </row>
    <row r="107" spans="1:33" s="48" customFormat="1" ht="13.15">
      <c r="A107" s="66" t="str">
        <f t="shared" si="13"/>
        <v>SVE22</v>
      </c>
      <c r="B107" s="66" t="str">
        <f>Costs!B108</f>
        <v>SVE</v>
      </c>
      <c r="C107" s="66" t="str">
        <f>Costs!C108</f>
        <v>2021-22</v>
      </c>
      <c r="D107" s="181">
        <f>IFERROR(
EXP(SUM('Model coeffs'!D$14) + SUM('Model coeffs'!D$7)*'Cost drivers '!$D109 + SUM('Model coeffs'!D$8)*'Cost drivers '!$E109 + SUM('Model coeffs'!D$9)*'Cost drivers '!$F109 + SUM('Model coeffs'!D$10)*'Cost drivers '!$G109 + SUM('Model coeffs'!D$11)*'Cost drivers '!$H109 + SUM('Model coeffs'!D$12)*'Cost drivers '!$I109 + SUM('Model coeffs'!D$13)*'Cost drivers '!$J109),
"")</f>
        <v>11.48621660444384</v>
      </c>
      <c r="E107" s="181">
        <f>IFERROR(
EXP(SUM('Model coeffs'!E$14) + SUM('Model coeffs'!E$7)*'Cost drivers '!$D109 + SUM('Model coeffs'!E$8)*'Cost drivers '!$E109 + SUM('Model coeffs'!E$9)*'Cost drivers '!$F109 + SUM('Model coeffs'!E$10)*'Cost drivers '!$G109 + SUM('Model coeffs'!E$11)*'Cost drivers '!$H109 + SUM('Model coeffs'!E$12)*'Cost drivers '!$I109 + SUM('Model coeffs'!E$13)*'Cost drivers '!$J109),
"")</f>
        <v>12.843985644310811</v>
      </c>
      <c r="F107" s="181">
        <f>IFERROR(
EXP(SUM('Model coeffs'!F$14) + SUM('Model coeffs'!F$7)*'Cost drivers '!$D109 + SUM('Model coeffs'!F$8)*'Cost drivers '!$E109 + SUM('Model coeffs'!F$9)*'Cost drivers '!$F109 + SUM('Model coeffs'!F$10)*'Cost drivers '!$G109 + SUM('Model coeffs'!F$11)*'Cost drivers '!$H109 + SUM('Model coeffs'!F$12)*'Cost drivers '!$I109 + SUM('Model coeffs'!F$13)*'Cost drivers '!$J109),
"")</f>
        <v>20.533205266904027</v>
      </c>
      <c r="G107" s="181">
        <f>IFERROR(
EXP(SUM('Model coeffs'!G$14) + SUM('Model coeffs'!G$7)*'Cost drivers '!$D109 + SUM('Model coeffs'!G$8)*'Cost drivers '!$E109 + SUM('Model coeffs'!G$9)*'Cost drivers '!$F109 + SUM('Model coeffs'!G$10)*'Cost drivers '!$G109 + SUM('Model coeffs'!G$11)*'Cost drivers '!$H109 + SUM('Model coeffs'!G$12)*'Cost drivers '!$I109 + SUM('Model coeffs'!G$13)*'Cost drivers '!$J109),
"")</f>
        <v>19.655255420992656</v>
      </c>
      <c r="H107" s="181">
        <f>IFERROR(
EXP(SUM('Model coeffs'!H$14) + SUM('Model coeffs'!H$7)*'Cost drivers '!$D109 + SUM('Model coeffs'!H$8)*'Cost drivers '!$E109 + SUM('Model coeffs'!H$9)*'Cost drivers '!$F109 + SUM('Model coeffs'!H$10)*'Cost drivers '!$G109 + SUM('Model coeffs'!H$11)*'Cost drivers '!$H109 + SUM('Model coeffs'!H$12)*'Cost drivers '!$I109 + SUM('Model coeffs'!H$13)*'Cost drivers '!$J109),
"")</f>
        <v>29.099387421119044</v>
      </c>
      <c r="I107" s="181">
        <f>IFERROR(
EXP(SUM('Model coeffs'!I$14) + SUM('Model coeffs'!I$7)*'Cost drivers '!$D109 + SUM('Model coeffs'!I$8)*'Cost drivers '!$E109 + SUM('Model coeffs'!I$9)*'Cost drivers '!$F109 + SUM('Model coeffs'!I$10)*'Cost drivers '!$G109 + SUM('Model coeffs'!I$11)*'Cost drivers '!$H109 + SUM('Model coeffs'!I$12)*'Cost drivers '!$I109 + SUM('Model coeffs'!I$13)*'Cost drivers '!$J109),
"")</f>
        <v>30.723474135957122</v>
      </c>
      <c r="J107" s="181">
        <f>IFERROR(
EXP(SUM('Model coeffs'!J$14) + SUM('Model coeffs'!J$7)*'Cost drivers '!$D109 + SUM('Model coeffs'!J$8)*'Cost drivers '!$E109 + SUM('Model coeffs'!J$9)*'Cost drivers '!$F109 + SUM('Model coeffs'!J$10)*'Cost drivers '!$G109 + SUM('Model coeffs'!J$11)*'Cost drivers '!$H109 + SUM('Model coeffs'!J$12)*'Cost drivers '!$I109 + SUM('Model coeffs'!J$13)*'Cost drivers '!$J109),
"")</f>
        <v>32.282595673817944</v>
      </c>
      <c r="K107" s="181">
        <f>IFERROR(
EXP(SUM('Model coeffs'!K$14) + SUM('Model coeffs'!K$7)*'Cost drivers '!$D109 + SUM('Model coeffs'!K$8)*'Cost drivers '!$E109 + SUM('Model coeffs'!K$9)*'Cost drivers '!$F109 + SUM('Model coeffs'!K$10)*'Cost drivers '!$G109 + SUM('Model coeffs'!K$11)*'Cost drivers '!$H109 + SUM('Model coeffs'!K$12)*'Cost drivers '!$I109 + SUM('Model coeffs'!K$13)*'Cost drivers '!$J109),
"")</f>
        <v>34.229255626689294</v>
      </c>
      <c r="L107" s="182">
        <f>IFERROR(INDEX('Cost drivers '!$O$9:$O$314, MATCH('Modelled costs '!$A107, 'Cost drivers '!$A$9:$A$314, 0)), "")</f>
        <v>4113.3684098710564</v>
      </c>
      <c r="M107" s="183"/>
      <c r="N107" s="184">
        <f t="shared" si="14"/>
        <v>47.247040529655678</v>
      </c>
      <c r="O107" s="184">
        <f t="shared" si="14"/>
        <v>52.83204480614544</v>
      </c>
      <c r="P107" s="184">
        <f t="shared" si="14"/>
        <v>84.460637898281007</v>
      </c>
      <c r="Q107" s="184">
        <f t="shared" si="14"/>
        <v>80.849306736658022</v>
      </c>
      <c r="R107" s="184">
        <f t="shared" si="14"/>
        <v>119.69650096463026</v>
      </c>
      <c r="S107" s="184">
        <f t="shared" si="14"/>
        <v>126.37696795233647</v>
      </c>
      <c r="T107" s="184">
        <f t="shared" si="14"/>
        <v>132.79020923332274</v>
      </c>
      <c r="U107" s="184">
        <f t="shared" si="11"/>
        <v>140.79753878822484</v>
      </c>
      <c r="V107" s="183"/>
      <c r="W107" s="185">
        <f t="shared" si="15"/>
        <v>50.039542667900562</v>
      </c>
      <c r="X107" s="185">
        <f t="shared" si="16"/>
        <v>82.654972317469515</v>
      </c>
      <c r="Y107" s="185">
        <f t="shared" si="12"/>
        <v>129.91530423462859</v>
      </c>
      <c r="Z107" s="183"/>
      <c r="AA107" s="185">
        <f t="shared" si="17"/>
        <v>132.69451498537006</v>
      </c>
      <c r="AB107" s="185">
        <f t="shared" si="18"/>
        <v>129.91530423462859</v>
      </c>
      <c r="AC107" s="185">
        <f t="shared" si="19"/>
        <v>130.61010692231395</v>
      </c>
      <c r="AD107" s="183"/>
      <c r="AE107" s="186" t="str">
        <f>IF(RIGHT($C107,2)&gt;=RIGHT(Controls!$C$53,2), 'Modelled costs '!$AC107*Controls!$E$41, "")</f>
        <v/>
      </c>
      <c r="AF107" s="187" t="str">
        <f>IF(RIGHT($C107,2)&lt;RIGHT(Controls!$C$53,2), "", (INDEX(Controls!$F$44:$F$49, MATCH('Modelled costs '!$C107, Controls!$B$44:$B$49,0), 0))*'Modelled costs '!$AE107)</f>
        <v/>
      </c>
      <c r="AG107" s="188" t="str">
        <f t="shared" si="20"/>
        <v/>
      </c>
    </row>
    <row r="108" spans="1:33" s="48" customFormat="1" ht="13.15">
      <c r="A108" s="66" t="str">
        <f t="shared" si="13"/>
        <v>SVE23</v>
      </c>
      <c r="B108" s="66" t="str">
        <f>Costs!B109</f>
        <v>SVE</v>
      </c>
      <c r="C108" s="66" t="str">
        <f>Costs!C109</f>
        <v>2022-23</v>
      </c>
      <c r="D108" s="181">
        <f>IFERROR(
EXP(SUM('Model coeffs'!D$14) + SUM('Model coeffs'!D$7)*'Cost drivers '!$D110 + SUM('Model coeffs'!D$8)*'Cost drivers '!$E110 + SUM('Model coeffs'!D$9)*'Cost drivers '!$F110 + SUM('Model coeffs'!D$10)*'Cost drivers '!$G110 + SUM('Model coeffs'!D$11)*'Cost drivers '!$H110 + SUM('Model coeffs'!D$12)*'Cost drivers '!$I110 + SUM('Model coeffs'!D$13)*'Cost drivers '!$J110),
"")</f>
        <v>11.879160122578851</v>
      </c>
      <c r="E108" s="181">
        <f>IFERROR(
EXP(SUM('Model coeffs'!E$14) + SUM('Model coeffs'!E$7)*'Cost drivers '!$D110 + SUM('Model coeffs'!E$8)*'Cost drivers '!$E110 + SUM('Model coeffs'!E$9)*'Cost drivers '!$F110 + SUM('Model coeffs'!E$10)*'Cost drivers '!$G110 + SUM('Model coeffs'!E$11)*'Cost drivers '!$H110 + SUM('Model coeffs'!E$12)*'Cost drivers '!$I110 + SUM('Model coeffs'!E$13)*'Cost drivers '!$J110),
"")</f>
        <v>12.599846743840965</v>
      </c>
      <c r="F108" s="181">
        <f>IFERROR(
EXP(SUM('Model coeffs'!F$14) + SUM('Model coeffs'!F$7)*'Cost drivers '!$D110 + SUM('Model coeffs'!F$8)*'Cost drivers '!$E110 + SUM('Model coeffs'!F$9)*'Cost drivers '!$F110 + SUM('Model coeffs'!F$10)*'Cost drivers '!$G110 + SUM('Model coeffs'!F$11)*'Cost drivers '!$H110 + SUM('Model coeffs'!F$12)*'Cost drivers '!$I110 + SUM('Model coeffs'!F$13)*'Cost drivers '!$J110),
"")</f>
        <v>20.557543249762347</v>
      </c>
      <c r="G108" s="181">
        <f>IFERROR(
EXP(SUM('Model coeffs'!G$14) + SUM('Model coeffs'!G$7)*'Cost drivers '!$D110 + SUM('Model coeffs'!G$8)*'Cost drivers '!$E110 + SUM('Model coeffs'!G$9)*'Cost drivers '!$F110 + SUM('Model coeffs'!G$10)*'Cost drivers '!$G110 + SUM('Model coeffs'!G$11)*'Cost drivers '!$H110 + SUM('Model coeffs'!G$12)*'Cost drivers '!$I110 + SUM('Model coeffs'!G$13)*'Cost drivers '!$J110),
"")</f>
        <v>19.681049437608152</v>
      </c>
      <c r="H108" s="181">
        <f>IFERROR(
EXP(SUM('Model coeffs'!H$14) + SUM('Model coeffs'!H$7)*'Cost drivers '!$D110 + SUM('Model coeffs'!H$8)*'Cost drivers '!$E110 + SUM('Model coeffs'!H$9)*'Cost drivers '!$F110 + SUM('Model coeffs'!H$10)*'Cost drivers '!$G110 + SUM('Model coeffs'!H$11)*'Cost drivers '!$H110 + SUM('Model coeffs'!H$12)*'Cost drivers '!$I110 + SUM('Model coeffs'!H$13)*'Cost drivers '!$J110),
"")</f>
        <v>29.509818559103817</v>
      </c>
      <c r="I108" s="181">
        <f>IFERROR(
EXP(SUM('Model coeffs'!I$14) + SUM('Model coeffs'!I$7)*'Cost drivers '!$D110 + SUM('Model coeffs'!I$8)*'Cost drivers '!$E110 + SUM('Model coeffs'!I$9)*'Cost drivers '!$F110 + SUM('Model coeffs'!I$10)*'Cost drivers '!$G110 + SUM('Model coeffs'!I$11)*'Cost drivers '!$H110 + SUM('Model coeffs'!I$12)*'Cost drivers '!$I110 + SUM('Model coeffs'!I$13)*'Cost drivers '!$J110),
"")</f>
        <v>30.28705498427998</v>
      </c>
      <c r="J108" s="181">
        <f>IFERROR(
EXP(SUM('Model coeffs'!J$14) + SUM('Model coeffs'!J$7)*'Cost drivers '!$D110 + SUM('Model coeffs'!J$8)*'Cost drivers '!$E110 + SUM('Model coeffs'!J$9)*'Cost drivers '!$F110 + SUM('Model coeffs'!J$10)*'Cost drivers '!$G110 + SUM('Model coeffs'!J$11)*'Cost drivers '!$H110 + SUM('Model coeffs'!J$12)*'Cost drivers '!$I110 + SUM('Model coeffs'!J$13)*'Cost drivers '!$J110),
"")</f>
        <v>32.864752435582176</v>
      </c>
      <c r="K108" s="181">
        <f>IFERROR(
EXP(SUM('Model coeffs'!K$14) + SUM('Model coeffs'!K$7)*'Cost drivers '!$D110 + SUM('Model coeffs'!K$8)*'Cost drivers '!$E110 + SUM('Model coeffs'!K$9)*'Cost drivers '!$F110 + SUM('Model coeffs'!K$10)*'Cost drivers '!$G110 + SUM('Model coeffs'!K$11)*'Cost drivers '!$H110 + SUM('Model coeffs'!K$12)*'Cost drivers '!$I110 + SUM('Model coeffs'!K$13)*'Cost drivers '!$J110),
"")</f>
        <v>33.860496066959151</v>
      </c>
      <c r="L108" s="182">
        <f>IFERROR(INDEX('Cost drivers '!$O$9:$O$314, MATCH('Modelled costs '!$A108, 'Cost drivers '!$A$9:$A$314, 0)), "")</f>
        <v>4165.280999999999</v>
      </c>
      <c r="M108" s="183"/>
      <c r="N108" s="184">
        <f t="shared" si="14"/>
        <v>49.48003995453535</v>
      </c>
      <c r="O108" s="184">
        <f t="shared" si="14"/>
        <v>52.481902245032629</v>
      </c>
      <c r="P108" s="184">
        <f t="shared" si="14"/>
        <v>85.627944304913342</v>
      </c>
      <c r="Q108" s="184">
        <f t="shared" ref="Q108:U164" si="21" xml:space="preserve"> G108 *($L108 * 1000) / 1000000</f>
        <v>81.977101282529901</v>
      </c>
      <c r="R108" s="184">
        <f t="shared" si="21"/>
        <v>122.91668655768248</v>
      </c>
      <c r="S108" s="184">
        <f t="shared" si="21"/>
        <v>126.15409467197667</v>
      </c>
      <c r="T108" s="184">
        <f t="shared" si="21"/>
        <v>136.89092888963413</v>
      </c>
      <c r="U108" s="184">
        <f t="shared" si="11"/>
        <v>141.03848091827965</v>
      </c>
      <c r="V108" s="183"/>
      <c r="W108" s="185">
        <f t="shared" si="15"/>
        <v>50.980971099783986</v>
      </c>
      <c r="X108" s="185">
        <f t="shared" si="16"/>
        <v>83.802522793721621</v>
      </c>
      <c r="Y108" s="185">
        <f t="shared" si="12"/>
        <v>131.75004775939323</v>
      </c>
      <c r="Z108" s="183"/>
      <c r="AA108" s="185">
        <f t="shared" si="17"/>
        <v>134.78349389350561</v>
      </c>
      <c r="AB108" s="185">
        <f t="shared" si="18"/>
        <v>131.75004775939323</v>
      </c>
      <c r="AC108" s="185">
        <f t="shared" si="19"/>
        <v>132.50840929292133</v>
      </c>
      <c r="AD108" s="183"/>
      <c r="AE108" s="186" t="str">
        <f>IF(RIGHT($C108,2)&gt;=RIGHT(Controls!$C$53,2), 'Modelled costs '!$AC108*Controls!$E$41, "")</f>
        <v/>
      </c>
      <c r="AF108" s="187" t="str">
        <f>IF(RIGHT($C108,2)&lt;RIGHT(Controls!$C$53,2), "", (INDEX(Controls!$F$44:$F$49, MATCH('Modelled costs '!$C108, Controls!$B$44:$B$49,0), 0))*'Modelled costs '!$AE108)</f>
        <v/>
      </c>
      <c r="AG108" s="188" t="str">
        <f t="shared" si="20"/>
        <v/>
      </c>
    </row>
    <row r="109" spans="1:33" s="48" customFormat="1" ht="13.15">
      <c r="A109" s="66" t="str">
        <f t="shared" si="13"/>
        <v>SVE24</v>
      </c>
      <c r="B109" s="66" t="str">
        <f>Costs!B110</f>
        <v>SVE</v>
      </c>
      <c r="C109" s="66" t="str">
        <f>Costs!C110</f>
        <v>2023-24</v>
      </c>
      <c r="D109" s="181">
        <f>IFERROR(
EXP(SUM('Model coeffs'!D$14) + SUM('Model coeffs'!D$7)*'Cost drivers '!$D111 + SUM('Model coeffs'!D$8)*'Cost drivers '!$E111 + SUM('Model coeffs'!D$9)*'Cost drivers '!$F111 + SUM('Model coeffs'!D$10)*'Cost drivers '!$G111 + SUM('Model coeffs'!D$11)*'Cost drivers '!$H111 + SUM('Model coeffs'!D$12)*'Cost drivers '!$I111 + SUM('Model coeffs'!D$13)*'Cost drivers '!$J111),
"")</f>
        <v>12.088421525632539</v>
      </c>
      <c r="E109" s="181">
        <f>IFERROR(
EXP(SUM('Model coeffs'!E$14) + SUM('Model coeffs'!E$7)*'Cost drivers '!$D111 + SUM('Model coeffs'!E$8)*'Cost drivers '!$E111 + SUM('Model coeffs'!E$9)*'Cost drivers '!$F111 + SUM('Model coeffs'!E$10)*'Cost drivers '!$G111 + SUM('Model coeffs'!E$11)*'Cost drivers '!$H111 + SUM('Model coeffs'!E$12)*'Cost drivers '!$I111 + SUM('Model coeffs'!E$13)*'Cost drivers '!$J111),
"")</f>
        <v>12.864065458961809</v>
      </c>
      <c r="F109" s="181">
        <f>IFERROR(
EXP(SUM('Model coeffs'!F$14) + SUM('Model coeffs'!F$7)*'Cost drivers '!$D111 + SUM('Model coeffs'!F$8)*'Cost drivers '!$E111 + SUM('Model coeffs'!F$9)*'Cost drivers '!$F111 + SUM('Model coeffs'!F$10)*'Cost drivers '!$G111 + SUM('Model coeffs'!F$11)*'Cost drivers '!$H111 + SUM('Model coeffs'!F$12)*'Cost drivers '!$I111 + SUM('Model coeffs'!F$13)*'Cost drivers '!$J111),
"")</f>
        <v>20.559354952162263</v>
      </c>
      <c r="G109" s="181">
        <f>IFERROR(
EXP(SUM('Model coeffs'!G$14) + SUM('Model coeffs'!G$7)*'Cost drivers '!$D111 + SUM('Model coeffs'!G$8)*'Cost drivers '!$E111 + SUM('Model coeffs'!G$9)*'Cost drivers '!$F111 + SUM('Model coeffs'!G$10)*'Cost drivers '!$G111 + SUM('Model coeffs'!G$11)*'Cost drivers '!$H111 + SUM('Model coeffs'!G$12)*'Cost drivers '!$I111 + SUM('Model coeffs'!G$13)*'Cost drivers '!$J111),
"")</f>
        <v>19.665063626099929</v>
      </c>
      <c r="H109" s="181">
        <f>IFERROR(
EXP(SUM('Model coeffs'!H$14) + SUM('Model coeffs'!H$7)*'Cost drivers '!$D111 + SUM('Model coeffs'!H$8)*'Cost drivers '!$E111 + SUM('Model coeffs'!H$9)*'Cost drivers '!$F111 + SUM('Model coeffs'!H$10)*'Cost drivers '!$G111 + SUM('Model coeffs'!H$11)*'Cost drivers '!$H111 + SUM('Model coeffs'!H$12)*'Cost drivers '!$I111 + SUM('Model coeffs'!H$13)*'Cost drivers '!$J111),
"")</f>
        <v>29.810990787191926</v>
      </c>
      <c r="I109" s="181">
        <f>IFERROR(
EXP(SUM('Model coeffs'!I$14) + SUM('Model coeffs'!I$7)*'Cost drivers '!$D111 + SUM('Model coeffs'!I$8)*'Cost drivers '!$E111 + SUM('Model coeffs'!I$9)*'Cost drivers '!$F111 + SUM('Model coeffs'!I$10)*'Cost drivers '!$G111 + SUM('Model coeffs'!I$11)*'Cost drivers '!$H111 + SUM('Model coeffs'!I$12)*'Cost drivers '!$I111 + SUM('Model coeffs'!I$13)*'Cost drivers '!$J111),
"")</f>
        <v>30.68490345736226</v>
      </c>
      <c r="J109" s="181">
        <f>IFERROR(
EXP(SUM('Model coeffs'!J$14) + SUM('Model coeffs'!J$7)*'Cost drivers '!$D111 + SUM('Model coeffs'!J$8)*'Cost drivers '!$E111 + SUM('Model coeffs'!J$9)*'Cost drivers '!$F111 + SUM('Model coeffs'!J$10)*'Cost drivers '!$G111 + SUM('Model coeffs'!J$11)*'Cost drivers '!$H111 + SUM('Model coeffs'!J$12)*'Cost drivers '!$I111 + SUM('Model coeffs'!J$13)*'Cost drivers '!$J111),
"")</f>
        <v>33.163012028550781</v>
      </c>
      <c r="K109" s="181">
        <f>IFERROR(
EXP(SUM('Model coeffs'!K$14) + SUM('Model coeffs'!K$7)*'Cost drivers '!$D111 + SUM('Model coeffs'!K$8)*'Cost drivers '!$E111 + SUM('Model coeffs'!K$9)*'Cost drivers '!$F111 + SUM('Model coeffs'!K$10)*'Cost drivers '!$G111 + SUM('Model coeffs'!K$11)*'Cost drivers '!$H111 + SUM('Model coeffs'!K$12)*'Cost drivers '!$I111 + SUM('Model coeffs'!K$13)*'Cost drivers '!$J111),
"")</f>
        <v>34.259448716033873</v>
      </c>
      <c r="L109" s="182">
        <f>IFERROR(INDEX('Cost drivers '!$O$9:$O$314, MATCH('Modelled costs '!$A109, 'Cost drivers '!$A$9:$A$314, 0)), "")</f>
        <v>4219.1350273758544</v>
      </c>
      <c r="M109" s="183"/>
      <c r="N109" s="184">
        <f t="shared" ref="N109:Q172" si="22" xml:space="preserve"> D109 *($L109 * 1000) / 1000000</f>
        <v>51.002682684480511</v>
      </c>
      <c r="O109" s="184">
        <f t="shared" si="22"/>
        <v>54.27522917236162</v>
      </c>
      <c r="P109" s="184">
        <f t="shared" si="22"/>
        <v>86.742694618921035</v>
      </c>
      <c r="Q109" s="184">
        <f t="shared" si="21"/>
        <v>82.96955876045304</v>
      </c>
      <c r="R109" s="184">
        <f t="shared" si="21"/>
        <v>125.77659543102035</v>
      </c>
      <c r="S109" s="184">
        <f t="shared" si="21"/>
        <v>129.46375098860358</v>
      </c>
      <c r="T109" s="184">
        <f t="shared" si="21"/>
        <v>139.91922566294539</v>
      </c>
      <c r="U109" s="184">
        <f t="shared" si="11"/>
        <v>144.54524009640528</v>
      </c>
      <c r="V109" s="183"/>
      <c r="W109" s="185">
        <f t="shared" si="15"/>
        <v>52.638955928421069</v>
      </c>
      <c r="X109" s="185">
        <f t="shared" si="16"/>
        <v>84.856126689687045</v>
      </c>
      <c r="Y109" s="185">
        <f t="shared" si="12"/>
        <v>134.92620304474366</v>
      </c>
      <c r="Z109" s="183"/>
      <c r="AA109" s="185">
        <f t="shared" si="17"/>
        <v>137.49508261810811</v>
      </c>
      <c r="AB109" s="185">
        <f t="shared" si="18"/>
        <v>134.92620304474366</v>
      </c>
      <c r="AC109" s="185">
        <f t="shared" si="19"/>
        <v>135.56842293808478</v>
      </c>
      <c r="AD109" s="183"/>
      <c r="AE109" s="186" t="str">
        <f>IF(RIGHT($C109,2)&gt;=RIGHT(Controls!$C$53,2), 'Modelled costs '!$AC109*Controls!$E$41, "")</f>
        <v/>
      </c>
      <c r="AF109" s="187" t="str">
        <f>IF(RIGHT($C109,2)&lt;RIGHT(Controls!$C$53,2), "", (INDEX(Controls!$F$44:$F$49, MATCH('Modelled costs '!$C109, Controls!$B$44:$B$49,0), 0))*'Modelled costs '!$AE109)</f>
        <v/>
      </c>
      <c r="AG109" s="188" t="str">
        <f t="shared" si="20"/>
        <v/>
      </c>
    </row>
    <row r="110" spans="1:33" s="48" customFormat="1" ht="13.15">
      <c r="A110" s="66" t="str">
        <f t="shared" si="13"/>
        <v>SVE25</v>
      </c>
      <c r="B110" s="66" t="str">
        <f>Costs!B111</f>
        <v>SVE</v>
      </c>
      <c r="C110" s="66" t="str">
        <f>Costs!C111</f>
        <v>2024-25</v>
      </c>
      <c r="D110" s="181">
        <f>IFERROR(
EXP(SUM('Model coeffs'!D$14) + SUM('Model coeffs'!D$7)*'Cost drivers '!$D112 + SUM('Model coeffs'!D$8)*'Cost drivers '!$E112 + SUM('Model coeffs'!D$9)*'Cost drivers '!$F112 + SUM('Model coeffs'!D$10)*'Cost drivers '!$G112 + SUM('Model coeffs'!D$11)*'Cost drivers '!$H112 + SUM('Model coeffs'!D$12)*'Cost drivers '!$I112 + SUM('Model coeffs'!D$13)*'Cost drivers '!$J112),
"")</f>
        <v>11.767608472901321</v>
      </c>
      <c r="E110" s="181">
        <f>IFERROR(
EXP(SUM('Model coeffs'!E$14) + SUM('Model coeffs'!E$7)*'Cost drivers '!$D112 + SUM('Model coeffs'!E$8)*'Cost drivers '!$E112 + SUM('Model coeffs'!E$9)*'Cost drivers '!$F112 + SUM('Model coeffs'!E$10)*'Cost drivers '!$G112 + SUM('Model coeffs'!E$11)*'Cost drivers '!$H112 + SUM('Model coeffs'!E$12)*'Cost drivers '!$I112 + SUM('Model coeffs'!E$13)*'Cost drivers '!$J112),
"")</f>
        <v>12.540480017524214</v>
      </c>
      <c r="F110" s="181">
        <f>IFERROR(
EXP(SUM('Model coeffs'!F$14) + SUM('Model coeffs'!F$7)*'Cost drivers '!$D112 + SUM('Model coeffs'!F$8)*'Cost drivers '!$E112 + SUM('Model coeffs'!F$9)*'Cost drivers '!$F112 + SUM('Model coeffs'!F$10)*'Cost drivers '!$G112 + SUM('Model coeffs'!F$11)*'Cost drivers '!$H112 + SUM('Model coeffs'!F$12)*'Cost drivers '!$I112 + SUM('Model coeffs'!F$13)*'Cost drivers '!$J112),
"")</f>
        <v>20.570053679584547</v>
      </c>
      <c r="G110" s="181">
        <f>IFERROR(
EXP(SUM('Model coeffs'!G$14) + SUM('Model coeffs'!G$7)*'Cost drivers '!$D112 + SUM('Model coeffs'!G$8)*'Cost drivers '!$E112 + SUM('Model coeffs'!G$9)*'Cost drivers '!$F112 + SUM('Model coeffs'!G$10)*'Cost drivers '!$G112 + SUM('Model coeffs'!G$11)*'Cost drivers '!$H112 + SUM('Model coeffs'!G$12)*'Cost drivers '!$I112 + SUM('Model coeffs'!G$13)*'Cost drivers '!$J112),
"")</f>
        <v>19.67078982330937</v>
      </c>
      <c r="H110" s="181">
        <f>IFERROR(
EXP(SUM('Model coeffs'!H$14) + SUM('Model coeffs'!H$7)*'Cost drivers '!$D112 + SUM('Model coeffs'!H$8)*'Cost drivers '!$E112 + SUM('Model coeffs'!H$9)*'Cost drivers '!$F112 + SUM('Model coeffs'!H$10)*'Cost drivers '!$G112 + SUM('Model coeffs'!H$11)*'Cost drivers '!$H112 + SUM('Model coeffs'!H$12)*'Cost drivers '!$I112 + SUM('Model coeffs'!H$13)*'Cost drivers '!$J112),
"")</f>
        <v>29.293200230726548</v>
      </c>
      <c r="I110" s="181">
        <f>IFERROR(
EXP(SUM('Model coeffs'!I$14) + SUM('Model coeffs'!I$7)*'Cost drivers '!$D112 + SUM('Model coeffs'!I$8)*'Cost drivers '!$E112 + SUM('Model coeffs'!I$9)*'Cost drivers '!$F112 + SUM('Model coeffs'!I$10)*'Cost drivers '!$G112 + SUM('Model coeffs'!I$11)*'Cost drivers '!$H112 + SUM('Model coeffs'!I$12)*'Cost drivers '!$I112 + SUM('Model coeffs'!I$13)*'Cost drivers '!$J112),
"")</f>
        <v>30.128100715765399</v>
      </c>
      <c r="J110" s="181">
        <f>IFERROR(
EXP(SUM('Model coeffs'!J$14) + SUM('Model coeffs'!J$7)*'Cost drivers '!$D112 + SUM('Model coeffs'!J$8)*'Cost drivers '!$E112 + SUM('Model coeffs'!J$9)*'Cost drivers '!$F112 + SUM('Model coeffs'!J$10)*'Cost drivers '!$G112 + SUM('Model coeffs'!J$11)*'Cost drivers '!$H112 + SUM('Model coeffs'!J$12)*'Cost drivers '!$I112 + SUM('Model coeffs'!J$13)*'Cost drivers '!$J112),
"")</f>
        <v>32.703037546703634</v>
      </c>
      <c r="K110" s="181">
        <f>IFERROR(
EXP(SUM('Model coeffs'!K$14) + SUM('Model coeffs'!K$7)*'Cost drivers '!$D112 + SUM('Model coeffs'!K$8)*'Cost drivers '!$E112 + SUM('Model coeffs'!K$9)*'Cost drivers '!$F112 + SUM('Model coeffs'!K$10)*'Cost drivers '!$G112 + SUM('Model coeffs'!K$11)*'Cost drivers '!$H112 + SUM('Model coeffs'!K$12)*'Cost drivers '!$I112 + SUM('Model coeffs'!K$13)*'Cost drivers '!$J112),
"")</f>
        <v>33.770356474211965</v>
      </c>
      <c r="L110" s="182">
        <f>IFERROR(INDEX('Cost drivers '!$O$9:$O$314, MATCH('Modelled costs '!$A110, 'Cost drivers '!$A$9:$A$314, 0)), "")</f>
        <v>4258.2839852939942</v>
      </c>
      <c r="M110" s="183"/>
      <c r="N110" s="184">
        <f t="shared" si="22"/>
        <v>50.109818705365605</v>
      </c>
      <c r="O110" s="184">
        <f t="shared" si="22"/>
        <v>53.400925226522702</v>
      </c>
      <c r="P110" s="184">
        <f t="shared" si="22"/>
        <v>87.59313016041267</v>
      </c>
      <c r="Q110" s="184">
        <f t="shared" si="21"/>
        <v>83.763809282682359</v>
      </c>
      <c r="R110" s="184">
        <f t="shared" si="21"/>
        <v>124.73876542051319</v>
      </c>
      <c r="S110" s="184">
        <f t="shared" si="21"/>
        <v>128.29400878526832</v>
      </c>
      <c r="T110" s="184">
        <f t="shared" si="21"/>
        <v>139.25882105559626</v>
      </c>
      <c r="U110" s="184">
        <f t="shared" si="11"/>
        <v>143.80376815180614</v>
      </c>
      <c r="V110" s="183"/>
      <c r="W110" s="185">
        <f t="shared" si="15"/>
        <v>51.75537196594415</v>
      </c>
      <c r="X110" s="185">
        <f t="shared" si="16"/>
        <v>85.678469721547515</v>
      </c>
      <c r="Y110" s="185">
        <f t="shared" si="12"/>
        <v>134.02384085329598</v>
      </c>
      <c r="Z110" s="183"/>
      <c r="AA110" s="185">
        <f t="shared" si="17"/>
        <v>137.43384168749168</v>
      </c>
      <c r="AB110" s="185">
        <f t="shared" si="18"/>
        <v>134.02384085329598</v>
      </c>
      <c r="AC110" s="185">
        <f t="shared" si="19"/>
        <v>134.87634106184493</v>
      </c>
      <c r="AD110" s="183"/>
      <c r="AE110" s="186">
        <f>IF(RIGHT($C110,2)&gt;=RIGHT(Controls!$C$53,2), 'Modelled costs '!$AC110*Controls!$E$41, "")</f>
        <v>123.70309255737955</v>
      </c>
      <c r="AF110" s="187">
        <f>IF(RIGHT($C110,2)&lt;RIGHT(Controls!$C$53,2), "", (INDEX(Controls!$F$44:$F$49, MATCH('Modelled costs '!$C110, Controls!$B$44:$B$49,0), 0))*'Modelled costs '!$AE110)</f>
        <v>-0.9799721239225605</v>
      </c>
      <c r="AG110" s="188">
        <f t="shared" si="20"/>
        <v>122.72312043345698</v>
      </c>
    </row>
    <row r="111" spans="1:33" s="48" customFormat="1" ht="13.15">
      <c r="A111" s="66" t="str">
        <f t="shared" si="13"/>
        <v>SVE26</v>
      </c>
      <c r="B111" s="66" t="str">
        <f>Costs!B112</f>
        <v>SVE</v>
      </c>
      <c r="C111" s="66" t="str">
        <f>Costs!C112</f>
        <v>2025-26</v>
      </c>
      <c r="D111" s="181">
        <f>IFERROR(
EXP(SUM('Model coeffs'!D$14) + SUM('Model coeffs'!D$7)*'Cost drivers '!$D113 + SUM('Model coeffs'!D$8)*'Cost drivers '!$E113 + SUM('Model coeffs'!D$9)*'Cost drivers '!$F113 + SUM('Model coeffs'!D$10)*'Cost drivers '!$G113 + SUM('Model coeffs'!D$11)*'Cost drivers '!$H113 + SUM('Model coeffs'!D$12)*'Cost drivers '!$I113 + SUM('Model coeffs'!D$13)*'Cost drivers '!$J113),
"")</f>
        <v>14.88177322933994</v>
      </c>
      <c r="E111" s="181">
        <f>IFERROR(
EXP(SUM('Model coeffs'!E$14) + SUM('Model coeffs'!E$7)*'Cost drivers '!$D113 + SUM('Model coeffs'!E$8)*'Cost drivers '!$E113 + SUM('Model coeffs'!E$9)*'Cost drivers '!$F113 + SUM('Model coeffs'!E$10)*'Cost drivers '!$G113 + SUM('Model coeffs'!E$11)*'Cost drivers '!$H113 + SUM('Model coeffs'!E$12)*'Cost drivers '!$I113 + SUM('Model coeffs'!E$13)*'Cost drivers '!$J113),
"")</f>
        <v>15.663622227721763</v>
      </c>
      <c r="F111" s="181">
        <f>IFERROR(
EXP(SUM('Model coeffs'!F$14) + SUM('Model coeffs'!F$7)*'Cost drivers '!$D113 + SUM('Model coeffs'!F$8)*'Cost drivers '!$E113 + SUM('Model coeffs'!F$9)*'Cost drivers '!$F113 + SUM('Model coeffs'!F$10)*'Cost drivers '!$G113 + SUM('Model coeffs'!F$11)*'Cost drivers '!$H113 + SUM('Model coeffs'!F$12)*'Cost drivers '!$I113 + SUM('Model coeffs'!F$13)*'Cost drivers '!$J113),
"")</f>
        <v>20.561242832603448</v>
      </c>
      <c r="G111" s="181">
        <f>IFERROR(
EXP(SUM('Model coeffs'!G$14) + SUM('Model coeffs'!G$7)*'Cost drivers '!$D113 + SUM('Model coeffs'!G$8)*'Cost drivers '!$E113 + SUM('Model coeffs'!G$9)*'Cost drivers '!$F113 + SUM('Model coeffs'!G$10)*'Cost drivers '!$G113 + SUM('Model coeffs'!G$11)*'Cost drivers '!$H113 + SUM('Model coeffs'!G$12)*'Cost drivers '!$I113 + SUM('Model coeffs'!G$13)*'Cost drivers '!$J113),
"")</f>
        <v>19.654972677701423</v>
      </c>
      <c r="H111" s="181">
        <f>IFERROR(
EXP(SUM('Model coeffs'!H$14) + SUM('Model coeffs'!H$7)*'Cost drivers '!$D113 + SUM('Model coeffs'!H$8)*'Cost drivers '!$E113 + SUM('Model coeffs'!H$9)*'Cost drivers '!$F113 + SUM('Model coeffs'!H$10)*'Cost drivers '!$G113 + SUM('Model coeffs'!H$11)*'Cost drivers '!$H113 + SUM('Model coeffs'!H$12)*'Cost drivers '!$I113 + SUM('Model coeffs'!H$13)*'Cost drivers '!$J113),
"")</f>
        <v>33.888251974315622</v>
      </c>
      <c r="I111" s="181">
        <f>IFERROR(
EXP(SUM('Model coeffs'!I$14) + SUM('Model coeffs'!I$7)*'Cost drivers '!$D113 + SUM('Model coeffs'!I$8)*'Cost drivers '!$E113 + SUM('Model coeffs'!I$9)*'Cost drivers '!$F113 + SUM('Model coeffs'!I$10)*'Cost drivers '!$G113 + SUM('Model coeffs'!I$11)*'Cost drivers '!$H113 + SUM('Model coeffs'!I$12)*'Cost drivers '!$I113 + SUM('Model coeffs'!I$13)*'Cost drivers '!$J113),
"")</f>
        <v>35.09072564407343</v>
      </c>
      <c r="J111" s="181">
        <f>IFERROR(
EXP(SUM('Model coeffs'!J$14) + SUM('Model coeffs'!J$7)*'Cost drivers '!$D113 + SUM('Model coeffs'!J$8)*'Cost drivers '!$E113 + SUM('Model coeffs'!J$9)*'Cost drivers '!$F113 + SUM('Model coeffs'!J$10)*'Cost drivers '!$G113 + SUM('Model coeffs'!J$11)*'Cost drivers '!$H113 + SUM('Model coeffs'!J$12)*'Cost drivers '!$I113 + SUM('Model coeffs'!J$13)*'Cost drivers '!$J113),
"")</f>
        <v>36.943406912720768</v>
      </c>
      <c r="K111" s="181">
        <f>IFERROR(
EXP(SUM('Model coeffs'!K$14) + SUM('Model coeffs'!K$7)*'Cost drivers '!$D113 + SUM('Model coeffs'!K$8)*'Cost drivers '!$E113 + SUM('Model coeffs'!K$9)*'Cost drivers '!$F113 + SUM('Model coeffs'!K$10)*'Cost drivers '!$G113 + SUM('Model coeffs'!K$11)*'Cost drivers '!$H113 + SUM('Model coeffs'!K$12)*'Cost drivers '!$I113 + SUM('Model coeffs'!K$13)*'Cost drivers '!$J113),
"")</f>
        <v>38.286500313958662</v>
      </c>
      <c r="L111" s="182">
        <f>IFERROR(INDEX('Cost drivers '!$O$9:$O$314, MATCH('Modelled costs '!$A111, 'Cost drivers '!$A$9:$A$314, 0)), "")</f>
        <v>4257.3695325180133</v>
      </c>
      <c r="M111" s="183"/>
      <c r="N111" s="184">
        <f t="shared" si="22"/>
        <v>63.357207936434065</v>
      </c>
      <c r="O111" s="184">
        <f t="shared" si="22"/>
        <v>66.685828041174574</v>
      </c>
      <c r="P111" s="184">
        <f t="shared" si="22"/>
        <v>87.536808786230296</v>
      </c>
      <c r="Q111" s="184">
        <f t="shared" si="21"/>
        <v>83.678481840520035</v>
      </c>
      <c r="R111" s="184">
        <f t="shared" si="21"/>
        <v>144.27481146574473</v>
      </c>
      <c r="S111" s="184">
        <f t="shared" si="21"/>
        <v>149.39418623102677</v>
      </c>
      <c r="T111" s="184">
        <f t="shared" si="21"/>
        <v>157.28173501763274</v>
      </c>
      <c r="U111" s="184">
        <f t="shared" si="11"/>
        <v>162.99977994338897</v>
      </c>
      <c r="V111" s="183"/>
      <c r="W111" s="185">
        <f t="shared" si="15"/>
        <v>65.02151798880432</v>
      </c>
      <c r="X111" s="185">
        <f t="shared" si="16"/>
        <v>85.607645313375173</v>
      </c>
      <c r="Y111" s="185">
        <f t="shared" si="12"/>
        <v>153.4876281644483</v>
      </c>
      <c r="Z111" s="183"/>
      <c r="AA111" s="185">
        <f t="shared" si="17"/>
        <v>150.62916330217951</v>
      </c>
      <c r="AB111" s="185">
        <f t="shared" si="18"/>
        <v>153.4876281644483</v>
      </c>
      <c r="AC111" s="185">
        <f t="shared" si="19"/>
        <v>152.77301194888111</v>
      </c>
      <c r="AD111" s="183"/>
      <c r="AE111" s="186">
        <f>IF(RIGHT($C111,2)&gt;=RIGHT(Controls!$C$53,2), 'Modelled costs '!$AC111*Controls!$E$41, "")</f>
        <v>140.11719096617955</v>
      </c>
      <c r="AF111" s="187">
        <f>IF(RIGHT($C111,2)&lt;RIGHT(Controls!$C$53,2), "", (INDEX(Controls!$F$44:$F$49, MATCH('Modelled costs '!$C111, Controls!$B$44:$B$49,0), 0))*'Modelled costs '!$AE111)</f>
        <v>-2.211214802456948</v>
      </c>
      <c r="AG111" s="188">
        <f t="shared" si="20"/>
        <v>137.90597616372261</v>
      </c>
    </row>
    <row r="112" spans="1:33" s="48" customFormat="1" ht="13.15">
      <c r="A112" s="66" t="str">
        <f t="shared" si="13"/>
        <v>SVE27</v>
      </c>
      <c r="B112" s="66" t="str">
        <f>Costs!B113</f>
        <v>SVE</v>
      </c>
      <c r="C112" s="66" t="str">
        <f>Costs!C113</f>
        <v>2026-27</v>
      </c>
      <c r="D112" s="181">
        <f>IFERROR(
EXP(SUM('Model coeffs'!D$14) + SUM('Model coeffs'!D$7)*'Cost drivers '!$D114 + SUM('Model coeffs'!D$8)*'Cost drivers '!$E114 + SUM('Model coeffs'!D$9)*'Cost drivers '!$F114 + SUM('Model coeffs'!D$10)*'Cost drivers '!$G114 + SUM('Model coeffs'!D$11)*'Cost drivers '!$H114 + SUM('Model coeffs'!D$12)*'Cost drivers '!$I114 + SUM('Model coeffs'!D$13)*'Cost drivers '!$J114),
"")</f>
        <v>16.311300121475941</v>
      </c>
      <c r="E112" s="181">
        <f>IFERROR(
EXP(SUM('Model coeffs'!E$14) + SUM('Model coeffs'!E$7)*'Cost drivers '!$D114 + SUM('Model coeffs'!E$8)*'Cost drivers '!$E114 + SUM('Model coeffs'!E$9)*'Cost drivers '!$F114 + SUM('Model coeffs'!E$10)*'Cost drivers '!$G114 + SUM('Model coeffs'!E$11)*'Cost drivers '!$H114 + SUM('Model coeffs'!E$12)*'Cost drivers '!$I114 + SUM('Model coeffs'!E$13)*'Cost drivers '!$J114),
"")</f>
        <v>17.08523941185863</v>
      </c>
      <c r="F112" s="181">
        <f>IFERROR(
EXP(SUM('Model coeffs'!F$14) + SUM('Model coeffs'!F$7)*'Cost drivers '!$D114 + SUM('Model coeffs'!F$8)*'Cost drivers '!$E114 + SUM('Model coeffs'!F$9)*'Cost drivers '!$F114 + SUM('Model coeffs'!F$10)*'Cost drivers '!$G114 + SUM('Model coeffs'!F$11)*'Cost drivers '!$H114 + SUM('Model coeffs'!F$12)*'Cost drivers '!$I114 + SUM('Model coeffs'!F$13)*'Cost drivers '!$J114),
"")</f>
        <v>20.555375175768287</v>
      </c>
      <c r="G112" s="181">
        <f>IFERROR(
EXP(SUM('Model coeffs'!G$14) + SUM('Model coeffs'!G$7)*'Cost drivers '!$D114 + SUM('Model coeffs'!G$8)*'Cost drivers '!$E114 + SUM('Model coeffs'!G$9)*'Cost drivers '!$F114 + SUM('Model coeffs'!G$10)*'Cost drivers '!$G114 + SUM('Model coeffs'!G$11)*'Cost drivers '!$H114 + SUM('Model coeffs'!G$12)*'Cost drivers '!$I114 + SUM('Model coeffs'!G$13)*'Cost drivers '!$J114),
"")</f>
        <v>19.635243890897875</v>
      </c>
      <c r="H112" s="181">
        <f>IFERROR(
EXP(SUM('Model coeffs'!H$14) + SUM('Model coeffs'!H$7)*'Cost drivers '!$D114 + SUM('Model coeffs'!H$8)*'Cost drivers '!$E114 + SUM('Model coeffs'!H$9)*'Cost drivers '!$F114 + SUM('Model coeffs'!H$10)*'Cost drivers '!$G114 + SUM('Model coeffs'!H$11)*'Cost drivers '!$H114 + SUM('Model coeffs'!H$12)*'Cost drivers '!$I114 + SUM('Model coeffs'!H$13)*'Cost drivers '!$J114),
"")</f>
        <v>35.85367107564953</v>
      </c>
      <c r="I112" s="181">
        <f>IFERROR(
EXP(SUM('Model coeffs'!I$14) + SUM('Model coeffs'!I$7)*'Cost drivers '!$D114 + SUM('Model coeffs'!I$8)*'Cost drivers '!$E114 + SUM('Model coeffs'!I$9)*'Cost drivers '!$F114 + SUM('Model coeffs'!I$10)*'Cost drivers '!$G114 + SUM('Model coeffs'!I$11)*'Cost drivers '!$H114 + SUM('Model coeffs'!I$12)*'Cost drivers '!$I114 + SUM('Model coeffs'!I$13)*'Cost drivers '!$J114),
"")</f>
        <v>37.223754085938225</v>
      </c>
      <c r="J112" s="181">
        <f>IFERROR(
EXP(SUM('Model coeffs'!J$14) + SUM('Model coeffs'!J$7)*'Cost drivers '!$D114 + SUM('Model coeffs'!J$8)*'Cost drivers '!$E114 + SUM('Model coeffs'!J$9)*'Cost drivers '!$F114 + SUM('Model coeffs'!J$10)*'Cost drivers '!$G114 + SUM('Model coeffs'!J$11)*'Cost drivers '!$H114 + SUM('Model coeffs'!J$12)*'Cost drivers '!$I114 + SUM('Model coeffs'!J$13)*'Cost drivers '!$J114),
"")</f>
        <v>38.745544835217146</v>
      </c>
      <c r="K112" s="181">
        <f>IFERROR(
EXP(SUM('Model coeffs'!K$14) + SUM('Model coeffs'!K$7)*'Cost drivers '!$D114 + SUM('Model coeffs'!K$8)*'Cost drivers '!$E114 + SUM('Model coeffs'!K$9)*'Cost drivers '!$F114 + SUM('Model coeffs'!K$10)*'Cost drivers '!$G114 + SUM('Model coeffs'!K$11)*'Cost drivers '!$H114 + SUM('Model coeffs'!K$12)*'Cost drivers '!$I114 + SUM('Model coeffs'!K$13)*'Cost drivers '!$J114),
"")</f>
        <v>40.210584177312391</v>
      </c>
      <c r="L112" s="182">
        <f>IFERROR(INDEX('Cost drivers '!$O$9:$O$314, MATCH('Modelled costs '!$A112, 'Cost drivers '!$A$9:$A$314, 0)), "")</f>
        <v>4282.9375176915155</v>
      </c>
      <c r="M112" s="183"/>
      <c r="N112" s="184">
        <f t="shared" si="22"/>
        <v>69.86027925259549</v>
      </c>
      <c r="O112" s="184">
        <f t="shared" si="22"/>
        <v>73.17501287579104</v>
      </c>
      <c r="P112" s="184">
        <f t="shared" si="22"/>
        <v>88.037387530522821</v>
      </c>
      <c r="Q112" s="184">
        <f t="shared" si="21"/>
        <v>84.096522729349644</v>
      </c>
      <c r="R112" s="184">
        <f t="shared" si="21"/>
        <v>153.55903299687049</v>
      </c>
      <c r="S112" s="184">
        <f t="shared" si="21"/>
        <v>159.42701292398766</v>
      </c>
      <c r="T112" s="184">
        <f t="shared" si="21"/>
        <v>165.94474761815025</v>
      </c>
      <c r="U112" s="184">
        <f t="shared" si="11"/>
        <v>172.21941958130407</v>
      </c>
      <c r="V112" s="183"/>
      <c r="W112" s="185">
        <f t="shared" si="15"/>
        <v>71.517646064193258</v>
      </c>
      <c r="X112" s="185">
        <f t="shared" si="16"/>
        <v>86.066955129936233</v>
      </c>
      <c r="Y112" s="185">
        <f t="shared" si="12"/>
        <v>162.7875532800781</v>
      </c>
      <c r="Z112" s="183"/>
      <c r="AA112" s="185">
        <f t="shared" si="17"/>
        <v>157.5846011941295</v>
      </c>
      <c r="AB112" s="185">
        <f t="shared" si="18"/>
        <v>162.7875532800781</v>
      </c>
      <c r="AC112" s="185">
        <f t="shared" si="19"/>
        <v>161.48681525859095</v>
      </c>
      <c r="AD112" s="183"/>
      <c r="AE112" s="186">
        <f>IF(RIGHT($C112,2)&gt;=RIGHT(Controls!$C$53,2), 'Modelled costs '!$AC112*Controls!$E$41, "")</f>
        <v>148.10913683942636</v>
      </c>
      <c r="AF112" s="187">
        <f>IF(RIGHT($C112,2)&lt;RIGHT(Controls!$C$53,2), "", (INDEX(Controls!$F$44:$F$49, MATCH('Modelled costs '!$C112, Controls!$B$44:$B$49,0), 0))*'Modelled costs '!$AE112)</f>
        <v>-3.4921368980174834</v>
      </c>
      <c r="AG112" s="188">
        <f t="shared" si="20"/>
        <v>144.61699994140886</v>
      </c>
    </row>
    <row r="113" spans="1:33" s="48" customFormat="1" ht="13.15">
      <c r="A113" s="66" t="str">
        <f t="shared" si="13"/>
        <v>SVE28</v>
      </c>
      <c r="B113" s="66" t="str">
        <f>Costs!B114</f>
        <v>SVE</v>
      </c>
      <c r="C113" s="66" t="str">
        <f>Costs!C114</f>
        <v>2027-28</v>
      </c>
      <c r="D113" s="181">
        <f>IFERROR(
EXP(SUM('Model coeffs'!D$14) + SUM('Model coeffs'!D$7)*'Cost drivers '!$D115 + SUM('Model coeffs'!D$8)*'Cost drivers '!$E115 + SUM('Model coeffs'!D$9)*'Cost drivers '!$F115 + SUM('Model coeffs'!D$10)*'Cost drivers '!$G115 + SUM('Model coeffs'!D$11)*'Cost drivers '!$H115 + SUM('Model coeffs'!D$12)*'Cost drivers '!$I115 + SUM('Model coeffs'!D$13)*'Cost drivers '!$J115),
"")</f>
        <v>16.827859693165156</v>
      </c>
      <c r="E113" s="181">
        <f>IFERROR(
EXP(SUM('Model coeffs'!E$14) + SUM('Model coeffs'!E$7)*'Cost drivers '!$D115 + SUM('Model coeffs'!E$8)*'Cost drivers '!$E115 + SUM('Model coeffs'!E$9)*'Cost drivers '!$F115 + SUM('Model coeffs'!E$10)*'Cost drivers '!$G115 + SUM('Model coeffs'!E$11)*'Cost drivers '!$H115 + SUM('Model coeffs'!E$12)*'Cost drivers '!$I115 + SUM('Model coeffs'!E$13)*'Cost drivers '!$J115),
"")</f>
        <v>17.597291706974573</v>
      </c>
      <c r="F113" s="181">
        <f>IFERROR(
EXP(SUM('Model coeffs'!F$14) + SUM('Model coeffs'!F$7)*'Cost drivers '!$D115 + SUM('Model coeffs'!F$8)*'Cost drivers '!$E115 + SUM('Model coeffs'!F$9)*'Cost drivers '!$F115 + SUM('Model coeffs'!F$10)*'Cost drivers '!$G115 + SUM('Model coeffs'!F$11)*'Cost drivers '!$H115 + SUM('Model coeffs'!F$12)*'Cost drivers '!$I115 + SUM('Model coeffs'!F$13)*'Cost drivers '!$J115),
"")</f>
        <v>20.548831524972137</v>
      </c>
      <c r="G113" s="181">
        <f>IFERROR(
EXP(SUM('Model coeffs'!G$14) + SUM('Model coeffs'!G$7)*'Cost drivers '!$D115 + SUM('Model coeffs'!G$8)*'Cost drivers '!$E115 + SUM('Model coeffs'!G$9)*'Cost drivers '!$F115 + SUM('Model coeffs'!G$10)*'Cost drivers '!$G115 + SUM('Model coeffs'!G$11)*'Cost drivers '!$H115 + SUM('Model coeffs'!G$12)*'Cost drivers '!$I115 + SUM('Model coeffs'!G$13)*'Cost drivers '!$J115),
"")</f>
        <v>19.614450070211753</v>
      </c>
      <c r="H113" s="181">
        <f>IFERROR(
EXP(SUM('Model coeffs'!H$14) + SUM('Model coeffs'!H$7)*'Cost drivers '!$D115 + SUM('Model coeffs'!H$8)*'Cost drivers '!$E115 + SUM('Model coeffs'!H$9)*'Cost drivers '!$F115 + SUM('Model coeffs'!H$10)*'Cost drivers '!$G115 + SUM('Model coeffs'!H$11)*'Cost drivers '!$H115 + SUM('Model coeffs'!H$12)*'Cost drivers '!$I115 + SUM('Model coeffs'!H$13)*'Cost drivers '!$J115),
"")</f>
        <v>36.534736245257292</v>
      </c>
      <c r="I113" s="181">
        <f>IFERROR(
EXP(SUM('Model coeffs'!I$14) + SUM('Model coeffs'!I$7)*'Cost drivers '!$D115 + SUM('Model coeffs'!I$8)*'Cost drivers '!$E115 + SUM('Model coeffs'!I$9)*'Cost drivers '!$F115 + SUM('Model coeffs'!I$10)*'Cost drivers '!$G115 + SUM('Model coeffs'!I$11)*'Cost drivers '!$H115 + SUM('Model coeffs'!I$12)*'Cost drivers '!$I115 + SUM('Model coeffs'!I$13)*'Cost drivers '!$J115),
"")</f>
        <v>37.964555699438712</v>
      </c>
      <c r="J113" s="181">
        <f>IFERROR(
EXP(SUM('Model coeffs'!J$14) + SUM('Model coeffs'!J$7)*'Cost drivers '!$D115 + SUM('Model coeffs'!J$8)*'Cost drivers '!$E115 + SUM('Model coeffs'!J$9)*'Cost drivers '!$F115 + SUM('Model coeffs'!J$10)*'Cost drivers '!$G115 + SUM('Model coeffs'!J$11)*'Cost drivers '!$H115 + SUM('Model coeffs'!J$12)*'Cost drivers '!$I115 + SUM('Model coeffs'!J$13)*'Cost drivers '!$J115),
"")</f>
        <v>39.37793533301025</v>
      </c>
      <c r="K113" s="181">
        <f>IFERROR(
EXP(SUM('Model coeffs'!K$14) + SUM('Model coeffs'!K$7)*'Cost drivers '!$D115 + SUM('Model coeffs'!K$8)*'Cost drivers '!$E115 + SUM('Model coeffs'!K$9)*'Cost drivers '!$F115 + SUM('Model coeffs'!K$10)*'Cost drivers '!$G115 + SUM('Model coeffs'!K$11)*'Cost drivers '!$H115 + SUM('Model coeffs'!K$12)*'Cost drivers '!$I115 + SUM('Model coeffs'!K$13)*'Cost drivers '!$J115),
"")</f>
        <v>40.886399029988382</v>
      </c>
      <c r="L113" s="182">
        <f>IFERROR(INDEX('Cost drivers '!$O$9:$O$314, MATCH('Modelled costs '!$A113, 'Cost drivers '!$A$9:$A$314, 0)), "")</f>
        <v>4308.214869825717</v>
      </c>
      <c r="M113" s="183"/>
      <c r="N113" s="184">
        <f t="shared" si="22"/>
        <v>72.498035357434958</v>
      </c>
      <c r="O113" s="184">
        <f t="shared" si="22"/>
        <v>75.81291380064863</v>
      </c>
      <c r="P113" s="184">
        <f t="shared" si="22"/>
        <v>88.528781533428429</v>
      </c>
      <c r="Q113" s="184">
        <f t="shared" si="21"/>
        <v>84.503265455940351</v>
      </c>
      <c r="R113" s="184">
        <f t="shared" si="21"/>
        <v>157.39949395697806</v>
      </c>
      <c r="S113" s="184">
        <f t="shared" si="21"/>
        <v>163.55946339064855</v>
      </c>
      <c r="T113" s="184">
        <f t="shared" si="21"/>
        <v>169.64860654471025</v>
      </c>
      <c r="U113" s="184">
        <f t="shared" si="11"/>
        <v>176.14739227462371</v>
      </c>
      <c r="V113" s="183"/>
      <c r="W113" s="185">
        <f t="shared" si="15"/>
        <v>74.155474579041794</v>
      </c>
      <c r="X113" s="185">
        <f t="shared" si="16"/>
        <v>86.51602349468439</v>
      </c>
      <c r="Y113" s="185">
        <f t="shared" si="12"/>
        <v>166.68873904174015</v>
      </c>
      <c r="Z113" s="183"/>
      <c r="AA113" s="185">
        <f t="shared" si="17"/>
        <v>160.67149807372618</v>
      </c>
      <c r="AB113" s="185">
        <f t="shared" si="18"/>
        <v>166.68873904174015</v>
      </c>
      <c r="AC113" s="185">
        <f t="shared" si="19"/>
        <v>165.18442879973665</v>
      </c>
      <c r="AD113" s="183"/>
      <c r="AE113" s="186">
        <f>IF(RIGHT($C113,2)&gt;=RIGHT(Controls!$C$53,2), 'Modelled costs '!$AC113*Controls!$E$41, "")</f>
        <v>151.50043754139327</v>
      </c>
      <c r="AF113" s="187">
        <f>IF(RIGHT($C113,2)&lt;RIGHT(Controls!$C$53,2), "", (INDEX(Controls!$F$44:$F$49, MATCH('Modelled costs '!$C113, Controls!$B$44:$B$49,0), 0))*'Modelled costs '!$AE113)</f>
        <v>-4.7439812320102286</v>
      </c>
      <c r="AG113" s="188">
        <f t="shared" si="20"/>
        <v>146.75645630938303</v>
      </c>
    </row>
    <row r="114" spans="1:33" s="48" customFormat="1" ht="13.15">
      <c r="A114" s="66" t="str">
        <f t="shared" si="13"/>
        <v>SVE29</v>
      </c>
      <c r="B114" s="66" t="str">
        <f>Costs!B115</f>
        <v>SVE</v>
      </c>
      <c r="C114" s="66" t="str">
        <f>Costs!C115</f>
        <v>2028-29</v>
      </c>
      <c r="D114" s="181">
        <f>IFERROR(
EXP(SUM('Model coeffs'!D$14) + SUM('Model coeffs'!D$7)*'Cost drivers '!$D116 + SUM('Model coeffs'!D$8)*'Cost drivers '!$E116 + SUM('Model coeffs'!D$9)*'Cost drivers '!$F116 + SUM('Model coeffs'!D$10)*'Cost drivers '!$G116 + SUM('Model coeffs'!D$11)*'Cost drivers '!$H116 + SUM('Model coeffs'!D$12)*'Cost drivers '!$I116 + SUM('Model coeffs'!D$13)*'Cost drivers '!$J116),
"")</f>
        <v>17.727532211204096</v>
      </c>
      <c r="E114" s="181">
        <f>IFERROR(
EXP(SUM('Model coeffs'!E$14) + SUM('Model coeffs'!E$7)*'Cost drivers '!$D116 + SUM('Model coeffs'!E$8)*'Cost drivers '!$E116 + SUM('Model coeffs'!E$9)*'Cost drivers '!$F116 + SUM('Model coeffs'!E$10)*'Cost drivers '!$G116 + SUM('Model coeffs'!E$11)*'Cost drivers '!$H116 + SUM('Model coeffs'!E$12)*'Cost drivers '!$I116 + SUM('Model coeffs'!E$13)*'Cost drivers '!$J116),
"")</f>
        <v>18.487147608729821</v>
      </c>
      <c r="F114" s="181">
        <f>IFERROR(
EXP(SUM('Model coeffs'!F$14) + SUM('Model coeffs'!F$7)*'Cost drivers '!$D116 + SUM('Model coeffs'!F$8)*'Cost drivers '!$E116 + SUM('Model coeffs'!F$9)*'Cost drivers '!$F116 + SUM('Model coeffs'!F$10)*'Cost drivers '!$G116 + SUM('Model coeffs'!F$11)*'Cost drivers '!$H116 + SUM('Model coeffs'!F$12)*'Cost drivers '!$I116 + SUM('Model coeffs'!F$13)*'Cost drivers '!$J116),
"")</f>
        <v>20.542175831511098</v>
      </c>
      <c r="G114" s="181">
        <f>IFERROR(
EXP(SUM('Model coeffs'!G$14) + SUM('Model coeffs'!G$7)*'Cost drivers '!$D116 + SUM('Model coeffs'!G$8)*'Cost drivers '!$E116 + SUM('Model coeffs'!G$9)*'Cost drivers '!$F116 + SUM('Model coeffs'!G$10)*'Cost drivers '!$G116 + SUM('Model coeffs'!G$11)*'Cost drivers '!$H116 + SUM('Model coeffs'!G$12)*'Cost drivers '!$I116 + SUM('Model coeffs'!G$13)*'Cost drivers '!$J116),
"")</f>
        <v>19.593822235193315</v>
      </c>
      <c r="H114" s="181">
        <f>IFERROR(
EXP(SUM('Model coeffs'!H$14) + SUM('Model coeffs'!H$7)*'Cost drivers '!$D116 + SUM('Model coeffs'!H$8)*'Cost drivers '!$E116 + SUM('Model coeffs'!H$9)*'Cost drivers '!$F116 + SUM('Model coeffs'!H$10)*'Cost drivers '!$G116 + SUM('Model coeffs'!H$11)*'Cost drivers '!$H116 + SUM('Model coeffs'!H$12)*'Cost drivers '!$I116 + SUM('Model coeffs'!H$13)*'Cost drivers '!$J116),
"")</f>
        <v>37.715636275298834</v>
      </c>
      <c r="I114" s="181">
        <f>IFERROR(
EXP(SUM('Model coeffs'!I$14) + SUM('Model coeffs'!I$7)*'Cost drivers '!$D116 + SUM('Model coeffs'!I$8)*'Cost drivers '!$E116 + SUM('Model coeffs'!I$9)*'Cost drivers '!$F116 + SUM('Model coeffs'!I$10)*'Cost drivers '!$G116 + SUM('Model coeffs'!I$11)*'Cost drivers '!$H116 + SUM('Model coeffs'!I$12)*'Cost drivers '!$I116 + SUM('Model coeffs'!I$13)*'Cost drivers '!$J116),
"")</f>
        <v>39.25015448145232</v>
      </c>
      <c r="J114" s="181">
        <f>IFERROR(
EXP(SUM('Model coeffs'!J$14) + SUM('Model coeffs'!J$7)*'Cost drivers '!$D116 + SUM('Model coeffs'!J$8)*'Cost drivers '!$E116 + SUM('Model coeffs'!J$9)*'Cost drivers '!$F116 + SUM('Model coeffs'!J$10)*'Cost drivers '!$G116 + SUM('Model coeffs'!J$11)*'Cost drivers '!$H116 + SUM('Model coeffs'!J$12)*'Cost drivers '!$I116 + SUM('Model coeffs'!J$13)*'Cost drivers '!$J116),
"")</f>
        <v>40.45746597492959</v>
      </c>
      <c r="K114" s="181">
        <f>IFERROR(
EXP(SUM('Model coeffs'!K$14) + SUM('Model coeffs'!K$7)*'Cost drivers '!$D116 + SUM('Model coeffs'!K$8)*'Cost drivers '!$E116 + SUM('Model coeffs'!K$9)*'Cost drivers '!$F116 + SUM('Model coeffs'!K$10)*'Cost drivers '!$G116 + SUM('Model coeffs'!K$11)*'Cost drivers '!$H116 + SUM('Model coeffs'!K$12)*'Cost drivers '!$I116 + SUM('Model coeffs'!K$13)*'Cost drivers '!$J116),
"")</f>
        <v>42.04079471152405</v>
      </c>
      <c r="L114" s="182">
        <f>IFERROR(INDEX('Cost drivers '!$O$9:$O$314, MATCH('Modelled costs '!$A114, 'Cost drivers '!$A$9:$A$314, 0)), "")</f>
        <v>4332.6209305653683</v>
      </c>
      <c r="M114" s="183"/>
      <c r="N114" s="184">
        <f t="shared" si="22"/>
        <v>76.806677105534632</v>
      </c>
      <c r="O114" s="184">
        <f t="shared" si="22"/>
        <v>80.09780267603432</v>
      </c>
      <c r="P114" s="184">
        <f t="shared" si="22"/>
        <v>89.00146096695903</v>
      </c>
      <c r="Q114" s="184">
        <f t="shared" si="21"/>
        <v>84.892604325975668</v>
      </c>
      <c r="R114" s="184">
        <f t="shared" si="21"/>
        <v>163.40755513595022</v>
      </c>
      <c r="S114" s="184">
        <f t="shared" si="21"/>
        <v>170.05604083426442</v>
      </c>
      <c r="T114" s="184">
        <f t="shared" si="21"/>
        <v>175.28686388061615</v>
      </c>
      <c r="U114" s="184">
        <f t="shared" si="11"/>
        <v>182.14682710475097</v>
      </c>
      <c r="V114" s="183"/>
      <c r="W114" s="185">
        <f t="shared" si="15"/>
        <v>78.452239890784483</v>
      </c>
      <c r="X114" s="185">
        <f t="shared" si="16"/>
        <v>86.947032646467349</v>
      </c>
      <c r="Y114" s="185">
        <f t="shared" si="12"/>
        <v>172.72432173889544</v>
      </c>
      <c r="Z114" s="183"/>
      <c r="AA114" s="185">
        <f t="shared" si="17"/>
        <v>165.39927253725182</v>
      </c>
      <c r="AB114" s="185">
        <f t="shared" si="18"/>
        <v>172.72432173889544</v>
      </c>
      <c r="AC114" s="185">
        <f t="shared" si="19"/>
        <v>170.89305943848453</v>
      </c>
      <c r="AD114" s="183"/>
      <c r="AE114" s="186">
        <f>IF(RIGHT($C114,2)&gt;=RIGHT(Controls!$C$53,2), 'Modelled costs '!$AC114*Controls!$E$41, "")</f>
        <v>156.73616130674304</v>
      </c>
      <c r="AF114" s="187">
        <f>IF(RIGHT($C114,2)&lt;RIGHT(Controls!$C$53,2), "", (INDEX(Controls!$F$44:$F$49, MATCH('Modelled costs '!$C114, Controls!$B$44:$B$49,0), 0))*'Modelled costs '!$AE114)</f>
        <v>-6.1107077319817478</v>
      </c>
      <c r="AG114" s="188">
        <f t="shared" si="20"/>
        <v>150.62545357476131</v>
      </c>
    </row>
    <row r="115" spans="1:33" s="48" customFormat="1" ht="13.15">
      <c r="A115" s="66" t="str">
        <f t="shared" si="13"/>
        <v>SVE30</v>
      </c>
      <c r="B115" s="66" t="str">
        <f>Costs!B116</f>
        <v>SVE</v>
      </c>
      <c r="C115" s="66" t="str">
        <f>Costs!C116</f>
        <v>2029-30</v>
      </c>
      <c r="D115" s="181">
        <f>IFERROR(
EXP(SUM('Model coeffs'!D$14) + SUM('Model coeffs'!D$7)*'Cost drivers '!$D117 + SUM('Model coeffs'!D$8)*'Cost drivers '!$E117 + SUM('Model coeffs'!D$9)*'Cost drivers '!$F117 + SUM('Model coeffs'!D$10)*'Cost drivers '!$G117 + SUM('Model coeffs'!D$11)*'Cost drivers '!$H117 + SUM('Model coeffs'!D$12)*'Cost drivers '!$I117 + SUM('Model coeffs'!D$13)*'Cost drivers '!$J117),
"")</f>
        <v>17.456353863738439</v>
      </c>
      <c r="E115" s="181">
        <f>IFERROR(
EXP(SUM('Model coeffs'!E$14) + SUM('Model coeffs'!E$7)*'Cost drivers '!$D117 + SUM('Model coeffs'!E$8)*'Cost drivers '!$E117 + SUM('Model coeffs'!E$9)*'Cost drivers '!$F117 + SUM('Model coeffs'!E$10)*'Cost drivers '!$G117 + SUM('Model coeffs'!E$11)*'Cost drivers '!$H117 + SUM('Model coeffs'!E$12)*'Cost drivers '!$I117 + SUM('Model coeffs'!E$13)*'Cost drivers '!$J117),
"")</f>
        <v>18.219185073214025</v>
      </c>
      <c r="F115" s="181">
        <f>IFERROR(
EXP(SUM('Model coeffs'!F$14) + SUM('Model coeffs'!F$7)*'Cost drivers '!$D117 + SUM('Model coeffs'!F$8)*'Cost drivers '!$E117 + SUM('Model coeffs'!F$9)*'Cost drivers '!$F117 + SUM('Model coeffs'!F$10)*'Cost drivers '!$G117 + SUM('Model coeffs'!F$11)*'Cost drivers '!$H117 + SUM('Model coeffs'!F$12)*'Cost drivers '!$I117 + SUM('Model coeffs'!F$13)*'Cost drivers '!$J117),
"")</f>
        <v>20.536112251846848</v>
      </c>
      <c r="G115" s="181">
        <f>IFERROR(
EXP(SUM('Model coeffs'!G$14) + SUM('Model coeffs'!G$7)*'Cost drivers '!$D117 + SUM('Model coeffs'!G$8)*'Cost drivers '!$E117 + SUM('Model coeffs'!G$9)*'Cost drivers '!$F117 + SUM('Model coeffs'!G$10)*'Cost drivers '!$G117 + SUM('Model coeffs'!G$11)*'Cost drivers '!$H117 + SUM('Model coeffs'!G$12)*'Cost drivers '!$I117 + SUM('Model coeffs'!G$13)*'Cost drivers '!$J117),
"")</f>
        <v>19.574471231577423</v>
      </c>
      <c r="H115" s="181">
        <f>IFERROR(
EXP(SUM('Model coeffs'!H$14) + SUM('Model coeffs'!H$7)*'Cost drivers '!$D117 + SUM('Model coeffs'!H$8)*'Cost drivers '!$E117 + SUM('Model coeffs'!H$9)*'Cost drivers '!$F117 + SUM('Model coeffs'!H$10)*'Cost drivers '!$G117 + SUM('Model coeffs'!H$11)*'Cost drivers '!$H117 + SUM('Model coeffs'!H$12)*'Cost drivers '!$I117 + SUM('Model coeffs'!H$13)*'Cost drivers '!$J117),
"")</f>
        <v>37.337998762519177</v>
      </c>
      <c r="I115" s="181">
        <f>IFERROR(
EXP(SUM('Model coeffs'!I$14) + SUM('Model coeffs'!I$7)*'Cost drivers '!$D117 + SUM('Model coeffs'!I$8)*'Cost drivers '!$E117 + SUM('Model coeffs'!I$9)*'Cost drivers '!$F117 + SUM('Model coeffs'!I$10)*'Cost drivers '!$G117 + SUM('Model coeffs'!I$11)*'Cost drivers '!$H117 + SUM('Model coeffs'!I$12)*'Cost drivers '!$I117 + SUM('Model coeffs'!I$13)*'Cost drivers '!$J117),
"")</f>
        <v>38.83953102140444</v>
      </c>
      <c r="J115" s="181">
        <f>IFERROR(
EXP(SUM('Model coeffs'!J$14) + SUM('Model coeffs'!J$7)*'Cost drivers '!$D117 + SUM('Model coeffs'!J$8)*'Cost drivers '!$E117 + SUM('Model coeffs'!J$9)*'Cost drivers '!$F117 + SUM('Model coeffs'!J$10)*'Cost drivers '!$G117 + SUM('Model coeffs'!J$11)*'Cost drivers '!$H117 + SUM('Model coeffs'!J$12)*'Cost drivers '!$I117 + SUM('Model coeffs'!J$13)*'Cost drivers '!$J117),
"")</f>
        <v>40.134905934170419</v>
      </c>
      <c r="K115" s="181">
        <f>IFERROR(
EXP(SUM('Model coeffs'!K$14) + SUM('Model coeffs'!K$7)*'Cost drivers '!$D117 + SUM('Model coeffs'!K$8)*'Cost drivers '!$E117 + SUM('Model coeffs'!K$9)*'Cost drivers '!$F117 + SUM('Model coeffs'!K$10)*'Cost drivers '!$G117 + SUM('Model coeffs'!K$11)*'Cost drivers '!$H117 + SUM('Model coeffs'!K$12)*'Cost drivers '!$I117 + SUM('Model coeffs'!K$13)*'Cost drivers '!$J117),
"")</f>
        <v>41.695768991725913</v>
      </c>
      <c r="L115" s="182">
        <f>IFERROR(INDEX('Cost drivers '!$O$9:$O$314, MATCH('Modelled costs '!$A115, 'Cost drivers '!$A$9:$A$314, 0)), "")</f>
        <v>4356.647270262135</v>
      </c>
      <c r="M115" s="183"/>
      <c r="N115" s="184">
        <f t="shared" si="22"/>
        <v>76.051176409185942</v>
      </c>
      <c r="O115" s="184">
        <f t="shared" si="22"/>
        <v>79.374562915618526</v>
      </c>
      <c r="P115" s="184">
        <f t="shared" si="22"/>
        <v>89.46859738380536</v>
      </c>
      <c r="Q115" s="184">
        <f t="shared" si="21"/>
        <v>85.27906665787647</v>
      </c>
      <c r="R115" s="184">
        <f t="shared" si="21"/>
        <v>162.66849038578016</v>
      </c>
      <c r="S115" s="184">
        <f t="shared" si="21"/>
        <v>169.21013680266319</v>
      </c>
      <c r="T115" s="184">
        <f t="shared" si="21"/>
        <v>174.85362838033112</v>
      </c>
      <c r="U115" s="184">
        <f t="shared" si="11"/>
        <v>181.65375815928329</v>
      </c>
      <c r="V115" s="183"/>
      <c r="W115" s="185">
        <f t="shared" si="15"/>
        <v>77.712869662402227</v>
      </c>
      <c r="X115" s="185">
        <f t="shared" si="16"/>
        <v>87.373832020840922</v>
      </c>
      <c r="Y115" s="185">
        <f t="shared" si="12"/>
        <v>172.09650343201443</v>
      </c>
      <c r="Z115" s="183"/>
      <c r="AA115" s="185">
        <f t="shared" si="17"/>
        <v>165.08670168324315</v>
      </c>
      <c r="AB115" s="185">
        <f t="shared" si="18"/>
        <v>172.09650343201443</v>
      </c>
      <c r="AC115" s="185">
        <f t="shared" si="19"/>
        <v>170.34405299482162</v>
      </c>
      <c r="AD115" s="183"/>
      <c r="AE115" s="186">
        <f>IF(RIGHT($C115,2)&gt;=RIGHT(Controls!$C$53,2), 'Modelled costs '!$AC115*Controls!$E$41, "")</f>
        <v>156.23263493302647</v>
      </c>
      <c r="AF115" s="187">
        <f>IF(RIGHT($C115,2)&lt;RIGHT(Controls!$C$53,2), "", (INDEX(Controls!$F$44:$F$49, MATCH('Modelled costs '!$C115, Controls!$B$44:$B$49,0), 0))*'Modelled costs '!$AE115)</f>
        <v>-7.2804934793995013</v>
      </c>
      <c r="AG115" s="188">
        <f t="shared" si="20"/>
        <v>148.95214145362698</v>
      </c>
    </row>
    <row r="116" spans="1:33" s="48" customFormat="1" ht="13.15">
      <c r="A116" s="66" t="str">
        <f t="shared" si="13"/>
        <v>SVT14</v>
      </c>
      <c r="B116" s="66" t="str">
        <f>Costs!B117</f>
        <v>SVT</v>
      </c>
      <c r="C116" s="66" t="str">
        <f>Costs!C117</f>
        <v>2013-14</v>
      </c>
      <c r="D116" s="181">
        <f>IFERROR(
EXP(SUM('Model coeffs'!D$14) + SUM('Model coeffs'!D$7)*'Cost drivers '!$D118 + SUM('Model coeffs'!D$8)*'Cost drivers '!$E118 + SUM('Model coeffs'!D$9)*'Cost drivers '!$F118 + SUM('Model coeffs'!D$10)*'Cost drivers '!$G118 + SUM('Model coeffs'!D$11)*'Cost drivers '!$H118 + SUM('Model coeffs'!D$12)*'Cost drivers '!$I118 + SUM('Model coeffs'!D$13)*'Cost drivers '!$J118),
"")</f>
        <v>15.188088754085767</v>
      </c>
      <c r="E116" s="181">
        <f>IFERROR(
EXP(SUM('Model coeffs'!E$14) + SUM('Model coeffs'!E$7)*'Cost drivers '!$D118 + SUM('Model coeffs'!E$8)*'Cost drivers '!$E118 + SUM('Model coeffs'!E$9)*'Cost drivers '!$F118 + SUM('Model coeffs'!E$10)*'Cost drivers '!$G118 + SUM('Model coeffs'!E$11)*'Cost drivers '!$H118 + SUM('Model coeffs'!E$12)*'Cost drivers '!$I118 + SUM('Model coeffs'!E$13)*'Cost drivers '!$J118),
"")</f>
        <v>15.494205162128436</v>
      </c>
      <c r="F116" s="181">
        <f>IFERROR(
EXP(SUM('Model coeffs'!F$14) + SUM('Model coeffs'!F$7)*'Cost drivers '!$D118 + SUM('Model coeffs'!F$8)*'Cost drivers '!$E118 + SUM('Model coeffs'!F$9)*'Cost drivers '!$F118 + SUM('Model coeffs'!F$10)*'Cost drivers '!$G118 + SUM('Model coeffs'!F$11)*'Cost drivers '!$H118 + SUM('Model coeffs'!F$12)*'Cost drivers '!$I118 + SUM('Model coeffs'!F$13)*'Cost drivers '!$J118),
"")</f>
        <v>20.54963692188818</v>
      </c>
      <c r="G116" s="181">
        <f>IFERROR(
EXP(SUM('Model coeffs'!G$14) + SUM('Model coeffs'!G$7)*'Cost drivers '!$D118 + SUM('Model coeffs'!G$8)*'Cost drivers '!$E118 + SUM('Model coeffs'!G$9)*'Cost drivers '!$F118 + SUM('Model coeffs'!G$10)*'Cost drivers '!$G118 + SUM('Model coeffs'!G$11)*'Cost drivers '!$H118 + SUM('Model coeffs'!G$12)*'Cost drivers '!$I118 + SUM('Model coeffs'!G$13)*'Cost drivers '!$J118),
"")</f>
        <v>19.785575293807256</v>
      </c>
      <c r="H116" s="181">
        <f>IFERROR(
EXP(SUM('Model coeffs'!H$14) + SUM('Model coeffs'!H$7)*'Cost drivers '!$D118 + SUM('Model coeffs'!H$8)*'Cost drivers '!$E118 + SUM('Model coeffs'!H$9)*'Cost drivers '!$F118 + SUM('Model coeffs'!H$10)*'Cost drivers '!$G118 + SUM('Model coeffs'!H$11)*'Cost drivers '!$H118 + SUM('Model coeffs'!H$12)*'Cost drivers '!$I118 + SUM('Model coeffs'!H$13)*'Cost drivers '!$J118),
"")</f>
        <v>34.074634080622467</v>
      </c>
      <c r="I116" s="181">
        <f>IFERROR(
EXP(SUM('Model coeffs'!I$14) + SUM('Model coeffs'!I$7)*'Cost drivers '!$D118 + SUM('Model coeffs'!I$8)*'Cost drivers '!$E118 + SUM('Model coeffs'!I$9)*'Cost drivers '!$F118 + SUM('Model coeffs'!I$10)*'Cost drivers '!$G118 + SUM('Model coeffs'!I$11)*'Cost drivers '!$H118 + SUM('Model coeffs'!I$12)*'Cost drivers '!$I118 + SUM('Model coeffs'!I$13)*'Cost drivers '!$J118),
"")</f>
        <v>33.8805487705757</v>
      </c>
      <c r="J116" s="181">
        <f>IFERROR(
EXP(SUM('Model coeffs'!J$14) + SUM('Model coeffs'!J$7)*'Cost drivers '!$D118 + SUM('Model coeffs'!J$8)*'Cost drivers '!$E118 + SUM('Model coeffs'!J$9)*'Cost drivers '!$F118 + SUM('Model coeffs'!J$10)*'Cost drivers '!$G118 + SUM('Model coeffs'!J$11)*'Cost drivers '!$H118 + SUM('Model coeffs'!J$12)*'Cost drivers '!$I118 + SUM('Model coeffs'!J$13)*'Cost drivers '!$J118),
"")</f>
        <v>37.379138873094917</v>
      </c>
      <c r="K116" s="181">
        <f>IFERROR(
EXP(SUM('Model coeffs'!K$14) + SUM('Model coeffs'!K$7)*'Cost drivers '!$D118 + SUM('Model coeffs'!K$8)*'Cost drivers '!$E118 + SUM('Model coeffs'!K$9)*'Cost drivers '!$F118 + SUM('Model coeffs'!K$10)*'Cost drivers '!$G118 + SUM('Model coeffs'!K$11)*'Cost drivers '!$H118 + SUM('Model coeffs'!K$12)*'Cost drivers '!$I118 + SUM('Model coeffs'!K$13)*'Cost drivers '!$J118),
"")</f>
        <v>37.410829573936915</v>
      </c>
      <c r="L116" s="182">
        <f>IFERROR(INDEX('Cost drivers '!$O$9:$O$314, MATCH('Modelled costs '!$A116, 'Cost drivers '!$A$9:$A$314, 0)), "")</f>
        <v>3848.9540000000002</v>
      </c>
      <c r="M116" s="183"/>
      <c r="N116" s="184">
        <f t="shared" si="22"/>
        <v>58.458254962393426</v>
      </c>
      <c r="O116" s="184">
        <f t="shared" si="22"/>
        <v>59.636482935594891</v>
      </c>
      <c r="P116" s="184">
        <f t="shared" si="22"/>
        <v>79.094607229049188</v>
      </c>
      <c r="Q116" s="184">
        <f t="shared" si="21"/>
        <v>76.153769169400618</v>
      </c>
      <c r="R116" s="184">
        <f t="shared" si="21"/>
        <v>131.15169914314816</v>
      </c>
      <c r="S116" s="184">
        <f t="shared" si="21"/>
        <v>130.40467371270242</v>
      </c>
      <c r="T116" s="184">
        <f t="shared" si="21"/>
        <v>143.87058608215418</v>
      </c>
      <c r="U116" s="184">
        <f t="shared" si="11"/>
        <v>143.99256213192277</v>
      </c>
      <c r="V116" s="183"/>
      <c r="W116" s="185">
        <f t="shared" si="15"/>
        <v>59.047368948994162</v>
      </c>
      <c r="X116" s="185">
        <f t="shared" si="16"/>
        <v>77.624188199224903</v>
      </c>
      <c r="Y116" s="185">
        <f t="shared" si="12"/>
        <v>137.35488026748189</v>
      </c>
      <c r="Z116" s="183"/>
      <c r="AA116" s="185">
        <f t="shared" si="17"/>
        <v>136.67155714821905</v>
      </c>
      <c r="AB116" s="185">
        <f t="shared" si="18"/>
        <v>137.35488026748189</v>
      </c>
      <c r="AC116" s="185">
        <f t="shared" si="19"/>
        <v>137.18404948766619</v>
      </c>
      <c r="AD116" s="183"/>
      <c r="AE116" s="186" t="str">
        <f>IF(RIGHT($C116,2)&gt;=RIGHT(Controls!$C$53,2), 'Modelled costs '!$AC116*Controls!$E$41, "")</f>
        <v/>
      </c>
      <c r="AF116" s="187" t="str">
        <f>IF(RIGHT($C116,2)&lt;RIGHT(Controls!$C$53,2), "", (INDEX(Controls!$F$44:$F$49, MATCH('Modelled costs '!$C116, Controls!$B$44:$B$49,0), 0))*'Modelled costs '!$AE116)</f>
        <v/>
      </c>
      <c r="AG116" s="188" t="str">
        <f t="shared" si="20"/>
        <v/>
      </c>
    </row>
    <row r="117" spans="1:33" s="48" customFormat="1" ht="13.15">
      <c r="A117" s="66" t="str">
        <f t="shared" si="13"/>
        <v>SVT15</v>
      </c>
      <c r="B117" s="66" t="str">
        <f>Costs!B118</f>
        <v>SVT</v>
      </c>
      <c r="C117" s="66" t="str">
        <f>Costs!C118</f>
        <v>2014-15</v>
      </c>
      <c r="D117" s="181">
        <f>IFERROR(
EXP(SUM('Model coeffs'!D$14) + SUM('Model coeffs'!D$7)*'Cost drivers '!$D119 + SUM('Model coeffs'!D$8)*'Cost drivers '!$E119 + SUM('Model coeffs'!D$9)*'Cost drivers '!$F119 + SUM('Model coeffs'!D$10)*'Cost drivers '!$G119 + SUM('Model coeffs'!D$11)*'Cost drivers '!$H119 + SUM('Model coeffs'!D$12)*'Cost drivers '!$I119 + SUM('Model coeffs'!D$13)*'Cost drivers '!$J119),
"")</f>
        <v>15.559011666340201</v>
      </c>
      <c r="E117" s="181">
        <f>IFERROR(
EXP(SUM('Model coeffs'!E$14) + SUM('Model coeffs'!E$7)*'Cost drivers '!$D119 + SUM('Model coeffs'!E$8)*'Cost drivers '!$E119 + SUM('Model coeffs'!E$9)*'Cost drivers '!$F119 + SUM('Model coeffs'!E$10)*'Cost drivers '!$G119 + SUM('Model coeffs'!E$11)*'Cost drivers '!$H119 + SUM('Model coeffs'!E$12)*'Cost drivers '!$I119 + SUM('Model coeffs'!E$13)*'Cost drivers '!$J119),
"")</f>
        <v>15.726304139350319</v>
      </c>
      <c r="F117" s="181">
        <f>IFERROR(
EXP(SUM('Model coeffs'!F$14) + SUM('Model coeffs'!F$7)*'Cost drivers '!$D119 + SUM('Model coeffs'!F$8)*'Cost drivers '!$E119 + SUM('Model coeffs'!F$9)*'Cost drivers '!$F119 + SUM('Model coeffs'!F$10)*'Cost drivers '!$G119 + SUM('Model coeffs'!F$11)*'Cost drivers '!$H119 + SUM('Model coeffs'!F$12)*'Cost drivers '!$I119 + SUM('Model coeffs'!F$13)*'Cost drivers '!$J119),
"")</f>
        <v>20.549781089675196</v>
      </c>
      <c r="G117" s="181">
        <f>IFERROR(
EXP(SUM('Model coeffs'!G$14) + SUM('Model coeffs'!G$7)*'Cost drivers '!$D119 + SUM('Model coeffs'!G$8)*'Cost drivers '!$E119 + SUM('Model coeffs'!G$9)*'Cost drivers '!$F119 + SUM('Model coeffs'!G$10)*'Cost drivers '!$G119 + SUM('Model coeffs'!G$11)*'Cost drivers '!$H119 + SUM('Model coeffs'!G$12)*'Cost drivers '!$I119 + SUM('Model coeffs'!G$13)*'Cost drivers '!$J119),
"")</f>
        <v>19.779047948479025</v>
      </c>
      <c r="H117" s="181">
        <f>IFERROR(
EXP(SUM('Model coeffs'!H$14) + SUM('Model coeffs'!H$7)*'Cost drivers '!$D119 + SUM('Model coeffs'!H$8)*'Cost drivers '!$E119 + SUM('Model coeffs'!H$9)*'Cost drivers '!$F119 + SUM('Model coeffs'!H$10)*'Cost drivers '!$G119 + SUM('Model coeffs'!H$11)*'Cost drivers '!$H119 + SUM('Model coeffs'!H$12)*'Cost drivers '!$I119 + SUM('Model coeffs'!H$13)*'Cost drivers '!$J119),
"")</f>
        <v>34.542273339117017</v>
      </c>
      <c r="I117" s="181">
        <f>IFERROR(
EXP(SUM('Model coeffs'!I$14) + SUM('Model coeffs'!I$7)*'Cost drivers '!$D119 + SUM('Model coeffs'!I$8)*'Cost drivers '!$E119 + SUM('Model coeffs'!I$9)*'Cost drivers '!$F119 + SUM('Model coeffs'!I$10)*'Cost drivers '!$G119 + SUM('Model coeffs'!I$11)*'Cost drivers '!$H119 + SUM('Model coeffs'!I$12)*'Cost drivers '!$I119 + SUM('Model coeffs'!I$13)*'Cost drivers '!$J119),
"")</f>
        <v>34.209657693031303</v>
      </c>
      <c r="J117" s="181">
        <f>IFERROR(
EXP(SUM('Model coeffs'!J$14) + SUM('Model coeffs'!J$7)*'Cost drivers '!$D119 + SUM('Model coeffs'!J$8)*'Cost drivers '!$E119 + SUM('Model coeffs'!J$9)*'Cost drivers '!$F119 + SUM('Model coeffs'!J$10)*'Cost drivers '!$G119 + SUM('Model coeffs'!J$11)*'Cost drivers '!$H119 + SUM('Model coeffs'!J$12)*'Cost drivers '!$I119 + SUM('Model coeffs'!J$13)*'Cost drivers '!$J119),
"")</f>
        <v>37.852927759201343</v>
      </c>
      <c r="K117" s="181">
        <f>IFERROR(
EXP(SUM('Model coeffs'!K$14) + SUM('Model coeffs'!K$7)*'Cost drivers '!$D119 + SUM('Model coeffs'!K$8)*'Cost drivers '!$E119 + SUM('Model coeffs'!K$9)*'Cost drivers '!$F119 + SUM('Model coeffs'!K$10)*'Cost drivers '!$G119 + SUM('Model coeffs'!K$11)*'Cost drivers '!$H119 + SUM('Model coeffs'!K$12)*'Cost drivers '!$I119 + SUM('Model coeffs'!K$13)*'Cost drivers '!$J119),
"")</f>
        <v>37.724110905578016</v>
      </c>
      <c r="L117" s="182">
        <f>IFERROR(INDEX('Cost drivers '!$O$9:$O$314, MATCH('Modelled costs '!$A117, 'Cost drivers '!$A$9:$A$314, 0)), "")</f>
        <v>3866.2939999999999</v>
      </c>
      <c r="M117" s="183"/>
      <c r="N117" s="184">
        <f t="shared" si="22"/>
        <v>60.155713451501121</v>
      </c>
      <c r="O117" s="184">
        <f t="shared" si="22"/>
        <v>60.802515336145305</v>
      </c>
      <c r="P117" s="184">
        <f t="shared" si="22"/>
        <v>79.451495328324683</v>
      </c>
      <c r="Q117" s="184">
        <f t="shared" si="21"/>
        <v>76.471614408916778</v>
      </c>
      <c r="R117" s="184">
        <f t="shared" si="21"/>
        <v>133.5505841573881</v>
      </c>
      <c r="S117" s="184">
        <f t="shared" si="21"/>
        <v>132.26459428062077</v>
      </c>
      <c r="T117" s="184">
        <f t="shared" si="21"/>
        <v>146.3505474778336</v>
      </c>
      <c r="U117" s="184">
        <f t="shared" si="11"/>
        <v>145.85250364957085</v>
      </c>
      <c r="V117" s="183"/>
      <c r="W117" s="185">
        <f t="shared" si="15"/>
        <v>60.47911439382321</v>
      </c>
      <c r="X117" s="185">
        <f t="shared" si="16"/>
        <v>77.961554868620738</v>
      </c>
      <c r="Y117" s="185">
        <f t="shared" si="12"/>
        <v>139.50455739135333</v>
      </c>
      <c r="Z117" s="183"/>
      <c r="AA117" s="185">
        <f t="shared" si="17"/>
        <v>138.44066926244395</v>
      </c>
      <c r="AB117" s="185">
        <f t="shared" si="18"/>
        <v>139.50455739135333</v>
      </c>
      <c r="AC117" s="185">
        <f t="shared" si="19"/>
        <v>139.23858535912598</v>
      </c>
      <c r="AD117" s="183"/>
      <c r="AE117" s="186" t="str">
        <f>IF(RIGHT($C117,2)&gt;=RIGHT(Controls!$C$53,2), 'Modelled costs '!$AC117*Controls!$E$41, "")</f>
        <v/>
      </c>
      <c r="AF117" s="187" t="str">
        <f>IF(RIGHT($C117,2)&lt;RIGHT(Controls!$C$53,2), "", (INDEX(Controls!$F$44:$F$49, MATCH('Modelled costs '!$C117, Controls!$B$44:$B$49,0), 0))*'Modelled costs '!$AE117)</f>
        <v/>
      </c>
      <c r="AG117" s="188" t="str">
        <f t="shared" si="20"/>
        <v/>
      </c>
    </row>
    <row r="118" spans="1:33" s="48" customFormat="1" ht="13.15">
      <c r="A118" s="66" t="str">
        <f t="shared" si="13"/>
        <v>SVT16</v>
      </c>
      <c r="B118" s="66" t="str">
        <f>Costs!B119</f>
        <v>SVT</v>
      </c>
      <c r="C118" s="66" t="str">
        <f>Costs!C119</f>
        <v>2015-16</v>
      </c>
      <c r="D118" s="181">
        <f>IFERROR(
EXP(SUM('Model coeffs'!D$14) + SUM('Model coeffs'!D$7)*'Cost drivers '!$D120 + SUM('Model coeffs'!D$8)*'Cost drivers '!$E120 + SUM('Model coeffs'!D$9)*'Cost drivers '!$F120 + SUM('Model coeffs'!D$10)*'Cost drivers '!$G120 + SUM('Model coeffs'!D$11)*'Cost drivers '!$H120 + SUM('Model coeffs'!D$12)*'Cost drivers '!$I120 + SUM('Model coeffs'!D$13)*'Cost drivers '!$J120),
"")</f>
        <v>14.34969929674295</v>
      </c>
      <c r="E118" s="181">
        <f>IFERROR(
EXP(SUM('Model coeffs'!E$14) + SUM('Model coeffs'!E$7)*'Cost drivers '!$D120 + SUM('Model coeffs'!E$8)*'Cost drivers '!$E120 + SUM('Model coeffs'!E$9)*'Cost drivers '!$F120 + SUM('Model coeffs'!E$10)*'Cost drivers '!$G120 + SUM('Model coeffs'!E$11)*'Cost drivers '!$H120 + SUM('Model coeffs'!E$12)*'Cost drivers '!$I120 + SUM('Model coeffs'!E$13)*'Cost drivers '!$J120),
"")</f>
        <v>14.696332205816308</v>
      </c>
      <c r="F118" s="181">
        <f>IFERROR(
EXP(SUM('Model coeffs'!F$14) + SUM('Model coeffs'!F$7)*'Cost drivers '!$D120 + SUM('Model coeffs'!F$8)*'Cost drivers '!$E120 + SUM('Model coeffs'!F$9)*'Cost drivers '!$F120 + SUM('Model coeffs'!F$10)*'Cost drivers '!$G120 + SUM('Model coeffs'!F$11)*'Cost drivers '!$H120 + SUM('Model coeffs'!F$12)*'Cost drivers '!$I120 + SUM('Model coeffs'!F$13)*'Cost drivers '!$J120),
"")</f>
        <v>20.568676199244543</v>
      </c>
      <c r="G118" s="181">
        <f>IFERROR(
EXP(SUM('Model coeffs'!G$14) + SUM('Model coeffs'!G$7)*'Cost drivers '!$D120 + SUM('Model coeffs'!G$8)*'Cost drivers '!$E120 + SUM('Model coeffs'!G$9)*'Cost drivers '!$F120 + SUM('Model coeffs'!G$10)*'Cost drivers '!$G120 + SUM('Model coeffs'!G$11)*'Cost drivers '!$H120 + SUM('Model coeffs'!G$12)*'Cost drivers '!$I120 + SUM('Model coeffs'!G$13)*'Cost drivers '!$J120),
"")</f>
        <v>19.782181697572661</v>
      </c>
      <c r="H118" s="181">
        <f>IFERROR(
EXP(SUM('Model coeffs'!H$14) + SUM('Model coeffs'!H$7)*'Cost drivers '!$D120 + SUM('Model coeffs'!H$8)*'Cost drivers '!$E120 + SUM('Model coeffs'!H$9)*'Cost drivers '!$F120 + SUM('Model coeffs'!H$10)*'Cost drivers '!$G120 + SUM('Model coeffs'!H$11)*'Cost drivers '!$H120 + SUM('Model coeffs'!H$12)*'Cost drivers '!$I120 + SUM('Model coeffs'!H$13)*'Cost drivers '!$J120),
"")</f>
        <v>32.817951561540134</v>
      </c>
      <c r="I118" s="181">
        <f>IFERROR(
EXP(SUM('Model coeffs'!I$14) + SUM('Model coeffs'!I$7)*'Cost drivers '!$D120 + SUM('Model coeffs'!I$8)*'Cost drivers '!$E120 + SUM('Model coeffs'!I$9)*'Cost drivers '!$F120 + SUM('Model coeffs'!I$10)*'Cost drivers '!$G120 + SUM('Model coeffs'!I$11)*'Cost drivers '!$H120 + SUM('Model coeffs'!I$12)*'Cost drivers '!$I120 + SUM('Model coeffs'!I$13)*'Cost drivers '!$J120),
"")</f>
        <v>32.583974640117098</v>
      </c>
      <c r="J118" s="181">
        <f>IFERROR(
EXP(SUM('Model coeffs'!J$14) + SUM('Model coeffs'!J$7)*'Cost drivers '!$D120 + SUM('Model coeffs'!J$8)*'Cost drivers '!$E120 + SUM('Model coeffs'!J$9)*'Cost drivers '!$F120 + SUM('Model coeffs'!J$10)*'Cost drivers '!$G120 + SUM('Model coeffs'!J$11)*'Cost drivers '!$H120 + SUM('Model coeffs'!J$12)*'Cost drivers '!$I120 + SUM('Model coeffs'!J$13)*'Cost drivers '!$J120),
"")</f>
        <v>36.293203229136047</v>
      </c>
      <c r="K118" s="181">
        <f>IFERROR(
EXP(SUM('Model coeffs'!K$14) + SUM('Model coeffs'!K$7)*'Cost drivers '!$D120 + SUM('Model coeffs'!K$8)*'Cost drivers '!$E120 + SUM('Model coeffs'!K$9)*'Cost drivers '!$F120 + SUM('Model coeffs'!K$10)*'Cost drivers '!$G120 + SUM('Model coeffs'!K$11)*'Cost drivers '!$H120 + SUM('Model coeffs'!K$12)*'Cost drivers '!$I120 + SUM('Model coeffs'!K$13)*'Cost drivers '!$J120),
"")</f>
        <v>36.30362957668634</v>
      </c>
      <c r="L118" s="182">
        <f>IFERROR(INDEX('Cost drivers '!$O$9:$O$314, MATCH('Modelled costs '!$A118, 'Cost drivers '!$A$9:$A$314, 0)), "")</f>
        <v>3948.2460000000001</v>
      </c>
      <c r="M118" s="183"/>
      <c r="N118" s="184">
        <f t="shared" si="22"/>
        <v>56.656142849568162</v>
      </c>
      <c r="O118" s="184">
        <f t="shared" si="22"/>
        <v>58.024734846285419</v>
      </c>
      <c r="P118" s="184">
        <f t="shared" si="22"/>
        <v>81.210193528962463</v>
      </c>
      <c r="Q118" s="184">
        <f t="shared" si="21"/>
        <v>78.104919758714473</v>
      </c>
      <c r="R118" s="184">
        <f t="shared" si="21"/>
        <v>129.57334598104458</v>
      </c>
      <c r="S118" s="184">
        <f t="shared" si="21"/>
        <v>128.64954753694377</v>
      </c>
      <c r="T118" s="184">
        <f t="shared" si="21"/>
        <v>143.29449447662347</v>
      </c>
      <c r="U118" s="184">
        <f t="shared" si="11"/>
        <v>143.33566026163354</v>
      </c>
      <c r="V118" s="183"/>
      <c r="W118" s="185">
        <f t="shared" si="15"/>
        <v>57.340438847926791</v>
      </c>
      <c r="X118" s="185">
        <f t="shared" si="16"/>
        <v>79.657556643838461</v>
      </c>
      <c r="Y118" s="185">
        <f t="shared" si="12"/>
        <v>136.21326206406135</v>
      </c>
      <c r="Z118" s="183"/>
      <c r="AA118" s="185">
        <f t="shared" si="17"/>
        <v>136.99799549176527</v>
      </c>
      <c r="AB118" s="185">
        <f t="shared" si="18"/>
        <v>136.21326206406135</v>
      </c>
      <c r="AC118" s="185">
        <f t="shared" si="19"/>
        <v>136.40944542098731</v>
      </c>
      <c r="AD118" s="183"/>
      <c r="AE118" s="186" t="str">
        <f>IF(RIGHT($C118,2)&gt;=RIGHT(Controls!$C$53,2), 'Modelled costs '!$AC118*Controls!$E$41, "")</f>
        <v/>
      </c>
      <c r="AF118" s="187" t="str">
        <f>IF(RIGHT($C118,2)&lt;RIGHT(Controls!$C$53,2), "", (INDEX(Controls!$F$44:$F$49, MATCH('Modelled costs '!$C118, Controls!$B$44:$B$49,0), 0))*'Modelled costs '!$AE118)</f>
        <v/>
      </c>
      <c r="AG118" s="188" t="str">
        <f t="shared" si="20"/>
        <v/>
      </c>
    </row>
    <row r="119" spans="1:33" s="48" customFormat="1" ht="13.15">
      <c r="A119" s="66" t="str">
        <f t="shared" si="13"/>
        <v>SVT17</v>
      </c>
      <c r="B119" s="66" t="str">
        <f>Costs!B120</f>
        <v>SVT</v>
      </c>
      <c r="C119" s="66" t="str">
        <f>Costs!C120</f>
        <v>2016-17</v>
      </c>
      <c r="D119" s="181">
        <f>IFERROR(
EXP(SUM('Model coeffs'!D$14) + SUM('Model coeffs'!D$7)*'Cost drivers '!$D121 + SUM('Model coeffs'!D$8)*'Cost drivers '!$E121 + SUM('Model coeffs'!D$9)*'Cost drivers '!$F121 + SUM('Model coeffs'!D$10)*'Cost drivers '!$G121 + SUM('Model coeffs'!D$11)*'Cost drivers '!$H121 + SUM('Model coeffs'!D$12)*'Cost drivers '!$I121 + SUM('Model coeffs'!D$13)*'Cost drivers '!$J121),
"")</f>
        <v>13.948216099699776</v>
      </c>
      <c r="E119" s="181">
        <f>IFERROR(
EXP(SUM('Model coeffs'!E$14) + SUM('Model coeffs'!E$7)*'Cost drivers '!$D121 + SUM('Model coeffs'!E$8)*'Cost drivers '!$E121 + SUM('Model coeffs'!E$9)*'Cost drivers '!$F121 + SUM('Model coeffs'!E$10)*'Cost drivers '!$G121 + SUM('Model coeffs'!E$11)*'Cost drivers '!$H121 + SUM('Model coeffs'!E$12)*'Cost drivers '!$I121 + SUM('Model coeffs'!E$13)*'Cost drivers '!$J121),
"")</f>
        <v>14.217955362189096</v>
      </c>
      <c r="F119" s="181">
        <f>IFERROR(
EXP(SUM('Model coeffs'!F$14) + SUM('Model coeffs'!F$7)*'Cost drivers '!$D121 + SUM('Model coeffs'!F$8)*'Cost drivers '!$E121 + SUM('Model coeffs'!F$9)*'Cost drivers '!$F121 + SUM('Model coeffs'!F$10)*'Cost drivers '!$G121 + SUM('Model coeffs'!F$11)*'Cost drivers '!$H121 + SUM('Model coeffs'!F$12)*'Cost drivers '!$I121 + SUM('Model coeffs'!F$13)*'Cost drivers '!$J121),
"")</f>
        <v>20.499255636636384</v>
      </c>
      <c r="G119" s="181">
        <f>IFERROR(
EXP(SUM('Model coeffs'!G$14) + SUM('Model coeffs'!G$7)*'Cost drivers '!$D121 + SUM('Model coeffs'!G$8)*'Cost drivers '!$E121 + SUM('Model coeffs'!G$9)*'Cost drivers '!$F121 + SUM('Model coeffs'!G$10)*'Cost drivers '!$G121 + SUM('Model coeffs'!G$11)*'Cost drivers '!$H121 + SUM('Model coeffs'!G$12)*'Cost drivers '!$I121 + SUM('Model coeffs'!G$13)*'Cost drivers '!$J121),
"")</f>
        <v>19.642508483684463</v>
      </c>
      <c r="H119" s="181">
        <f>IFERROR(
EXP(SUM('Model coeffs'!H$14) + SUM('Model coeffs'!H$7)*'Cost drivers '!$D121 + SUM('Model coeffs'!H$8)*'Cost drivers '!$E121 + SUM('Model coeffs'!H$9)*'Cost drivers '!$F121 + SUM('Model coeffs'!H$10)*'Cost drivers '!$G121 + SUM('Model coeffs'!H$11)*'Cost drivers '!$H121 + SUM('Model coeffs'!H$12)*'Cost drivers '!$I121 + SUM('Model coeffs'!H$13)*'Cost drivers '!$J121),
"")</f>
        <v>32.303319710565887</v>
      </c>
      <c r="I119" s="181">
        <f>IFERROR(
EXP(SUM('Model coeffs'!I$14) + SUM('Model coeffs'!I$7)*'Cost drivers '!$D121 + SUM('Model coeffs'!I$8)*'Cost drivers '!$E121 + SUM('Model coeffs'!I$9)*'Cost drivers '!$F121 + SUM('Model coeffs'!I$10)*'Cost drivers '!$G121 + SUM('Model coeffs'!I$11)*'Cost drivers '!$H121 + SUM('Model coeffs'!I$12)*'Cost drivers '!$I121 + SUM('Model coeffs'!I$13)*'Cost drivers '!$J121),
"")</f>
        <v>32.125490671512523</v>
      </c>
      <c r="J119" s="181">
        <f>IFERROR(
EXP(SUM('Model coeffs'!J$14) + SUM('Model coeffs'!J$7)*'Cost drivers '!$D121 + SUM('Model coeffs'!J$8)*'Cost drivers '!$E121 + SUM('Model coeffs'!J$9)*'Cost drivers '!$F121 + SUM('Model coeffs'!J$10)*'Cost drivers '!$G121 + SUM('Model coeffs'!J$11)*'Cost drivers '!$H121 + SUM('Model coeffs'!J$12)*'Cost drivers '!$I121 + SUM('Model coeffs'!J$13)*'Cost drivers '!$J121),
"")</f>
        <v>35.755957589871571</v>
      </c>
      <c r="K119" s="181">
        <f>IFERROR(
EXP(SUM('Model coeffs'!K$14) + SUM('Model coeffs'!K$7)*'Cost drivers '!$D121 + SUM('Model coeffs'!K$8)*'Cost drivers '!$E121 + SUM('Model coeffs'!K$9)*'Cost drivers '!$F121 + SUM('Model coeffs'!K$10)*'Cost drivers '!$G121 + SUM('Model coeffs'!K$11)*'Cost drivers '!$H121 + SUM('Model coeffs'!K$12)*'Cost drivers '!$I121 + SUM('Model coeffs'!K$13)*'Cost drivers '!$J121),
"")</f>
        <v>35.784022167884025</v>
      </c>
      <c r="L119" s="182">
        <f>IFERROR(INDEX('Cost drivers '!$O$9:$O$314, MATCH('Modelled costs '!$A119, 'Cost drivers '!$A$9:$A$314, 0)), "")</f>
        <v>3979.8119999999999</v>
      </c>
      <c r="M119" s="183"/>
      <c r="N119" s="184">
        <f t="shared" si="22"/>
        <v>55.511277812178363</v>
      </c>
      <c r="O119" s="184">
        <f t="shared" si="22"/>
        <v>56.584789365904513</v>
      </c>
      <c r="P119" s="184">
        <f t="shared" si="22"/>
        <v>81.583183573753118</v>
      </c>
      <c r="Q119" s="184">
        <f t="shared" si="21"/>
        <v>78.173490973469228</v>
      </c>
      <c r="R119" s="184">
        <f t="shared" si="21"/>
        <v>128.56113942394666</v>
      </c>
      <c r="S119" s="184">
        <f t="shared" si="21"/>
        <v>127.8534132803736</v>
      </c>
      <c r="T119" s="184">
        <f t="shared" si="21"/>
        <v>142.30198908766195</v>
      </c>
      <c r="U119" s="184">
        <f t="shared" si="11"/>
        <v>142.41368083201087</v>
      </c>
      <c r="V119" s="183"/>
      <c r="W119" s="185">
        <f t="shared" si="15"/>
        <v>56.048033589041438</v>
      </c>
      <c r="X119" s="185">
        <f t="shared" si="16"/>
        <v>79.87833727361118</v>
      </c>
      <c r="Y119" s="185">
        <f t="shared" si="12"/>
        <v>135.28255565599827</v>
      </c>
      <c r="Z119" s="183"/>
      <c r="AA119" s="185">
        <f t="shared" si="17"/>
        <v>135.92637086265262</v>
      </c>
      <c r="AB119" s="185">
        <f t="shared" si="18"/>
        <v>135.28255565599827</v>
      </c>
      <c r="AC119" s="185">
        <f t="shared" si="19"/>
        <v>135.44350945766183</v>
      </c>
      <c r="AD119" s="183"/>
      <c r="AE119" s="186" t="str">
        <f>IF(RIGHT($C119,2)&gt;=RIGHT(Controls!$C$53,2), 'Modelled costs '!$AC119*Controls!$E$41, "")</f>
        <v/>
      </c>
      <c r="AF119" s="187" t="str">
        <f>IF(RIGHT($C119,2)&lt;RIGHT(Controls!$C$53,2), "", (INDEX(Controls!$F$44:$F$49, MATCH('Modelled costs '!$C119, Controls!$B$44:$B$49,0), 0))*'Modelled costs '!$AE119)</f>
        <v/>
      </c>
      <c r="AG119" s="188" t="str">
        <f t="shared" si="20"/>
        <v/>
      </c>
    </row>
    <row r="120" spans="1:33" s="48" customFormat="1" ht="13.15">
      <c r="A120" s="66" t="str">
        <f t="shared" si="13"/>
        <v>SVT18</v>
      </c>
      <c r="B120" s="66" t="str">
        <f>Costs!B121</f>
        <v>SVT</v>
      </c>
      <c r="C120" s="66" t="str">
        <f>Costs!C121</f>
        <v>2017-18</v>
      </c>
      <c r="D120" s="181">
        <f>IFERROR(
EXP(SUM('Model coeffs'!D$14) + SUM('Model coeffs'!D$7)*'Cost drivers '!$D122 + SUM('Model coeffs'!D$8)*'Cost drivers '!$E122 + SUM('Model coeffs'!D$9)*'Cost drivers '!$F122 + SUM('Model coeffs'!D$10)*'Cost drivers '!$G122 + SUM('Model coeffs'!D$11)*'Cost drivers '!$H122 + SUM('Model coeffs'!D$12)*'Cost drivers '!$I122 + SUM('Model coeffs'!D$13)*'Cost drivers '!$J122),
"")</f>
        <v>13.494559164302016</v>
      </c>
      <c r="E120" s="181">
        <f>IFERROR(
EXP(SUM('Model coeffs'!E$14) + SUM('Model coeffs'!E$7)*'Cost drivers '!$D122 + SUM('Model coeffs'!E$8)*'Cost drivers '!$E122 + SUM('Model coeffs'!E$9)*'Cost drivers '!$F122 + SUM('Model coeffs'!E$10)*'Cost drivers '!$G122 + SUM('Model coeffs'!E$11)*'Cost drivers '!$H122 + SUM('Model coeffs'!E$12)*'Cost drivers '!$I122 + SUM('Model coeffs'!E$13)*'Cost drivers '!$J122),
"")</f>
        <v>13.531426685198813</v>
      </c>
      <c r="F120" s="181">
        <f>IFERROR(
EXP(SUM('Model coeffs'!F$14) + SUM('Model coeffs'!F$7)*'Cost drivers '!$D122 + SUM('Model coeffs'!F$8)*'Cost drivers '!$E122 + SUM('Model coeffs'!F$9)*'Cost drivers '!$F122 + SUM('Model coeffs'!F$10)*'Cost drivers '!$G122 + SUM('Model coeffs'!F$11)*'Cost drivers '!$H122 + SUM('Model coeffs'!F$12)*'Cost drivers '!$I122 + SUM('Model coeffs'!F$13)*'Cost drivers '!$J122),
"")</f>
        <v>20.501240320057438</v>
      </c>
      <c r="G120" s="181">
        <f>IFERROR(
EXP(SUM('Model coeffs'!G$14) + SUM('Model coeffs'!G$7)*'Cost drivers '!$D122 + SUM('Model coeffs'!G$8)*'Cost drivers '!$E122 + SUM('Model coeffs'!G$9)*'Cost drivers '!$F122 + SUM('Model coeffs'!G$10)*'Cost drivers '!$G122 + SUM('Model coeffs'!G$11)*'Cost drivers '!$H122 + SUM('Model coeffs'!G$12)*'Cost drivers '!$I122 + SUM('Model coeffs'!G$13)*'Cost drivers '!$J122),
"")</f>
        <v>19.631127346498779</v>
      </c>
      <c r="H120" s="181">
        <f>IFERROR(
EXP(SUM('Model coeffs'!H$14) + SUM('Model coeffs'!H$7)*'Cost drivers '!$D122 + SUM('Model coeffs'!H$8)*'Cost drivers '!$E122 + SUM('Model coeffs'!H$9)*'Cost drivers '!$F122 + SUM('Model coeffs'!H$10)*'Cost drivers '!$G122 + SUM('Model coeffs'!H$11)*'Cost drivers '!$H122 + SUM('Model coeffs'!H$12)*'Cost drivers '!$I122 + SUM('Model coeffs'!H$13)*'Cost drivers '!$J122),
"")</f>
        <v>31.658265637273175</v>
      </c>
      <c r="I120" s="181">
        <f>IFERROR(
EXP(SUM('Model coeffs'!I$14) + SUM('Model coeffs'!I$7)*'Cost drivers '!$D122 + SUM('Model coeffs'!I$8)*'Cost drivers '!$E122 + SUM('Model coeffs'!I$9)*'Cost drivers '!$F122 + SUM('Model coeffs'!I$10)*'Cost drivers '!$G122 + SUM('Model coeffs'!I$11)*'Cost drivers '!$H122 + SUM('Model coeffs'!I$12)*'Cost drivers '!$I122 + SUM('Model coeffs'!I$13)*'Cost drivers '!$J122),
"")</f>
        <v>31.320023176706325</v>
      </c>
      <c r="J120" s="181">
        <f>IFERROR(
EXP(SUM('Model coeffs'!J$14) + SUM('Model coeffs'!J$7)*'Cost drivers '!$D122 + SUM('Model coeffs'!J$8)*'Cost drivers '!$E122 + SUM('Model coeffs'!J$9)*'Cost drivers '!$F122 + SUM('Model coeffs'!J$10)*'Cost drivers '!$G122 + SUM('Model coeffs'!J$11)*'Cost drivers '!$H122 + SUM('Model coeffs'!J$12)*'Cost drivers '!$I122 + SUM('Model coeffs'!J$13)*'Cost drivers '!$J122),
"")</f>
        <v>35.14417453079345</v>
      </c>
      <c r="K120" s="181">
        <f>IFERROR(
EXP(SUM('Model coeffs'!K$14) + SUM('Model coeffs'!K$7)*'Cost drivers '!$D122 + SUM('Model coeffs'!K$8)*'Cost drivers '!$E122 + SUM('Model coeffs'!K$9)*'Cost drivers '!$F122 + SUM('Model coeffs'!K$10)*'Cost drivers '!$G122 + SUM('Model coeffs'!K$11)*'Cost drivers '!$H122 + SUM('Model coeffs'!K$12)*'Cost drivers '!$I122 + SUM('Model coeffs'!K$13)*'Cost drivers '!$J122),
"")</f>
        <v>34.950266294326148</v>
      </c>
      <c r="L120" s="182">
        <f>IFERROR(INDEX('Cost drivers '!$O$9:$O$314, MATCH('Modelled costs '!$A120, 'Cost drivers '!$A$9:$A$314, 0)), "")</f>
        <v>4019.8679999999999</v>
      </c>
      <c r="M120" s="183"/>
      <c r="N120" s="184">
        <f t="shared" si="22"/>
        <v>54.246346558684415</v>
      </c>
      <c r="O120" s="184">
        <f t="shared" si="22"/>
        <v>54.394549126176784</v>
      </c>
      <c r="P120" s="184">
        <f t="shared" si="22"/>
        <v>82.412279922908652</v>
      </c>
      <c r="Q120" s="184">
        <f t="shared" si="21"/>
        <v>78.914540624115347</v>
      </c>
      <c r="R120" s="184">
        <f t="shared" si="21"/>
        <v>127.26204897077405</v>
      </c>
      <c r="S120" s="184">
        <f t="shared" si="21"/>
        <v>125.9023589273001</v>
      </c>
      <c r="T120" s="184">
        <f t="shared" si="21"/>
        <v>141.27494258275161</v>
      </c>
      <c r="U120" s="184">
        <f t="shared" si="11"/>
        <v>140.49545706804025</v>
      </c>
      <c r="V120" s="183"/>
      <c r="W120" s="185">
        <f t="shared" si="15"/>
        <v>54.320447842430596</v>
      </c>
      <c r="X120" s="185">
        <f t="shared" si="16"/>
        <v>80.663410273512</v>
      </c>
      <c r="Y120" s="185">
        <f t="shared" si="12"/>
        <v>133.73370188721651</v>
      </c>
      <c r="Z120" s="183"/>
      <c r="AA120" s="185">
        <f t="shared" si="17"/>
        <v>134.98385811594261</v>
      </c>
      <c r="AB120" s="185">
        <f t="shared" si="18"/>
        <v>133.73370188721651</v>
      </c>
      <c r="AC120" s="185">
        <f t="shared" si="19"/>
        <v>134.04624094439805</v>
      </c>
      <c r="AD120" s="183"/>
      <c r="AE120" s="186" t="str">
        <f>IF(RIGHT($C120,2)&gt;=RIGHT(Controls!$C$53,2), 'Modelled costs '!$AC120*Controls!$E$41, "")</f>
        <v/>
      </c>
      <c r="AF120" s="187" t="str">
        <f>IF(RIGHT($C120,2)&lt;RIGHT(Controls!$C$53,2), "", (INDEX(Controls!$F$44:$F$49, MATCH('Modelled costs '!$C120, Controls!$B$44:$B$49,0), 0))*'Modelled costs '!$AE120)</f>
        <v/>
      </c>
      <c r="AG120" s="188" t="str">
        <f t="shared" si="20"/>
        <v/>
      </c>
    </row>
    <row r="121" spans="1:33" s="48" customFormat="1" ht="13.15">
      <c r="A121" s="66" t="str">
        <f t="shared" si="13"/>
        <v>SWB14</v>
      </c>
      <c r="B121" s="66" t="str">
        <f>Costs!B122</f>
        <v>SWB</v>
      </c>
      <c r="C121" s="66" t="str">
        <f>Costs!C122</f>
        <v>2013-14</v>
      </c>
      <c r="D121" s="181">
        <f>IFERROR(
EXP(SUM('Model coeffs'!D$14) + SUM('Model coeffs'!D$7)*'Cost drivers '!$D123 + SUM('Model coeffs'!D$8)*'Cost drivers '!$E123 + SUM('Model coeffs'!D$9)*'Cost drivers '!$F123 + SUM('Model coeffs'!D$10)*'Cost drivers '!$G123 + SUM('Model coeffs'!D$11)*'Cost drivers '!$H123 + SUM('Model coeffs'!D$12)*'Cost drivers '!$I123 + SUM('Model coeffs'!D$13)*'Cost drivers '!$J123),
"")</f>
        <v>19.806751506743037</v>
      </c>
      <c r="E121" s="181">
        <f>IFERROR(
EXP(SUM('Model coeffs'!E$14) + SUM('Model coeffs'!E$7)*'Cost drivers '!$D123 + SUM('Model coeffs'!E$8)*'Cost drivers '!$E123 + SUM('Model coeffs'!E$9)*'Cost drivers '!$F123 + SUM('Model coeffs'!E$10)*'Cost drivers '!$G123 + SUM('Model coeffs'!E$11)*'Cost drivers '!$H123 + SUM('Model coeffs'!E$12)*'Cost drivers '!$I123 + SUM('Model coeffs'!E$13)*'Cost drivers '!$J123),
"")</f>
        <v>20.889809325619357</v>
      </c>
      <c r="F121" s="181">
        <f>IFERROR(
EXP(SUM('Model coeffs'!F$14) + SUM('Model coeffs'!F$7)*'Cost drivers '!$D123 + SUM('Model coeffs'!F$8)*'Cost drivers '!$E123 + SUM('Model coeffs'!F$9)*'Cost drivers '!$F123 + SUM('Model coeffs'!F$10)*'Cost drivers '!$G123 + SUM('Model coeffs'!F$11)*'Cost drivers '!$H123 + SUM('Model coeffs'!F$12)*'Cost drivers '!$I123 + SUM('Model coeffs'!F$13)*'Cost drivers '!$J123),
"")</f>
        <v>20.440715368943515</v>
      </c>
      <c r="G121" s="181">
        <f>IFERROR(
EXP(SUM('Model coeffs'!G$14) + SUM('Model coeffs'!G$7)*'Cost drivers '!$D123 + SUM('Model coeffs'!G$8)*'Cost drivers '!$E123 + SUM('Model coeffs'!G$9)*'Cost drivers '!$F123 + SUM('Model coeffs'!G$10)*'Cost drivers '!$G123 + SUM('Model coeffs'!G$11)*'Cost drivers '!$H123 + SUM('Model coeffs'!G$12)*'Cost drivers '!$I123 + SUM('Model coeffs'!G$13)*'Cost drivers '!$J123),
"")</f>
        <v>21.881808941925755</v>
      </c>
      <c r="H121" s="181">
        <f>IFERROR(
EXP(SUM('Model coeffs'!H$14) + SUM('Model coeffs'!H$7)*'Cost drivers '!$D123 + SUM('Model coeffs'!H$8)*'Cost drivers '!$E123 + SUM('Model coeffs'!H$9)*'Cost drivers '!$F123 + SUM('Model coeffs'!H$10)*'Cost drivers '!$G123 + SUM('Model coeffs'!H$11)*'Cost drivers '!$H123 + SUM('Model coeffs'!H$12)*'Cost drivers '!$I123 + SUM('Model coeffs'!H$13)*'Cost drivers '!$J123),
"")</f>
        <v>46.944768007002978</v>
      </c>
      <c r="I121" s="181">
        <f>IFERROR(
EXP(SUM('Model coeffs'!I$14) + SUM('Model coeffs'!I$7)*'Cost drivers '!$D123 + SUM('Model coeffs'!I$8)*'Cost drivers '!$E123 + SUM('Model coeffs'!I$9)*'Cost drivers '!$F123 + SUM('Model coeffs'!I$10)*'Cost drivers '!$G123 + SUM('Model coeffs'!I$11)*'Cost drivers '!$H123 + SUM('Model coeffs'!I$12)*'Cost drivers '!$I123 + SUM('Model coeffs'!I$13)*'Cost drivers '!$J123),
"")</f>
        <v>50.275242888620959</v>
      </c>
      <c r="J121" s="181">
        <f>IFERROR(
EXP(SUM('Model coeffs'!J$14) + SUM('Model coeffs'!J$7)*'Cost drivers '!$D123 + SUM('Model coeffs'!J$8)*'Cost drivers '!$E123 + SUM('Model coeffs'!J$9)*'Cost drivers '!$F123 + SUM('Model coeffs'!J$10)*'Cost drivers '!$G123 + SUM('Model coeffs'!J$11)*'Cost drivers '!$H123 + SUM('Model coeffs'!J$12)*'Cost drivers '!$I123 + SUM('Model coeffs'!J$13)*'Cost drivers '!$J123),
"")</f>
        <v>42.829036957757332</v>
      </c>
      <c r="K121" s="181">
        <f>IFERROR(
EXP(SUM('Model coeffs'!K$14) + SUM('Model coeffs'!K$7)*'Cost drivers '!$D123 + SUM('Model coeffs'!K$8)*'Cost drivers '!$E123 + SUM('Model coeffs'!K$9)*'Cost drivers '!$F123 + SUM('Model coeffs'!K$10)*'Cost drivers '!$G123 + SUM('Model coeffs'!K$11)*'Cost drivers '!$H123 + SUM('Model coeffs'!K$12)*'Cost drivers '!$I123 + SUM('Model coeffs'!K$13)*'Cost drivers '!$J123),
"")</f>
        <v>45.457214299405926</v>
      </c>
      <c r="L121" s="182">
        <f>IFERROR(INDEX('Cost drivers '!$O$9:$O$314, MATCH('Modelled costs '!$A121, 'Cost drivers '!$A$9:$A$314, 0)), "")</f>
        <v>901.54500000000007</v>
      </c>
      <c r="M121" s="183"/>
      <c r="N121" s="184">
        <f t="shared" si="22"/>
        <v>17.856677787146655</v>
      </c>
      <c r="O121" s="184">
        <f t="shared" si="22"/>
        <v>18.833103148465508</v>
      </c>
      <c r="P121" s="184">
        <f t="shared" si="22"/>
        <v>18.428224737294183</v>
      </c>
      <c r="Q121" s="184">
        <f t="shared" si="21"/>
        <v>19.727435442548458</v>
      </c>
      <c r="R121" s="184">
        <f t="shared" si="21"/>
        <v>42.322820872873507</v>
      </c>
      <c r="S121" s="184">
        <f t="shared" si="21"/>
        <v>45.32539385002179</v>
      </c>
      <c r="T121" s="184">
        <f t="shared" si="21"/>
        <v>38.612304124081334</v>
      </c>
      <c r="U121" s="184">
        <f t="shared" si="11"/>
        <v>40.981724265557922</v>
      </c>
      <c r="V121" s="183"/>
      <c r="W121" s="185">
        <f t="shared" si="15"/>
        <v>18.344890467806081</v>
      </c>
      <c r="X121" s="185">
        <f t="shared" si="16"/>
        <v>19.077830089921321</v>
      </c>
      <c r="Y121" s="185">
        <f t="shared" si="12"/>
        <v>41.810560778133635</v>
      </c>
      <c r="Z121" s="183"/>
      <c r="AA121" s="185">
        <f t="shared" si="17"/>
        <v>37.422720557727402</v>
      </c>
      <c r="AB121" s="185">
        <f t="shared" si="18"/>
        <v>41.810560778133635</v>
      </c>
      <c r="AC121" s="185">
        <f t="shared" si="19"/>
        <v>40.713600723032073</v>
      </c>
      <c r="AD121" s="183"/>
      <c r="AE121" s="186" t="str">
        <f>IF(RIGHT($C121,2)&gt;=RIGHT(Controls!$C$53,2), 'Modelled costs '!$AC121*Controls!$E$41, "")</f>
        <v/>
      </c>
      <c r="AF121" s="187" t="str">
        <f>IF(RIGHT($C121,2)&lt;RIGHT(Controls!$C$53,2), "", (INDEX(Controls!$F$44:$F$49, MATCH('Modelled costs '!$C121, Controls!$B$44:$B$49,0), 0))*'Modelled costs '!$AE121)</f>
        <v/>
      </c>
      <c r="AG121" s="188" t="str">
        <f t="shared" si="20"/>
        <v/>
      </c>
    </row>
    <row r="122" spans="1:33" s="48" customFormat="1" ht="13.15">
      <c r="A122" s="66" t="str">
        <f t="shared" si="13"/>
        <v>SWB15</v>
      </c>
      <c r="B122" s="66" t="str">
        <f>Costs!B123</f>
        <v>SWB</v>
      </c>
      <c r="C122" s="66" t="str">
        <f>Costs!C123</f>
        <v>2014-15</v>
      </c>
      <c r="D122" s="181">
        <f>IFERROR(
EXP(SUM('Model coeffs'!D$14) + SUM('Model coeffs'!D$7)*'Cost drivers '!$D124 + SUM('Model coeffs'!D$8)*'Cost drivers '!$E124 + SUM('Model coeffs'!D$9)*'Cost drivers '!$F124 + SUM('Model coeffs'!D$10)*'Cost drivers '!$G124 + SUM('Model coeffs'!D$11)*'Cost drivers '!$H124 + SUM('Model coeffs'!D$12)*'Cost drivers '!$I124 + SUM('Model coeffs'!D$13)*'Cost drivers '!$J124),
"")</f>
        <v>19.823989282192038</v>
      </c>
      <c r="E122" s="181">
        <f>IFERROR(
EXP(SUM('Model coeffs'!E$14) + SUM('Model coeffs'!E$7)*'Cost drivers '!$D124 + SUM('Model coeffs'!E$8)*'Cost drivers '!$E124 + SUM('Model coeffs'!E$9)*'Cost drivers '!$F124 + SUM('Model coeffs'!E$10)*'Cost drivers '!$G124 + SUM('Model coeffs'!E$11)*'Cost drivers '!$H124 + SUM('Model coeffs'!E$12)*'Cost drivers '!$I124 + SUM('Model coeffs'!E$13)*'Cost drivers '!$J124),
"")</f>
        <v>20.964910016528869</v>
      </c>
      <c r="F122" s="181">
        <f>IFERROR(
EXP(SUM('Model coeffs'!F$14) + SUM('Model coeffs'!F$7)*'Cost drivers '!$D124 + SUM('Model coeffs'!F$8)*'Cost drivers '!$E124 + SUM('Model coeffs'!F$9)*'Cost drivers '!$F124 + SUM('Model coeffs'!F$10)*'Cost drivers '!$G124 + SUM('Model coeffs'!F$11)*'Cost drivers '!$H124 + SUM('Model coeffs'!F$12)*'Cost drivers '!$I124 + SUM('Model coeffs'!F$13)*'Cost drivers '!$J124),
"")</f>
        <v>20.447134365562256</v>
      </c>
      <c r="G122" s="181">
        <f>IFERROR(
EXP(SUM('Model coeffs'!G$14) + SUM('Model coeffs'!G$7)*'Cost drivers '!$D124 + SUM('Model coeffs'!G$8)*'Cost drivers '!$E124 + SUM('Model coeffs'!G$9)*'Cost drivers '!$F124 + SUM('Model coeffs'!G$10)*'Cost drivers '!$G124 + SUM('Model coeffs'!G$11)*'Cost drivers '!$H124 + SUM('Model coeffs'!G$12)*'Cost drivers '!$I124 + SUM('Model coeffs'!G$13)*'Cost drivers '!$J124),
"")</f>
        <v>21.885446574007943</v>
      </c>
      <c r="H122" s="181">
        <f>IFERROR(
EXP(SUM('Model coeffs'!H$14) + SUM('Model coeffs'!H$7)*'Cost drivers '!$D124 + SUM('Model coeffs'!H$8)*'Cost drivers '!$E124 + SUM('Model coeffs'!H$9)*'Cost drivers '!$F124 + SUM('Model coeffs'!H$10)*'Cost drivers '!$G124 + SUM('Model coeffs'!H$11)*'Cost drivers '!$H124 + SUM('Model coeffs'!H$12)*'Cost drivers '!$I124 + SUM('Model coeffs'!H$13)*'Cost drivers '!$J124),
"")</f>
        <v>46.961969840383723</v>
      </c>
      <c r="I122" s="181">
        <f>IFERROR(
EXP(SUM('Model coeffs'!I$14) + SUM('Model coeffs'!I$7)*'Cost drivers '!$D124 + SUM('Model coeffs'!I$8)*'Cost drivers '!$E124 + SUM('Model coeffs'!I$9)*'Cost drivers '!$F124 + SUM('Model coeffs'!I$10)*'Cost drivers '!$G124 + SUM('Model coeffs'!I$11)*'Cost drivers '!$H124 + SUM('Model coeffs'!I$12)*'Cost drivers '!$I124 + SUM('Model coeffs'!I$13)*'Cost drivers '!$J124),
"")</f>
        <v>50.376874727338304</v>
      </c>
      <c r="J122" s="181">
        <f>IFERROR(
EXP(SUM('Model coeffs'!J$14) + SUM('Model coeffs'!J$7)*'Cost drivers '!$D124 + SUM('Model coeffs'!J$8)*'Cost drivers '!$E124 + SUM('Model coeffs'!J$9)*'Cost drivers '!$F124 + SUM('Model coeffs'!J$10)*'Cost drivers '!$G124 + SUM('Model coeffs'!J$11)*'Cost drivers '!$H124 + SUM('Model coeffs'!J$12)*'Cost drivers '!$I124 + SUM('Model coeffs'!J$13)*'Cost drivers '!$J124),
"")</f>
        <v>42.847362616925835</v>
      </c>
      <c r="K122" s="181">
        <f>IFERROR(
EXP(SUM('Model coeffs'!K$14) + SUM('Model coeffs'!K$7)*'Cost drivers '!$D124 + SUM('Model coeffs'!K$8)*'Cost drivers '!$E124 + SUM('Model coeffs'!K$9)*'Cost drivers '!$F124 + SUM('Model coeffs'!K$10)*'Cost drivers '!$G124 + SUM('Model coeffs'!K$11)*'Cost drivers '!$H124 + SUM('Model coeffs'!K$12)*'Cost drivers '!$I124 + SUM('Model coeffs'!K$13)*'Cost drivers '!$J124),
"")</f>
        <v>45.551091330897748</v>
      </c>
      <c r="L122" s="182">
        <f>IFERROR(INDEX('Cost drivers '!$O$9:$O$314, MATCH('Modelled costs '!$A122, 'Cost drivers '!$A$9:$A$314, 0)), "")</f>
        <v>906.697</v>
      </c>
      <c r="M122" s="183"/>
      <c r="N122" s="184">
        <f t="shared" si="22"/>
        <v>17.974351610195676</v>
      </c>
      <c r="O122" s="184">
        <f t="shared" si="22"/>
        <v>19.008821017256675</v>
      </c>
      <c r="P122" s="184">
        <f t="shared" si="22"/>
        <v>18.539355387852201</v>
      </c>
      <c r="Q122" s="184">
        <f t="shared" si="21"/>
        <v>19.843468752313278</v>
      </c>
      <c r="R122" s="184">
        <f t="shared" si="21"/>
        <v>42.580277168366401</v>
      </c>
      <c r="S122" s="184">
        <f t="shared" si="21"/>
        <v>45.676561184653458</v>
      </c>
      <c r="T122" s="184">
        <f t="shared" si="21"/>
        <v>38.849575142678802</v>
      </c>
      <c r="U122" s="184">
        <f t="shared" si="11"/>
        <v>41.301037856450996</v>
      </c>
      <c r="V122" s="183"/>
      <c r="W122" s="185">
        <f t="shared" si="15"/>
        <v>18.491586313726174</v>
      </c>
      <c r="X122" s="185">
        <f t="shared" si="16"/>
        <v>19.191412070082741</v>
      </c>
      <c r="Y122" s="185">
        <f t="shared" si="12"/>
        <v>42.101862838037412</v>
      </c>
      <c r="Z122" s="183"/>
      <c r="AA122" s="185">
        <f t="shared" si="17"/>
        <v>37.682998383808915</v>
      </c>
      <c r="AB122" s="185">
        <f t="shared" si="18"/>
        <v>42.101862838037412</v>
      </c>
      <c r="AC122" s="185">
        <f t="shared" si="19"/>
        <v>40.997146724480288</v>
      </c>
      <c r="AD122" s="183"/>
      <c r="AE122" s="186" t="str">
        <f>IF(RIGHT($C122,2)&gt;=RIGHT(Controls!$C$53,2), 'Modelled costs '!$AC122*Controls!$E$41, "")</f>
        <v/>
      </c>
      <c r="AF122" s="187" t="str">
        <f>IF(RIGHT($C122,2)&lt;RIGHT(Controls!$C$53,2), "", (INDEX(Controls!$F$44:$F$49, MATCH('Modelled costs '!$C122, Controls!$B$44:$B$49,0), 0))*'Modelled costs '!$AE122)</f>
        <v/>
      </c>
      <c r="AG122" s="188" t="str">
        <f t="shared" si="20"/>
        <v/>
      </c>
    </row>
    <row r="123" spans="1:33" s="48" customFormat="1" ht="13.15">
      <c r="A123" s="66" t="str">
        <f t="shared" si="13"/>
        <v>SWB16</v>
      </c>
      <c r="B123" s="66" t="str">
        <f>Costs!B124</f>
        <v>SWB</v>
      </c>
      <c r="C123" s="66" t="str">
        <f>Costs!C124</f>
        <v>2015-16</v>
      </c>
      <c r="D123" s="181">
        <f>IFERROR(
EXP(SUM('Model coeffs'!D$14) + SUM('Model coeffs'!D$7)*'Cost drivers '!$D125 + SUM('Model coeffs'!D$8)*'Cost drivers '!$E125 + SUM('Model coeffs'!D$9)*'Cost drivers '!$F125 + SUM('Model coeffs'!D$10)*'Cost drivers '!$G125 + SUM('Model coeffs'!D$11)*'Cost drivers '!$H125 + SUM('Model coeffs'!D$12)*'Cost drivers '!$I125 + SUM('Model coeffs'!D$13)*'Cost drivers '!$J125),
"")</f>
        <v>17.758339883606808</v>
      </c>
      <c r="E123" s="181">
        <f>IFERROR(
EXP(SUM('Model coeffs'!E$14) + SUM('Model coeffs'!E$7)*'Cost drivers '!$D125 + SUM('Model coeffs'!E$8)*'Cost drivers '!$E125 + SUM('Model coeffs'!E$9)*'Cost drivers '!$F125 + SUM('Model coeffs'!E$10)*'Cost drivers '!$G125 + SUM('Model coeffs'!E$11)*'Cost drivers '!$H125 + SUM('Model coeffs'!E$12)*'Cost drivers '!$I125 + SUM('Model coeffs'!E$13)*'Cost drivers '!$J125),
"")</f>
        <v>19.087517113379061</v>
      </c>
      <c r="F123" s="181">
        <f>IFERROR(
EXP(SUM('Model coeffs'!F$14) + SUM('Model coeffs'!F$7)*'Cost drivers '!$D125 + SUM('Model coeffs'!F$8)*'Cost drivers '!$E125 + SUM('Model coeffs'!F$9)*'Cost drivers '!$F125 + SUM('Model coeffs'!F$10)*'Cost drivers '!$G125 + SUM('Model coeffs'!F$11)*'Cost drivers '!$H125 + SUM('Model coeffs'!F$12)*'Cost drivers '!$I125 + SUM('Model coeffs'!F$13)*'Cost drivers '!$J125),
"")</f>
        <v>20.422540399989003</v>
      </c>
      <c r="G123" s="181">
        <f>IFERROR(
EXP(SUM('Model coeffs'!G$14) + SUM('Model coeffs'!G$7)*'Cost drivers '!$D125 + SUM('Model coeffs'!G$8)*'Cost drivers '!$E125 + SUM('Model coeffs'!G$9)*'Cost drivers '!$F125 + SUM('Model coeffs'!G$10)*'Cost drivers '!$G125 + SUM('Model coeffs'!G$11)*'Cost drivers '!$H125 + SUM('Model coeffs'!G$12)*'Cost drivers '!$I125 + SUM('Model coeffs'!G$13)*'Cost drivers '!$J125),
"")</f>
        <v>21.80632781166182</v>
      </c>
      <c r="H123" s="181">
        <f>IFERROR(
EXP(SUM('Model coeffs'!H$14) + SUM('Model coeffs'!H$7)*'Cost drivers '!$D125 + SUM('Model coeffs'!H$8)*'Cost drivers '!$E125 + SUM('Model coeffs'!H$9)*'Cost drivers '!$F125 + SUM('Model coeffs'!H$10)*'Cost drivers '!$G125 + SUM('Model coeffs'!H$11)*'Cost drivers '!$H125 + SUM('Model coeffs'!H$12)*'Cost drivers '!$I125 + SUM('Model coeffs'!H$13)*'Cost drivers '!$J125),
"")</f>
        <v>43.8460971760367</v>
      </c>
      <c r="I123" s="181">
        <f>IFERROR(
EXP(SUM('Model coeffs'!I$14) + SUM('Model coeffs'!I$7)*'Cost drivers '!$D125 + SUM('Model coeffs'!I$8)*'Cost drivers '!$E125 + SUM('Model coeffs'!I$9)*'Cost drivers '!$F125 + SUM('Model coeffs'!I$10)*'Cost drivers '!$G125 + SUM('Model coeffs'!I$11)*'Cost drivers '!$H125 + SUM('Model coeffs'!I$12)*'Cost drivers '!$I125 + SUM('Model coeffs'!I$13)*'Cost drivers '!$J125),
"")</f>
        <v>47.165487677618493</v>
      </c>
      <c r="J123" s="181">
        <f>IFERROR(
EXP(SUM('Model coeffs'!J$14) + SUM('Model coeffs'!J$7)*'Cost drivers '!$D125 + SUM('Model coeffs'!J$8)*'Cost drivers '!$E125 + SUM('Model coeffs'!J$9)*'Cost drivers '!$F125 + SUM('Model coeffs'!J$10)*'Cost drivers '!$G125 + SUM('Model coeffs'!J$11)*'Cost drivers '!$H125 + SUM('Model coeffs'!J$12)*'Cost drivers '!$I125 + SUM('Model coeffs'!J$13)*'Cost drivers '!$J125),
"")</f>
        <v>40.464331395615233</v>
      </c>
      <c r="K123" s="181">
        <f>IFERROR(
EXP(SUM('Model coeffs'!K$14) + SUM('Model coeffs'!K$7)*'Cost drivers '!$D125 + SUM('Model coeffs'!K$8)*'Cost drivers '!$E125 + SUM('Model coeffs'!K$9)*'Cost drivers '!$F125 + SUM('Model coeffs'!K$10)*'Cost drivers '!$G125 + SUM('Model coeffs'!K$11)*'Cost drivers '!$H125 + SUM('Model coeffs'!K$12)*'Cost drivers '!$I125 + SUM('Model coeffs'!K$13)*'Cost drivers '!$J125),
"")</f>
        <v>43.202409279001252</v>
      </c>
      <c r="L123" s="182">
        <f>IFERROR(INDEX('Cost drivers '!$O$9:$O$314, MATCH('Modelled costs '!$A123, 'Cost drivers '!$A$9:$A$314, 0)), "")</f>
        <v>922.44900000000007</v>
      </c>
      <c r="M123" s="183"/>
      <c r="N123" s="184">
        <f t="shared" si="22"/>
        <v>16.381162867293217</v>
      </c>
      <c r="O123" s="184">
        <f t="shared" si="22"/>
        <v>17.607261073719403</v>
      </c>
      <c r="P123" s="184">
        <f t="shared" si="22"/>
        <v>18.83875196942946</v>
      </c>
      <c r="Q123" s="184">
        <f t="shared" si="21"/>
        <v>20.115225283539637</v>
      </c>
      <c r="R123" s="184">
        <f t="shared" si="21"/>
        <v>40.445788493937883</v>
      </c>
      <c r="S123" s="184">
        <f t="shared" si="21"/>
        <v>43.507756942731504</v>
      </c>
      <c r="T123" s="184">
        <f t="shared" si="21"/>
        <v>37.32628203155388</v>
      </c>
      <c r="U123" s="184">
        <f t="shared" si="11"/>
        <v>39.852019237005429</v>
      </c>
      <c r="V123" s="183"/>
      <c r="W123" s="185">
        <f t="shared" si="15"/>
        <v>16.99421197050631</v>
      </c>
      <c r="X123" s="185">
        <f t="shared" si="16"/>
        <v>19.476988626484548</v>
      </c>
      <c r="Y123" s="185">
        <f t="shared" si="12"/>
        <v>40.282961676307174</v>
      </c>
      <c r="Z123" s="183"/>
      <c r="AA123" s="185">
        <f t="shared" si="17"/>
        <v>36.471200596990855</v>
      </c>
      <c r="AB123" s="185">
        <f t="shared" si="18"/>
        <v>40.282961676307174</v>
      </c>
      <c r="AC123" s="185">
        <f t="shared" si="19"/>
        <v>39.330021406478096</v>
      </c>
      <c r="AD123" s="183"/>
      <c r="AE123" s="186" t="str">
        <f>IF(RIGHT($C123,2)&gt;=RIGHT(Controls!$C$53,2), 'Modelled costs '!$AC123*Controls!$E$41, "")</f>
        <v/>
      </c>
      <c r="AF123" s="187" t="str">
        <f>IF(RIGHT($C123,2)&lt;RIGHT(Controls!$C$53,2), "", (INDEX(Controls!$F$44:$F$49, MATCH('Modelled costs '!$C123, Controls!$B$44:$B$49,0), 0))*'Modelled costs '!$AE123)</f>
        <v/>
      </c>
      <c r="AG123" s="188" t="str">
        <f t="shared" si="20"/>
        <v/>
      </c>
    </row>
    <row r="124" spans="1:33" s="48" customFormat="1" ht="13.15">
      <c r="A124" s="66" t="str">
        <f t="shared" si="13"/>
        <v>SWB17</v>
      </c>
      <c r="B124" s="66" t="str">
        <f>Costs!B125</f>
        <v>SWB</v>
      </c>
      <c r="C124" s="66" t="str">
        <f>Costs!C125</f>
        <v>2016-17</v>
      </c>
      <c r="D124" s="181">
        <f>IFERROR(
EXP(SUM('Model coeffs'!D$14) + SUM('Model coeffs'!D$7)*'Cost drivers '!$D126 + SUM('Model coeffs'!D$8)*'Cost drivers '!$E126 + SUM('Model coeffs'!D$9)*'Cost drivers '!$F126 + SUM('Model coeffs'!D$10)*'Cost drivers '!$G126 + SUM('Model coeffs'!D$11)*'Cost drivers '!$H126 + SUM('Model coeffs'!D$12)*'Cost drivers '!$I126 + SUM('Model coeffs'!D$13)*'Cost drivers '!$J126),
"")</f>
        <v>17.23317093395687</v>
      </c>
      <c r="E124" s="181">
        <f>IFERROR(
EXP(SUM('Model coeffs'!E$14) + SUM('Model coeffs'!E$7)*'Cost drivers '!$D126 + SUM('Model coeffs'!E$8)*'Cost drivers '!$E126 + SUM('Model coeffs'!E$9)*'Cost drivers '!$F126 + SUM('Model coeffs'!E$10)*'Cost drivers '!$G126 + SUM('Model coeffs'!E$11)*'Cost drivers '!$H126 + SUM('Model coeffs'!E$12)*'Cost drivers '!$I126 + SUM('Model coeffs'!E$13)*'Cost drivers '!$J126),
"")</f>
        <v>18.565630963422841</v>
      </c>
      <c r="F124" s="181">
        <f>IFERROR(
EXP(SUM('Model coeffs'!F$14) + SUM('Model coeffs'!F$7)*'Cost drivers '!$D126 + SUM('Model coeffs'!F$8)*'Cost drivers '!$E126 + SUM('Model coeffs'!F$9)*'Cost drivers '!$F126 + SUM('Model coeffs'!F$10)*'Cost drivers '!$G126 + SUM('Model coeffs'!F$11)*'Cost drivers '!$H126 + SUM('Model coeffs'!F$12)*'Cost drivers '!$I126 + SUM('Model coeffs'!F$13)*'Cost drivers '!$J126),
"")</f>
        <v>20.423872634898412</v>
      </c>
      <c r="G124" s="181">
        <f>IFERROR(
EXP(SUM('Model coeffs'!G$14) + SUM('Model coeffs'!G$7)*'Cost drivers '!$D126 + SUM('Model coeffs'!G$8)*'Cost drivers '!$E126 + SUM('Model coeffs'!G$9)*'Cost drivers '!$F126 + SUM('Model coeffs'!G$10)*'Cost drivers '!$G126 + SUM('Model coeffs'!G$11)*'Cost drivers '!$H126 + SUM('Model coeffs'!G$12)*'Cost drivers '!$I126 + SUM('Model coeffs'!G$13)*'Cost drivers '!$J126),
"")</f>
        <v>21.778772666539187</v>
      </c>
      <c r="H124" s="181">
        <f>IFERROR(
EXP(SUM('Model coeffs'!H$14) + SUM('Model coeffs'!H$7)*'Cost drivers '!$D126 + SUM('Model coeffs'!H$8)*'Cost drivers '!$E126 + SUM('Model coeffs'!H$9)*'Cost drivers '!$F126 + SUM('Model coeffs'!H$10)*'Cost drivers '!$G126 + SUM('Model coeffs'!H$11)*'Cost drivers '!$H126 + SUM('Model coeffs'!H$12)*'Cost drivers '!$I126 + SUM('Model coeffs'!H$13)*'Cost drivers '!$J126),
"")</f>
        <v>43.072220808908128</v>
      </c>
      <c r="I124" s="181">
        <f>IFERROR(
EXP(SUM('Model coeffs'!I$14) + SUM('Model coeffs'!I$7)*'Cost drivers '!$D126 + SUM('Model coeffs'!I$8)*'Cost drivers '!$E126 + SUM('Model coeffs'!I$9)*'Cost drivers '!$F126 + SUM('Model coeffs'!I$10)*'Cost drivers '!$G126 + SUM('Model coeffs'!I$11)*'Cost drivers '!$H126 + SUM('Model coeffs'!I$12)*'Cost drivers '!$I126 + SUM('Model coeffs'!I$13)*'Cost drivers '!$J126),
"")</f>
        <v>46.516996687081907</v>
      </c>
      <c r="J124" s="181">
        <f>IFERROR(
EXP(SUM('Model coeffs'!J$14) + SUM('Model coeffs'!J$7)*'Cost drivers '!$D126 + SUM('Model coeffs'!J$8)*'Cost drivers '!$E126 + SUM('Model coeffs'!J$9)*'Cost drivers '!$F126 + SUM('Model coeffs'!J$10)*'Cost drivers '!$G126 + SUM('Model coeffs'!J$11)*'Cost drivers '!$H126 + SUM('Model coeffs'!J$12)*'Cost drivers '!$I126 + SUM('Model coeffs'!J$13)*'Cost drivers '!$J126),
"")</f>
        <v>39.831545391706527</v>
      </c>
      <c r="K124" s="181">
        <f>IFERROR(
EXP(SUM('Model coeffs'!K$14) + SUM('Model coeffs'!K$7)*'Cost drivers '!$D126 + SUM('Model coeffs'!K$8)*'Cost drivers '!$E126 + SUM('Model coeffs'!K$9)*'Cost drivers '!$F126 + SUM('Model coeffs'!K$10)*'Cost drivers '!$G126 + SUM('Model coeffs'!K$11)*'Cost drivers '!$H126 + SUM('Model coeffs'!K$12)*'Cost drivers '!$I126 + SUM('Model coeffs'!K$13)*'Cost drivers '!$J126),
"")</f>
        <v>42.665744176993407</v>
      </c>
      <c r="L124" s="182">
        <f>IFERROR(INDEX('Cost drivers '!$O$9:$O$314, MATCH('Modelled costs '!$A124, 'Cost drivers '!$A$9:$A$314, 0)), "")</f>
        <v>939.37899999999991</v>
      </c>
      <c r="M124" s="183"/>
      <c r="N124" s="184">
        <f t="shared" si="22"/>
        <v>16.18847887876947</v>
      </c>
      <c r="O124" s="184">
        <f t="shared" si="22"/>
        <v>17.440163848789183</v>
      </c>
      <c r="P124" s="184">
        <f t="shared" si="22"/>
        <v>19.185757051898232</v>
      </c>
      <c r="Q124" s="184">
        <f t="shared" si="21"/>
        <v>20.458521688720911</v>
      </c>
      <c r="R124" s="184">
        <f t="shared" si="21"/>
        <v>40.461139711251306</v>
      </c>
      <c r="S124" s="184">
        <f t="shared" si="21"/>
        <v>43.697089830914308</v>
      </c>
      <c r="T124" s="184">
        <f t="shared" si="21"/>
        <v>37.416917278515882</v>
      </c>
      <c r="U124" s="184">
        <f t="shared" si="11"/>
        <v>40.079304099239884</v>
      </c>
      <c r="V124" s="183"/>
      <c r="W124" s="185">
        <f t="shared" si="15"/>
        <v>16.814321363779328</v>
      </c>
      <c r="X124" s="185">
        <f t="shared" si="16"/>
        <v>19.822139370309571</v>
      </c>
      <c r="Y124" s="185">
        <f t="shared" si="12"/>
        <v>40.413612729980343</v>
      </c>
      <c r="Z124" s="183"/>
      <c r="AA124" s="185">
        <f t="shared" si="17"/>
        <v>36.636460734088899</v>
      </c>
      <c r="AB124" s="185">
        <f t="shared" si="18"/>
        <v>40.413612729980343</v>
      </c>
      <c r="AC124" s="185">
        <f t="shared" si="19"/>
        <v>39.469324731007482</v>
      </c>
      <c r="AD124" s="183"/>
      <c r="AE124" s="186" t="str">
        <f>IF(RIGHT($C124,2)&gt;=RIGHT(Controls!$C$53,2), 'Modelled costs '!$AC124*Controls!$E$41, "")</f>
        <v/>
      </c>
      <c r="AF124" s="187" t="str">
        <f>IF(RIGHT($C124,2)&lt;RIGHT(Controls!$C$53,2), "", (INDEX(Controls!$F$44:$F$49, MATCH('Modelled costs '!$C124, Controls!$B$44:$B$49,0), 0))*'Modelled costs '!$AE124)</f>
        <v/>
      </c>
      <c r="AG124" s="188" t="str">
        <f t="shared" si="20"/>
        <v/>
      </c>
    </row>
    <row r="125" spans="1:33" s="48" customFormat="1" ht="13.15">
      <c r="A125" s="66" t="str">
        <f t="shared" si="13"/>
        <v>SWB18</v>
      </c>
      <c r="B125" s="66" t="str">
        <f>Costs!B126</f>
        <v>SWB</v>
      </c>
      <c r="C125" s="66" t="str">
        <f>Costs!C126</f>
        <v>2017-18</v>
      </c>
      <c r="D125" s="181">
        <f>IFERROR(
EXP(SUM('Model coeffs'!D$14) + SUM('Model coeffs'!D$7)*'Cost drivers '!$D127 + SUM('Model coeffs'!D$8)*'Cost drivers '!$E127 + SUM('Model coeffs'!D$9)*'Cost drivers '!$F127 + SUM('Model coeffs'!D$10)*'Cost drivers '!$G127 + SUM('Model coeffs'!D$11)*'Cost drivers '!$H127 + SUM('Model coeffs'!D$12)*'Cost drivers '!$I127 + SUM('Model coeffs'!D$13)*'Cost drivers '!$J127),
"")</f>
        <v>16.806279895109441</v>
      </c>
      <c r="E125" s="181">
        <f>IFERROR(
EXP(SUM('Model coeffs'!E$14) + SUM('Model coeffs'!E$7)*'Cost drivers '!$D127 + SUM('Model coeffs'!E$8)*'Cost drivers '!$E127 + SUM('Model coeffs'!E$9)*'Cost drivers '!$F127 + SUM('Model coeffs'!E$10)*'Cost drivers '!$G127 + SUM('Model coeffs'!E$11)*'Cost drivers '!$H127 + SUM('Model coeffs'!E$12)*'Cost drivers '!$I127 + SUM('Model coeffs'!E$13)*'Cost drivers '!$J127),
"")</f>
        <v>17.728290704554517</v>
      </c>
      <c r="F125" s="181">
        <f>IFERROR(
EXP(SUM('Model coeffs'!F$14) + SUM('Model coeffs'!F$7)*'Cost drivers '!$D127 + SUM('Model coeffs'!F$8)*'Cost drivers '!$E127 + SUM('Model coeffs'!F$9)*'Cost drivers '!$F127 + SUM('Model coeffs'!F$10)*'Cost drivers '!$G127 + SUM('Model coeffs'!F$11)*'Cost drivers '!$H127 + SUM('Model coeffs'!F$12)*'Cost drivers '!$I127 + SUM('Model coeffs'!F$13)*'Cost drivers '!$J127),
"")</f>
        <v>20.437333235981075</v>
      </c>
      <c r="G125" s="181">
        <f>IFERROR(
EXP(SUM('Model coeffs'!G$14) + SUM('Model coeffs'!G$7)*'Cost drivers '!$D127 + SUM('Model coeffs'!G$8)*'Cost drivers '!$E127 + SUM('Model coeffs'!G$9)*'Cost drivers '!$F127 + SUM('Model coeffs'!G$10)*'Cost drivers '!$G127 + SUM('Model coeffs'!G$11)*'Cost drivers '!$H127 + SUM('Model coeffs'!G$12)*'Cost drivers '!$I127 + SUM('Model coeffs'!G$13)*'Cost drivers '!$J127),
"")</f>
        <v>21.782973937986366</v>
      </c>
      <c r="H125" s="181">
        <f>IFERROR(
EXP(SUM('Model coeffs'!H$14) + SUM('Model coeffs'!H$7)*'Cost drivers '!$D127 + SUM('Model coeffs'!H$8)*'Cost drivers '!$E127 + SUM('Model coeffs'!H$9)*'Cost drivers '!$F127 + SUM('Model coeffs'!H$10)*'Cost drivers '!$G127 + SUM('Model coeffs'!H$11)*'Cost drivers '!$H127 + SUM('Model coeffs'!H$12)*'Cost drivers '!$I127 + SUM('Model coeffs'!H$13)*'Cost drivers '!$J127),
"")</f>
        <v>42.349137695542503</v>
      </c>
      <c r="I125" s="181">
        <f>IFERROR(
EXP(SUM('Model coeffs'!I$14) + SUM('Model coeffs'!I$7)*'Cost drivers '!$D127 + SUM('Model coeffs'!I$8)*'Cost drivers '!$E127 + SUM('Model coeffs'!I$9)*'Cost drivers '!$F127 + SUM('Model coeffs'!I$10)*'Cost drivers '!$G127 + SUM('Model coeffs'!I$11)*'Cost drivers '!$H127 + SUM('Model coeffs'!I$12)*'Cost drivers '!$I127 + SUM('Model coeffs'!I$13)*'Cost drivers '!$J127),
"")</f>
        <v>45.323402131767409</v>
      </c>
      <c r="J125" s="181">
        <f>IFERROR(
EXP(SUM('Model coeffs'!J$14) + SUM('Model coeffs'!J$7)*'Cost drivers '!$D127 + SUM('Model coeffs'!J$8)*'Cost drivers '!$E127 + SUM('Model coeffs'!J$9)*'Cost drivers '!$F127 + SUM('Model coeffs'!J$10)*'Cost drivers '!$G127 + SUM('Model coeffs'!J$11)*'Cost drivers '!$H127 + SUM('Model coeffs'!J$12)*'Cost drivers '!$I127 + SUM('Model coeffs'!J$13)*'Cost drivers '!$J127),
"")</f>
        <v>39.316386672000007</v>
      </c>
      <c r="K125" s="181">
        <f>IFERROR(
EXP(SUM('Model coeffs'!K$14) + SUM('Model coeffs'!K$7)*'Cost drivers '!$D127 + SUM('Model coeffs'!K$8)*'Cost drivers '!$E127 + SUM('Model coeffs'!K$9)*'Cost drivers '!$F127 + SUM('Model coeffs'!K$10)*'Cost drivers '!$G127 + SUM('Model coeffs'!K$11)*'Cost drivers '!$H127 + SUM('Model coeffs'!K$12)*'Cost drivers '!$I127 + SUM('Model coeffs'!K$13)*'Cost drivers '!$J127),
"")</f>
        <v>41.701691159771478</v>
      </c>
      <c r="L125" s="182">
        <f>IFERROR(INDEX('Cost drivers '!$O$9:$O$314, MATCH('Modelled costs '!$A125, 'Cost drivers '!$A$9:$A$314, 0)), "")</f>
        <v>952.62099999999987</v>
      </c>
      <c r="M125" s="183"/>
      <c r="N125" s="184">
        <f t="shared" si="22"/>
        <v>16.01001515995905</v>
      </c>
      <c r="O125" s="184">
        <f t="shared" si="22"/>
        <v>16.888342019263426</v>
      </c>
      <c r="P125" s="184">
        <f t="shared" si="22"/>
        <v>19.469032824593526</v>
      </c>
      <c r="Q125" s="184">
        <f t="shared" si="21"/>
        <v>20.750918415778507</v>
      </c>
      <c r="R125" s="184">
        <f t="shared" si="21"/>
        <v>40.342677900665386</v>
      </c>
      <c r="S125" s="184">
        <f t="shared" si="21"/>
        <v>43.176024662166391</v>
      </c>
      <c r="T125" s="184">
        <f t="shared" si="21"/>
        <v>37.453615587867311</v>
      </c>
      <c r="U125" s="184">
        <f t="shared" si="11"/>
        <v>39.725906734312659</v>
      </c>
      <c r="V125" s="183"/>
      <c r="W125" s="185">
        <f t="shared" si="15"/>
        <v>16.449178589611236</v>
      </c>
      <c r="X125" s="185">
        <f t="shared" si="16"/>
        <v>20.109975620186017</v>
      </c>
      <c r="Y125" s="185">
        <f t="shared" si="12"/>
        <v>40.174556221252942</v>
      </c>
      <c r="Z125" s="183"/>
      <c r="AA125" s="185">
        <f t="shared" si="17"/>
        <v>36.559154209797256</v>
      </c>
      <c r="AB125" s="185">
        <f t="shared" si="18"/>
        <v>40.174556221252942</v>
      </c>
      <c r="AC125" s="185">
        <f t="shared" si="19"/>
        <v>39.270705718389024</v>
      </c>
      <c r="AD125" s="183"/>
      <c r="AE125" s="186" t="str">
        <f>IF(RIGHT($C125,2)&gt;=RIGHT(Controls!$C$53,2), 'Modelled costs '!$AC125*Controls!$E$41, "")</f>
        <v/>
      </c>
      <c r="AF125" s="187" t="str">
        <f>IF(RIGHT($C125,2)&lt;RIGHT(Controls!$C$53,2), "", (INDEX(Controls!$F$44:$F$49, MATCH('Modelled costs '!$C125, Controls!$B$44:$B$49,0), 0))*'Modelled costs '!$AE125)</f>
        <v/>
      </c>
      <c r="AG125" s="188" t="str">
        <f t="shared" si="20"/>
        <v/>
      </c>
    </row>
    <row r="126" spans="1:33" s="48" customFormat="1" ht="13.15">
      <c r="A126" s="66" t="str">
        <f t="shared" si="13"/>
        <v>SWB19</v>
      </c>
      <c r="B126" s="66" t="str">
        <f>Costs!B127</f>
        <v>SWB</v>
      </c>
      <c r="C126" s="66" t="str">
        <f>Costs!C127</f>
        <v>2018-19</v>
      </c>
      <c r="D126" s="181">
        <f>IFERROR(
EXP(SUM('Model coeffs'!D$14) + SUM('Model coeffs'!D$7)*'Cost drivers '!$D128 + SUM('Model coeffs'!D$8)*'Cost drivers '!$E128 + SUM('Model coeffs'!D$9)*'Cost drivers '!$F128 + SUM('Model coeffs'!D$10)*'Cost drivers '!$G128 + SUM('Model coeffs'!D$11)*'Cost drivers '!$H128 + SUM('Model coeffs'!D$12)*'Cost drivers '!$I128 + SUM('Model coeffs'!D$13)*'Cost drivers '!$J128),
"")</f>
        <v>16.092523038231317</v>
      </c>
      <c r="E126" s="181">
        <f>IFERROR(
EXP(SUM('Model coeffs'!E$14) + SUM('Model coeffs'!E$7)*'Cost drivers '!$D128 + SUM('Model coeffs'!E$8)*'Cost drivers '!$E128 + SUM('Model coeffs'!E$9)*'Cost drivers '!$F128 + SUM('Model coeffs'!E$10)*'Cost drivers '!$G128 + SUM('Model coeffs'!E$11)*'Cost drivers '!$H128 + SUM('Model coeffs'!E$12)*'Cost drivers '!$I128 + SUM('Model coeffs'!E$13)*'Cost drivers '!$J128),
"")</f>
        <v>17.145135463515448</v>
      </c>
      <c r="F126" s="181">
        <f>IFERROR(
EXP(SUM('Model coeffs'!F$14) + SUM('Model coeffs'!F$7)*'Cost drivers '!$D128 + SUM('Model coeffs'!F$8)*'Cost drivers '!$E128 + SUM('Model coeffs'!F$9)*'Cost drivers '!$F128 + SUM('Model coeffs'!F$10)*'Cost drivers '!$G128 + SUM('Model coeffs'!F$11)*'Cost drivers '!$H128 + SUM('Model coeffs'!F$12)*'Cost drivers '!$I128 + SUM('Model coeffs'!F$13)*'Cost drivers '!$J128),
"")</f>
        <v>20.457974532817289</v>
      </c>
      <c r="G126" s="181">
        <f>IFERROR(
EXP(SUM('Model coeffs'!G$14) + SUM('Model coeffs'!G$7)*'Cost drivers '!$D128 + SUM('Model coeffs'!G$8)*'Cost drivers '!$E128 + SUM('Model coeffs'!G$9)*'Cost drivers '!$F128 + SUM('Model coeffs'!G$10)*'Cost drivers '!$G128 + SUM('Model coeffs'!G$11)*'Cost drivers '!$H128 + SUM('Model coeffs'!G$12)*'Cost drivers '!$I128 + SUM('Model coeffs'!G$13)*'Cost drivers '!$J128),
"")</f>
        <v>21.811791224863256</v>
      </c>
      <c r="H126" s="181">
        <f>IFERROR(
EXP(SUM('Model coeffs'!H$14) + SUM('Model coeffs'!H$7)*'Cost drivers '!$D128 + SUM('Model coeffs'!H$8)*'Cost drivers '!$E128 + SUM('Model coeffs'!H$9)*'Cost drivers '!$F128 + SUM('Model coeffs'!H$10)*'Cost drivers '!$G128 + SUM('Model coeffs'!H$11)*'Cost drivers '!$H128 + SUM('Model coeffs'!H$12)*'Cost drivers '!$I128 + SUM('Model coeffs'!H$13)*'Cost drivers '!$J128),
"")</f>
        <v>41.3272428993318</v>
      </c>
      <c r="I126" s="181">
        <f>IFERROR(
EXP(SUM('Model coeffs'!I$14) + SUM('Model coeffs'!I$7)*'Cost drivers '!$D128 + SUM('Model coeffs'!I$8)*'Cost drivers '!$E128 + SUM('Model coeffs'!I$9)*'Cost drivers '!$F128 + SUM('Model coeffs'!I$10)*'Cost drivers '!$G128 + SUM('Model coeffs'!I$11)*'Cost drivers '!$H128 + SUM('Model coeffs'!I$12)*'Cost drivers '!$I128 + SUM('Model coeffs'!I$13)*'Cost drivers '!$J128),
"")</f>
        <v>44.565006633577077</v>
      </c>
      <c r="J126" s="181">
        <f>IFERROR(
EXP(SUM('Model coeffs'!J$14) + SUM('Model coeffs'!J$7)*'Cost drivers '!$D128 + SUM('Model coeffs'!J$8)*'Cost drivers '!$E128 + SUM('Model coeffs'!J$9)*'Cost drivers '!$F128 + SUM('Model coeffs'!J$10)*'Cost drivers '!$G128 + SUM('Model coeffs'!J$11)*'Cost drivers '!$H128 + SUM('Model coeffs'!J$12)*'Cost drivers '!$I128 + SUM('Model coeffs'!J$13)*'Cost drivers '!$J128),
"")</f>
        <v>38.431532365824147</v>
      </c>
      <c r="K126" s="181">
        <f>IFERROR(
EXP(SUM('Model coeffs'!K$14) + SUM('Model coeffs'!K$7)*'Cost drivers '!$D128 + SUM('Model coeffs'!K$8)*'Cost drivers '!$E128 + SUM('Model coeffs'!K$9)*'Cost drivers '!$F128 + SUM('Model coeffs'!K$10)*'Cost drivers '!$G128 + SUM('Model coeffs'!K$11)*'Cost drivers '!$H128 + SUM('Model coeffs'!K$12)*'Cost drivers '!$I128 + SUM('Model coeffs'!K$13)*'Cost drivers '!$J128),
"")</f>
        <v>41.050096337400227</v>
      </c>
      <c r="L126" s="182">
        <f>IFERROR(INDEX('Cost drivers '!$O$9:$O$314, MATCH('Modelled costs '!$A126, 'Cost drivers '!$A$9:$A$314, 0)), "")</f>
        <v>960.2829999999999</v>
      </c>
      <c r="M126" s="183"/>
      <c r="N126" s="184">
        <f t="shared" si="22"/>
        <v>15.453376300721882</v>
      </c>
      <c r="O126" s="184">
        <f t="shared" si="22"/>
        <v>16.464182118311001</v>
      </c>
      <c r="P126" s="184">
        <f t="shared" si="22"/>
        <v>19.645445158297381</v>
      </c>
      <c r="Q126" s="184">
        <f t="shared" si="21"/>
        <v>20.945492312785362</v>
      </c>
      <c r="R126" s="184">
        <f t="shared" si="21"/>
        <v>39.685848793099034</v>
      </c>
      <c r="S126" s="184">
        <f t="shared" si="21"/>
        <v>42.795018265111288</v>
      </c>
      <c r="T126" s="184">
        <f t="shared" si="21"/>
        <v>36.905147194850706</v>
      </c>
      <c r="U126" s="184">
        <f t="shared" si="11"/>
        <v>39.419709661167694</v>
      </c>
      <c r="V126" s="183"/>
      <c r="W126" s="185">
        <f t="shared" si="15"/>
        <v>15.958779209516441</v>
      </c>
      <c r="X126" s="185">
        <f t="shared" si="16"/>
        <v>20.29546873554137</v>
      </c>
      <c r="Y126" s="185">
        <f t="shared" si="12"/>
        <v>39.701430978557184</v>
      </c>
      <c r="Z126" s="183"/>
      <c r="AA126" s="185">
        <f t="shared" si="17"/>
        <v>36.254247945057813</v>
      </c>
      <c r="AB126" s="185">
        <f t="shared" si="18"/>
        <v>39.701430978557184</v>
      </c>
      <c r="AC126" s="185">
        <f t="shared" si="19"/>
        <v>38.839635220182345</v>
      </c>
      <c r="AD126" s="183"/>
      <c r="AE126" s="186" t="str">
        <f>IF(RIGHT($C126,2)&gt;=RIGHT(Controls!$C$53,2), 'Modelled costs '!$AC126*Controls!$E$41, "")</f>
        <v/>
      </c>
      <c r="AF126" s="187" t="str">
        <f>IF(RIGHT($C126,2)&lt;RIGHT(Controls!$C$53,2), "", (INDEX(Controls!$F$44:$F$49, MATCH('Modelled costs '!$C126, Controls!$B$44:$B$49,0), 0))*'Modelled costs '!$AE126)</f>
        <v/>
      </c>
      <c r="AG126" s="188" t="str">
        <f t="shared" si="20"/>
        <v/>
      </c>
    </row>
    <row r="127" spans="1:33" s="48" customFormat="1" ht="13.15">
      <c r="A127" s="66" t="str">
        <f t="shared" si="13"/>
        <v>SWB20</v>
      </c>
      <c r="B127" s="66" t="str">
        <f>Costs!B128</f>
        <v>SWB</v>
      </c>
      <c r="C127" s="66" t="str">
        <f>Costs!C128</f>
        <v>2019-20</v>
      </c>
      <c r="D127" s="181">
        <f>IFERROR(
EXP(SUM('Model coeffs'!D$14) + SUM('Model coeffs'!D$7)*'Cost drivers '!$D129 + SUM('Model coeffs'!D$8)*'Cost drivers '!$E129 + SUM('Model coeffs'!D$9)*'Cost drivers '!$F129 + SUM('Model coeffs'!D$10)*'Cost drivers '!$G129 + SUM('Model coeffs'!D$11)*'Cost drivers '!$H129 + SUM('Model coeffs'!D$12)*'Cost drivers '!$I129 + SUM('Model coeffs'!D$13)*'Cost drivers '!$J129),
"")</f>
        <v>21.891881671581821</v>
      </c>
      <c r="E127" s="181">
        <f>IFERROR(
EXP(SUM('Model coeffs'!E$14) + SUM('Model coeffs'!E$7)*'Cost drivers '!$D129 + SUM('Model coeffs'!E$8)*'Cost drivers '!$E129 + SUM('Model coeffs'!E$9)*'Cost drivers '!$F129 + SUM('Model coeffs'!E$10)*'Cost drivers '!$G129 + SUM('Model coeffs'!E$11)*'Cost drivers '!$H129 + SUM('Model coeffs'!E$12)*'Cost drivers '!$I129 + SUM('Model coeffs'!E$13)*'Cost drivers '!$J129),
"")</f>
        <v>24.038586598858934</v>
      </c>
      <c r="F127" s="181">
        <f>IFERROR(
EXP(SUM('Model coeffs'!F$14) + SUM('Model coeffs'!F$7)*'Cost drivers '!$D129 + SUM('Model coeffs'!F$8)*'Cost drivers '!$E129 + SUM('Model coeffs'!F$9)*'Cost drivers '!$F129 + SUM('Model coeffs'!F$10)*'Cost drivers '!$G129 + SUM('Model coeffs'!F$11)*'Cost drivers '!$H129 + SUM('Model coeffs'!F$12)*'Cost drivers '!$I129 + SUM('Model coeffs'!F$13)*'Cost drivers '!$J129),
"")</f>
        <v>20.462692573702835</v>
      </c>
      <c r="G127" s="181">
        <f>IFERROR(
EXP(SUM('Model coeffs'!G$14) + SUM('Model coeffs'!G$7)*'Cost drivers '!$D129 + SUM('Model coeffs'!G$8)*'Cost drivers '!$E129 + SUM('Model coeffs'!G$9)*'Cost drivers '!$F129 + SUM('Model coeffs'!G$10)*'Cost drivers '!$G129 + SUM('Model coeffs'!G$11)*'Cost drivers '!$H129 + SUM('Model coeffs'!G$12)*'Cost drivers '!$I129 + SUM('Model coeffs'!G$13)*'Cost drivers '!$J129),
"")</f>
        <v>21.803640943530997</v>
      </c>
      <c r="H127" s="181">
        <f>IFERROR(
EXP(SUM('Model coeffs'!H$14) + SUM('Model coeffs'!H$7)*'Cost drivers '!$D129 + SUM('Model coeffs'!H$8)*'Cost drivers '!$E129 + SUM('Model coeffs'!H$9)*'Cost drivers '!$F129 + SUM('Model coeffs'!H$10)*'Cost drivers '!$G129 + SUM('Model coeffs'!H$11)*'Cost drivers '!$H129 + SUM('Model coeffs'!H$12)*'Cost drivers '!$I129 + SUM('Model coeffs'!H$13)*'Cost drivers '!$J129),
"")</f>
        <v>47.34806796931916</v>
      </c>
      <c r="I127" s="181">
        <f>IFERROR(
EXP(SUM('Model coeffs'!I$14) + SUM('Model coeffs'!I$7)*'Cost drivers '!$D129 + SUM('Model coeffs'!I$8)*'Cost drivers '!$E129 + SUM('Model coeffs'!I$9)*'Cost drivers '!$F129 + SUM('Model coeffs'!I$10)*'Cost drivers '!$G129 + SUM('Model coeffs'!I$11)*'Cost drivers '!$H129 + SUM('Model coeffs'!I$12)*'Cost drivers '!$I129 + SUM('Model coeffs'!I$13)*'Cost drivers '!$J129),
"")</f>
        <v>51.53658963547511</v>
      </c>
      <c r="J127" s="181">
        <f>IFERROR(
EXP(SUM('Model coeffs'!J$14) + SUM('Model coeffs'!J$7)*'Cost drivers '!$D129 + SUM('Model coeffs'!J$8)*'Cost drivers '!$E129 + SUM('Model coeffs'!J$9)*'Cost drivers '!$F129 + SUM('Model coeffs'!J$10)*'Cost drivers '!$G129 + SUM('Model coeffs'!J$11)*'Cost drivers '!$H129 + SUM('Model coeffs'!J$12)*'Cost drivers '!$I129 + SUM('Model coeffs'!J$13)*'Cost drivers '!$J129),
"")</f>
        <v>44.253432557210246</v>
      </c>
      <c r="K127" s="181">
        <f>IFERROR(
EXP(SUM('Model coeffs'!K$14) + SUM('Model coeffs'!K$7)*'Cost drivers '!$D129 + SUM('Model coeffs'!K$8)*'Cost drivers '!$E129 + SUM('Model coeffs'!K$9)*'Cost drivers '!$F129 + SUM('Model coeffs'!K$10)*'Cost drivers '!$G129 + SUM('Model coeffs'!K$11)*'Cost drivers '!$H129 + SUM('Model coeffs'!K$12)*'Cost drivers '!$I129 + SUM('Model coeffs'!K$13)*'Cost drivers '!$J129),
"")</f>
        <v>47.805917650123476</v>
      </c>
      <c r="L127" s="182">
        <f>IFERROR(INDEX('Cost drivers '!$O$9:$O$314, MATCH('Modelled costs '!$A127, 'Cost drivers '!$A$9:$A$314, 0)), "")</f>
        <v>970.58900000000006</v>
      </c>
      <c r="M127" s="183"/>
      <c r="N127" s="184">
        <f t="shared" si="22"/>
        <v>21.248019539738927</v>
      </c>
      <c r="O127" s="184">
        <f t="shared" si="22"/>
        <v>23.331587728399896</v>
      </c>
      <c r="P127" s="184">
        <f t="shared" si="22"/>
        <v>19.860864322417662</v>
      </c>
      <c r="Q127" s="184">
        <f t="shared" si="21"/>
        <v>21.162374059740809</v>
      </c>
      <c r="R127" s="184">
        <f t="shared" si="21"/>
        <v>45.955513942273512</v>
      </c>
      <c r="S127" s="184">
        <f t="shared" si="21"/>
        <v>50.020846997706151</v>
      </c>
      <c r="T127" s="184">
        <f t="shared" si="21"/>
        <v>42.951894852270136</v>
      </c>
      <c r="U127" s="184">
        <f t="shared" si="11"/>
        <v>46.399897806115696</v>
      </c>
      <c r="V127" s="183"/>
      <c r="W127" s="185">
        <f t="shared" si="15"/>
        <v>22.289803634069411</v>
      </c>
      <c r="X127" s="185">
        <f t="shared" si="16"/>
        <v>20.511619191079234</v>
      </c>
      <c r="Y127" s="185">
        <f t="shared" si="12"/>
        <v>46.332038399591369</v>
      </c>
      <c r="Z127" s="183"/>
      <c r="AA127" s="185">
        <f t="shared" si="17"/>
        <v>42.801422825148649</v>
      </c>
      <c r="AB127" s="185">
        <f t="shared" si="18"/>
        <v>46.332038399591369</v>
      </c>
      <c r="AC127" s="185">
        <f t="shared" si="19"/>
        <v>45.449384505980689</v>
      </c>
      <c r="AD127" s="183"/>
      <c r="AE127" s="186" t="str">
        <f>IF(RIGHT($C127,2)&gt;=RIGHT(Controls!$C$53,2), 'Modelled costs '!$AC127*Controls!$E$41, "")</f>
        <v/>
      </c>
      <c r="AF127" s="187" t="str">
        <f>IF(RIGHT($C127,2)&lt;RIGHT(Controls!$C$53,2), "", (INDEX(Controls!$F$44:$F$49, MATCH('Modelled costs '!$C127, Controls!$B$44:$B$49,0), 0))*'Modelled costs '!$AE127)</f>
        <v/>
      </c>
      <c r="AG127" s="188" t="str">
        <f t="shared" si="20"/>
        <v/>
      </c>
    </row>
    <row r="128" spans="1:33" s="48" customFormat="1" ht="13.15">
      <c r="A128" s="66" t="str">
        <f t="shared" si="13"/>
        <v>SWB21</v>
      </c>
      <c r="B128" s="66" t="str">
        <f>Costs!B129</f>
        <v>SWB</v>
      </c>
      <c r="C128" s="66" t="str">
        <f>Costs!C129</f>
        <v>2020-21</v>
      </c>
      <c r="D128" s="181">
        <f>IFERROR(
EXP(SUM('Model coeffs'!D$14) + SUM('Model coeffs'!D$7)*'Cost drivers '!$D130 + SUM('Model coeffs'!D$8)*'Cost drivers '!$E130 + SUM('Model coeffs'!D$9)*'Cost drivers '!$F130 + SUM('Model coeffs'!D$10)*'Cost drivers '!$G130 + SUM('Model coeffs'!D$11)*'Cost drivers '!$H130 + SUM('Model coeffs'!D$12)*'Cost drivers '!$I130 + SUM('Model coeffs'!D$13)*'Cost drivers '!$J130),
"")</f>
        <v>18.641649156842579</v>
      </c>
      <c r="E128" s="181">
        <f>IFERROR(
EXP(SUM('Model coeffs'!E$14) + SUM('Model coeffs'!E$7)*'Cost drivers '!$D130 + SUM('Model coeffs'!E$8)*'Cost drivers '!$E130 + SUM('Model coeffs'!E$9)*'Cost drivers '!$F130 + SUM('Model coeffs'!E$10)*'Cost drivers '!$G130 + SUM('Model coeffs'!E$11)*'Cost drivers '!$H130 + SUM('Model coeffs'!E$12)*'Cost drivers '!$I130 + SUM('Model coeffs'!E$13)*'Cost drivers '!$J130),
"")</f>
        <v>20.488903411150616</v>
      </c>
      <c r="F128" s="181">
        <f>IFERROR(
EXP(SUM('Model coeffs'!F$14) + SUM('Model coeffs'!F$7)*'Cost drivers '!$D130 + SUM('Model coeffs'!F$8)*'Cost drivers '!$E130 + SUM('Model coeffs'!F$9)*'Cost drivers '!$F130 + SUM('Model coeffs'!F$10)*'Cost drivers '!$G130 + SUM('Model coeffs'!F$11)*'Cost drivers '!$H130 + SUM('Model coeffs'!F$12)*'Cost drivers '!$I130 + SUM('Model coeffs'!F$13)*'Cost drivers '!$J130),
"")</f>
        <v>20.447236652820283</v>
      </c>
      <c r="G128" s="181">
        <f>IFERROR(
EXP(SUM('Model coeffs'!G$14) + SUM('Model coeffs'!G$7)*'Cost drivers '!$D130 + SUM('Model coeffs'!G$8)*'Cost drivers '!$E130 + SUM('Model coeffs'!G$9)*'Cost drivers '!$F130 + SUM('Model coeffs'!G$10)*'Cost drivers '!$G130 + SUM('Model coeffs'!G$11)*'Cost drivers '!$H130 + SUM('Model coeffs'!G$12)*'Cost drivers '!$I130 + SUM('Model coeffs'!G$13)*'Cost drivers '!$J130),
"")</f>
        <v>21.745739051517326</v>
      </c>
      <c r="H128" s="181">
        <f>IFERROR(
EXP(SUM('Model coeffs'!H$14) + SUM('Model coeffs'!H$7)*'Cost drivers '!$D130 + SUM('Model coeffs'!H$8)*'Cost drivers '!$E130 + SUM('Model coeffs'!H$9)*'Cost drivers '!$F130 + SUM('Model coeffs'!H$10)*'Cost drivers '!$G130 + SUM('Model coeffs'!H$11)*'Cost drivers '!$H130 + SUM('Model coeffs'!H$12)*'Cost drivers '!$I130 + SUM('Model coeffs'!H$13)*'Cost drivers '!$J130),
"")</f>
        <v>42.682244791991593</v>
      </c>
      <c r="I128" s="181">
        <f>IFERROR(
EXP(SUM('Model coeffs'!I$14) + SUM('Model coeffs'!I$7)*'Cost drivers '!$D130 + SUM('Model coeffs'!I$8)*'Cost drivers '!$E130 + SUM('Model coeffs'!I$9)*'Cost drivers '!$F130 + SUM('Model coeffs'!I$10)*'Cost drivers '!$G130 + SUM('Model coeffs'!I$11)*'Cost drivers '!$H130 + SUM('Model coeffs'!I$12)*'Cost drivers '!$I130 + SUM('Model coeffs'!I$13)*'Cost drivers '!$J130),
"")</f>
        <v>46.586462383357059</v>
      </c>
      <c r="J128" s="181">
        <f>IFERROR(
EXP(SUM('Model coeffs'!J$14) + SUM('Model coeffs'!J$7)*'Cost drivers '!$D130 + SUM('Model coeffs'!J$8)*'Cost drivers '!$E130 + SUM('Model coeffs'!J$9)*'Cost drivers '!$F130 + SUM('Model coeffs'!J$10)*'Cost drivers '!$G130 + SUM('Model coeffs'!J$11)*'Cost drivers '!$H130 + SUM('Model coeffs'!J$12)*'Cost drivers '!$I130 + SUM('Model coeffs'!J$13)*'Cost drivers '!$J130),
"")</f>
        <v>39.736488721819654</v>
      </c>
      <c r="K128" s="181">
        <f>IFERROR(
EXP(SUM('Model coeffs'!K$14) + SUM('Model coeffs'!K$7)*'Cost drivers '!$D130 + SUM('Model coeffs'!K$8)*'Cost drivers '!$E130 + SUM('Model coeffs'!K$9)*'Cost drivers '!$F130 + SUM('Model coeffs'!K$10)*'Cost drivers '!$G130 + SUM('Model coeffs'!K$11)*'Cost drivers '!$H130 + SUM('Model coeffs'!K$12)*'Cost drivers '!$I130 + SUM('Model coeffs'!K$13)*'Cost drivers '!$J130),
"")</f>
        <v>43.023261728659982</v>
      </c>
      <c r="L128" s="182">
        <f>IFERROR(INDEX('Cost drivers '!$O$9:$O$314, MATCH('Modelled costs '!$A128, 'Cost drivers '!$A$9:$A$314, 0)), "")</f>
        <v>986.10300000000007</v>
      </c>
      <c r="M128" s="183"/>
      <c r="N128" s="184">
        <f t="shared" si="22"/>
        <v>18.382586158509941</v>
      </c>
      <c r="O128" s="184">
        <f t="shared" si="22"/>
        <v>20.204169120445858</v>
      </c>
      <c r="P128" s="184">
        <f t="shared" si="22"/>
        <v>20.16308140505604</v>
      </c>
      <c r="Q128" s="184">
        <f t="shared" si="21"/>
        <v>21.443538515918394</v>
      </c>
      <c r="R128" s="184">
        <f t="shared" si="21"/>
        <v>42.089089636117293</v>
      </c>
      <c r="S128" s="184">
        <f t="shared" si="21"/>
        <v>45.939050315615553</v>
      </c>
      <c r="T128" s="184">
        <f t="shared" si="21"/>
        <v>39.184270738052533</v>
      </c>
      <c r="U128" s="184">
        <f t="shared" si="11"/>
        <v>42.425367460416801</v>
      </c>
      <c r="V128" s="183"/>
      <c r="W128" s="185">
        <f t="shared" si="15"/>
        <v>19.2933776394779</v>
      </c>
      <c r="X128" s="185">
        <f t="shared" si="16"/>
        <v>20.803309960487219</v>
      </c>
      <c r="Y128" s="185">
        <f t="shared" si="12"/>
        <v>42.409444537550542</v>
      </c>
      <c r="Z128" s="183"/>
      <c r="AA128" s="185">
        <f t="shared" si="17"/>
        <v>40.096687599965122</v>
      </c>
      <c r="AB128" s="185">
        <f t="shared" si="18"/>
        <v>42.409444537550542</v>
      </c>
      <c r="AC128" s="185">
        <f t="shared" si="19"/>
        <v>41.831255303154187</v>
      </c>
      <c r="AD128" s="183"/>
      <c r="AE128" s="186" t="str">
        <f>IF(RIGHT($C128,2)&gt;=RIGHT(Controls!$C$53,2), 'Modelled costs '!$AC128*Controls!$E$41, "")</f>
        <v/>
      </c>
      <c r="AF128" s="187" t="str">
        <f>IF(RIGHT($C128,2)&lt;RIGHT(Controls!$C$53,2), "", (INDEX(Controls!$F$44:$F$49, MATCH('Modelled costs '!$C128, Controls!$B$44:$B$49,0), 0))*'Modelled costs '!$AE128)</f>
        <v/>
      </c>
      <c r="AG128" s="188" t="str">
        <f t="shared" si="20"/>
        <v/>
      </c>
    </row>
    <row r="129" spans="1:33" s="48" customFormat="1" ht="13.15">
      <c r="A129" s="66" t="str">
        <f t="shared" si="13"/>
        <v>SWB22</v>
      </c>
      <c r="B129" s="66" t="str">
        <f>Costs!B130</f>
        <v>SWB</v>
      </c>
      <c r="C129" s="66" t="str">
        <f>Costs!C130</f>
        <v>2021-22</v>
      </c>
      <c r="D129" s="181">
        <f>IFERROR(
EXP(SUM('Model coeffs'!D$14) + SUM('Model coeffs'!D$7)*'Cost drivers '!$D131 + SUM('Model coeffs'!D$8)*'Cost drivers '!$E131 + SUM('Model coeffs'!D$9)*'Cost drivers '!$F131 + SUM('Model coeffs'!D$10)*'Cost drivers '!$G131 + SUM('Model coeffs'!D$11)*'Cost drivers '!$H131 + SUM('Model coeffs'!D$12)*'Cost drivers '!$I131 + SUM('Model coeffs'!D$13)*'Cost drivers '!$J131),
"")</f>
        <v>13.459879725518661</v>
      </c>
      <c r="E129" s="181">
        <f>IFERROR(
EXP(SUM('Model coeffs'!E$14) + SUM('Model coeffs'!E$7)*'Cost drivers '!$D131 + SUM('Model coeffs'!E$8)*'Cost drivers '!$E131 + SUM('Model coeffs'!E$9)*'Cost drivers '!$F131 + SUM('Model coeffs'!E$10)*'Cost drivers '!$G131 + SUM('Model coeffs'!E$11)*'Cost drivers '!$H131 + SUM('Model coeffs'!E$12)*'Cost drivers '!$I131 + SUM('Model coeffs'!E$13)*'Cost drivers '!$J131),
"")</f>
        <v>15.798118454187522</v>
      </c>
      <c r="F129" s="181">
        <f>IFERROR(
EXP(SUM('Model coeffs'!F$14) + SUM('Model coeffs'!F$7)*'Cost drivers '!$D131 + SUM('Model coeffs'!F$8)*'Cost drivers '!$E131 + SUM('Model coeffs'!F$9)*'Cost drivers '!$F131 + SUM('Model coeffs'!F$10)*'Cost drivers '!$G131 + SUM('Model coeffs'!F$11)*'Cost drivers '!$H131 + SUM('Model coeffs'!F$12)*'Cost drivers '!$I131 + SUM('Model coeffs'!F$13)*'Cost drivers '!$J131),
"")</f>
        <v>20.448987573234152</v>
      </c>
      <c r="G129" s="181">
        <f>IFERROR(
EXP(SUM('Model coeffs'!G$14) + SUM('Model coeffs'!G$7)*'Cost drivers '!$D131 + SUM('Model coeffs'!G$8)*'Cost drivers '!$E131 + SUM('Model coeffs'!G$9)*'Cost drivers '!$F131 + SUM('Model coeffs'!G$10)*'Cost drivers '!$G131 + SUM('Model coeffs'!G$11)*'Cost drivers '!$H131 + SUM('Model coeffs'!G$12)*'Cost drivers '!$I131 + SUM('Model coeffs'!G$13)*'Cost drivers '!$J131),
"")</f>
        <v>21.736038409225223</v>
      </c>
      <c r="H129" s="181">
        <f>IFERROR(
EXP(SUM('Model coeffs'!H$14) + SUM('Model coeffs'!H$7)*'Cost drivers '!$D131 + SUM('Model coeffs'!H$8)*'Cost drivers '!$E131 + SUM('Model coeffs'!H$9)*'Cost drivers '!$F131 + SUM('Model coeffs'!H$10)*'Cost drivers '!$G131 + SUM('Model coeffs'!H$11)*'Cost drivers '!$H131 + SUM('Model coeffs'!H$12)*'Cost drivers '!$I131 + SUM('Model coeffs'!H$13)*'Cost drivers '!$J131),
"")</f>
        <v>37.330111115615111</v>
      </c>
      <c r="I129" s="181">
        <f>IFERROR(
EXP(SUM('Model coeffs'!I$14) + SUM('Model coeffs'!I$7)*'Cost drivers '!$D131 + SUM('Model coeffs'!I$8)*'Cost drivers '!$E131 + SUM('Model coeffs'!I$9)*'Cost drivers '!$F131 + SUM('Model coeffs'!I$10)*'Cost drivers '!$G131 + SUM('Model coeffs'!I$11)*'Cost drivers '!$H131 + SUM('Model coeffs'!I$12)*'Cost drivers '!$I131 + SUM('Model coeffs'!I$13)*'Cost drivers '!$J131),
"")</f>
        <v>42.293093841846037</v>
      </c>
      <c r="J129" s="181">
        <f>IFERROR(
EXP(SUM('Model coeffs'!J$14) + SUM('Model coeffs'!J$7)*'Cost drivers '!$D131 + SUM('Model coeffs'!J$8)*'Cost drivers '!$E131 + SUM('Model coeffs'!J$9)*'Cost drivers '!$F131 + SUM('Model coeffs'!J$10)*'Cost drivers '!$G131 + SUM('Model coeffs'!J$11)*'Cost drivers '!$H131 + SUM('Model coeffs'!J$12)*'Cost drivers '!$I131 + SUM('Model coeffs'!J$13)*'Cost drivers '!$J131),
"")</f>
        <v>34.996572512734552</v>
      </c>
      <c r="K129" s="181">
        <f>IFERROR(
EXP(SUM('Model coeffs'!K$14) + SUM('Model coeffs'!K$7)*'Cost drivers '!$D131 + SUM('Model coeffs'!K$8)*'Cost drivers '!$E131 + SUM('Model coeffs'!K$9)*'Cost drivers '!$F131 + SUM('Model coeffs'!K$10)*'Cost drivers '!$G131 + SUM('Model coeffs'!K$11)*'Cost drivers '!$H131 + SUM('Model coeffs'!K$12)*'Cost drivers '!$I131 + SUM('Model coeffs'!K$13)*'Cost drivers '!$J131),
"")</f>
        <v>39.322911642813082</v>
      </c>
      <c r="L129" s="182">
        <f>IFERROR(INDEX('Cost drivers '!$O$9:$O$314, MATCH('Modelled costs '!$A129, 'Cost drivers '!$A$9:$A$314, 0)), "")</f>
        <v>994.0115000000003</v>
      </c>
      <c r="M129" s="183"/>
      <c r="N129" s="184">
        <f t="shared" si="22"/>
        <v>13.379275235782398</v>
      </c>
      <c r="O129" s="184">
        <f t="shared" si="22"/>
        <v>15.703511421824624</v>
      </c>
      <c r="P129" s="184">
        <f t="shared" si="22"/>
        <v>20.326528811151846</v>
      </c>
      <c r="Q129" s="184">
        <f t="shared" si="21"/>
        <v>21.605872143211585</v>
      </c>
      <c r="R129" s="184">
        <f t="shared" si="21"/>
        <v>37.106559745199263</v>
      </c>
      <c r="S129" s="184">
        <f t="shared" si="21"/>
        <v>42.039821649374154</v>
      </c>
      <c r="T129" s="184">
        <f t="shared" si="21"/>
        <v>34.78699553824206</v>
      </c>
      <c r="U129" s="184">
        <f t="shared" si="11"/>
        <v>39.087426386440114</v>
      </c>
      <c r="V129" s="183"/>
      <c r="W129" s="185">
        <f t="shared" si="15"/>
        <v>14.541393328803512</v>
      </c>
      <c r="X129" s="185">
        <f t="shared" si="16"/>
        <v>20.966200477181715</v>
      </c>
      <c r="Y129" s="185">
        <f t="shared" si="12"/>
        <v>38.255200829813894</v>
      </c>
      <c r="Z129" s="183"/>
      <c r="AA129" s="185">
        <f t="shared" si="17"/>
        <v>35.507593805985223</v>
      </c>
      <c r="AB129" s="185">
        <f t="shared" si="18"/>
        <v>38.255200829813894</v>
      </c>
      <c r="AC129" s="185">
        <f t="shared" si="19"/>
        <v>37.568299073856721</v>
      </c>
      <c r="AD129" s="183"/>
      <c r="AE129" s="186" t="str">
        <f>IF(RIGHT($C129,2)&gt;=RIGHT(Controls!$C$53,2), 'Modelled costs '!$AC129*Controls!$E$41, "")</f>
        <v/>
      </c>
      <c r="AF129" s="187" t="str">
        <f>IF(RIGHT($C129,2)&lt;RIGHT(Controls!$C$53,2), "", (INDEX(Controls!$F$44:$F$49, MATCH('Modelled costs '!$C129, Controls!$B$44:$B$49,0), 0))*'Modelled costs '!$AE129)</f>
        <v/>
      </c>
      <c r="AG129" s="188" t="str">
        <f t="shared" si="20"/>
        <v/>
      </c>
    </row>
    <row r="130" spans="1:33" s="48" customFormat="1" ht="13.15">
      <c r="A130" s="66" t="str">
        <f t="shared" si="13"/>
        <v>SWB23</v>
      </c>
      <c r="B130" s="66" t="str">
        <f>Costs!B131</f>
        <v>SWB</v>
      </c>
      <c r="C130" s="66" t="str">
        <f>Costs!C131</f>
        <v>2022-23</v>
      </c>
      <c r="D130" s="181">
        <f>IFERROR(
EXP(SUM('Model coeffs'!D$14) + SUM('Model coeffs'!D$7)*'Cost drivers '!$D132 + SUM('Model coeffs'!D$8)*'Cost drivers '!$E132 + SUM('Model coeffs'!D$9)*'Cost drivers '!$F132 + SUM('Model coeffs'!D$10)*'Cost drivers '!$G132 + SUM('Model coeffs'!D$11)*'Cost drivers '!$H132 + SUM('Model coeffs'!D$12)*'Cost drivers '!$I132 + SUM('Model coeffs'!D$13)*'Cost drivers '!$J132),
"")</f>
        <v>11.912708653586686</v>
      </c>
      <c r="E130" s="181">
        <f>IFERROR(
EXP(SUM('Model coeffs'!E$14) + SUM('Model coeffs'!E$7)*'Cost drivers '!$D132 + SUM('Model coeffs'!E$8)*'Cost drivers '!$E132 + SUM('Model coeffs'!E$9)*'Cost drivers '!$F132 + SUM('Model coeffs'!E$10)*'Cost drivers '!$G132 + SUM('Model coeffs'!E$11)*'Cost drivers '!$H132 + SUM('Model coeffs'!E$12)*'Cost drivers '!$I132 + SUM('Model coeffs'!E$13)*'Cost drivers '!$J132),
"")</f>
        <v>13.589713345661812</v>
      </c>
      <c r="F130" s="181">
        <f>IFERROR(
EXP(SUM('Model coeffs'!F$14) + SUM('Model coeffs'!F$7)*'Cost drivers '!$D132 + SUM('Model coeffs'!F$8)*'Cost drivers '!$E132 + SUM('Model coeffs'!F$9)*'Cost drivers '!$F132 + SUM('Model coeffs'!F$10)*'Cost drivers '!$G132 + SUM('Model coeffs'!F$11)*'Cost drivers '!$H132 + SUM('Model coeffs'!F$12)*'Cost drivers '!$I132 + SUM('Model coeffs'!F$13)*'Cost drivers '!$J132),
"")</f>
        <v>20.451934061498058</v>
      </c>
      <c r="G130" s="181">
        <f>IFERROR(
EXP(SUM('Model coeffs'!G$14) + SUM('Model coeffs'!G$7)*'Cost drivers '!$D132 + SUM('Model coeffs'!G$8)*'Cost drivers '!$E132 + SUM('Model coeffs'!G$9)*'Cost drivers '!$F132 + SUM('Model coeffs'!G$10)*'Cost drivers '!$G132 + SUM('Model coeffs'!G$11)*'Cost drivers '!$H132 + SUM('Model coeffs'!G$12)*'Cost drivers '!$I132 + SUM('Model coeffs'!G$13)*'Cost drivers '!$J132),
"")</f>
        <v>21.727977708447256</v>
      </c>
      <c r="H130" s="181">
        <f>IFERROR(
EXP(SUM('Model coeffs'!H$14) + SUM('Model coeffs'!H$7)*'Cost drivers '!$D132 + SUM('Model coeffs'!H$8)*'Cost drivers '!$E132 + SUM('Model coeffs'!H$9)*'Cost drivers '!$F132 + SUM('Model coeffs'!H$10)*'Cost drivers '!$G132 + SUM('Model coeffs'!H$11)*'Cost drivers '!$H132 + SUM('Model coeffs'!H$12)*'Cost drivers '!$I132 + SUM('Model coeffs'!H$13)*'Cost drivers '!$J132),
"")</f>
        <v>34.444178793368138</v>
      </c>
      <c r="I130" s="181">
        <f>IFERROR(
EXP(SUM('Model coeffs'!I$14) + SUM('Model coeffs'!I$7)*'Cost drivers '!$D132 + SUM('Model coeffs'!I$8)*'Cost drivers '!$E132 + SUM('Model coeffs'!I$9)*'Cost drivers '!$F132 + SUM('Model coeffs'!I$10)*'Cost drivers '!$G132 + SUM('Model coeffs'!I$11)*'Cost drivers '!$H132 + SUM('Model coeffs'!I$12)*'Cost drivers '!$I132 + SUM('Model coeffs'!I$13)*'Cost drivers '!$J132),
"")</f>
        <v>38.115246177586457</v>
      </c>
      <c r="J130" s="181">
        <f>IFERROR(
EXP(SUM('Model coeffs'!J$14) + SUM('Model coeffs'!J$7)*'Cost drivers '!$D132 + SUM('Model coeffs'!J$8)*'Cost drivers '!$E132 + SUM('Model coeffs'!J$9)*'Cost drivers '!$F132 + SUM('Model coeffs'!J$10)*'Cost drivers '!$G132 + SUM('Model coeffs'!J$11)*'Cost drivers '!$H132 + SUM('Model coeffs'!J$12)*'Cost drivers '!$I132 + SUM('Model coeffs'!J$13)*'Cost drivers '!$J132),
"")</f>
        <v>32.85551373190998</v>
      </c>
      <c r="K130" s="181">
        <f>IFERROR(
EXP(SUM('Model coeffs'!K$14) + SUM('Model coeffs'!K$7)*'Cost drivers '!$D132 + SUM('Model coeffs'!K$8)*'Cost drivers '!$E132 + SUM('Model coeffs'!K$9)*'Cost drivers '!$F132 + SUM('Model coeffs'!K$10)*'Cost drivers '!$G132 + SUM('Model coeffs'!K$11)*'Cost drivers '!$H132 + SUM('Model coeffs'!K$12)*'Cost drivers '!$I132 + SUM('Model coeffs'!K$13)*'Cost drivers '!$J132),
"")</f>
        <v>36.119003169440155</v>
      </c>
      <c r="L130" s="182">
        <f>IFERROR(INDEX('Cost drivers '!$O$9:$O$314, MATCH('Modelled costs '!$A130, 'Cost drivers '!$A$9:$A$314, 0)), "")</f>
        <v>1002.465</v>
      </c>
      <c r="M130" s="183"/>
      <c r="N130" s="184">
        <f t="shared" si="22"/>
        <v>11.942073480417777</v>
      </c>
      <c r="O130" s="184">
        <f t="shared" si="22"/>
        <v>13.623211989058868</v>
      </c>
      <c r="P130" s="184">
        <f t="shared" si="22"/>
        <v>20.502348078959653</v>
      </c>
      <c r="Q130" s="184">
        <f t="shared" si="21"/>
        <v>21.781537173498577</v>
      </c>
      <c r="R130" s="184">
        <f t="shared" si="21"/>
        <v>34.529083694093792</v>
      </c>
      <c r="S130" s="184">
        <f t="shared" si="21"/>
        <v>38.20920025941421</v>
      </c>
      <c r="T130" s="184">
        <f t="shared" si="21"/>
        <v>32.936502573259141</v>
      </c>
      <c r="U130" s="184">
        <f t="shared" si="11"/>
        <v>36.208036512252825</v>
      </c>
      <c r="V130" s="183"/>
      <c r="W130" s="185">
        <f t="shared" si="15"/>
        <v>12.782642734738323</v>
      </c>
      <c r="X130" s="185">
        <f t="shared" si="16"/>
        <v>21.141942626229117</v>
      </c>
      <c r="Y130" s="185">
        <f t="shared" si="12"/>
        <v>35.470705759754992</v>
      </c>
      <c r="Z130" s="183"/>
      <c r="AA130" s="185">
        <f t="shared" si="17"/>
        <v>33.924585360967441</v>
      </c>
      <c r="AB130" s="185">
        <f t="shared" si="18"/>
        <v>35.470705759754992</v>
      </c>
      <c r="AC130" s="185">
        <f t="shared" si="19"/>
        <v>35.084175660058108</v>
      </c>
      <c r="AD130" s="183"/>
      <c r="AE130" s="186" t="str">
        <f>IF(RIGHT($C130,2)&gt;=RIGHT(Controls!$C$53,2), 'Modelled costs '!$AC130*Controls!$E$41, "")</f>
        <v/>
      </c>
      <c r="AF130" s="187" t="str">
        <f>IF(RIGHT($C130,2)&lt;RIGHT(Controls!$C$53,2), "", (INDEX(Controls!$F$44:$F$49, MATCH('Modelled costs '!$C130, Controls!$B$44:$B$49,0), 0))*'Modelled costs '!$AE130)</f>
        <v/>
      </c>
      <c r="AG130" s="188" t="str">
        <f t="shared" si="20"/>
        <v/>
      </c>
    </row>
    <row r="131" spans="1:33" s="48" customFormat="1" ht="13.15">
      <c r="A131" s="66" t="str">
        <f t="shared" si="13"/>
        <v>SWB24</v>
      </c>
      <c r="B131" s="66" t="str">
        <f>Costs!B132</f>
        <v>SWB</v>
      </c>
      <c r="C131" s="66" t="str">
        <f>Costs!C132</f>
        <v>2023-24</v>
      </c>
      <c r="D131" s="181">
        <f>IFERROR(
EXP(SUM('Model coeffs'!D$14) + SUM('Model coeffs'!D$7)*'Cost drivers '!$D133 + SUM('Model coeffs'!D$8)*'Cost drivers '!$E133 + SUM('Model coeffs'!D$9)*'Cost drivers '!$F133 + SUM('Model coeffs'!D$10)*'Cost drivers '!$G133 + SUM('Model coeffs'!D$11)*'Cost drivers '!$H133 + SUM('Model coeffs'!D$12)*'Cost drivers '!$I133 + SUM('Model coeffs'!D$13)*'Cost drivers '!$J133),
"")</f>
        <v>11.595745997142565</v>
      </c>
      <c r="E131" s="181">
        <f>IFERROR(
EXP(SUM('Model coeffs'!E$14) + SUM('Model coeffs'!E$7)*'Cost drivers '!$D133 + SUM('Model coeffs'!E$8)*'Cost drivers '!$E133 + SUM('Model coeffs'!E$9)*'Cost drivers '!$F133 + SUM('Model coeffs'!E$10)*'Cost drivers '!$G133 + SUM('Model coeffs'!E$11)*'Cost drivers '!$H133 + SUM('Model coeffs'!E$12)*'Cost drivers '!$I133 + SUM('Model coeffs'!E$13)*'Cost drivers '!$J133),
"")</f>
        <v>13.362123685404294</v>
      </c>
      <c r="F131" s="181">
        <f>IFERROR(
EXP(SUM('Model coeffs'!F$14) + SUM('Model coeffs'!F$7)*'Cost drivers '!$D133 + SUM('Model coeffs'!F$8)*'Cost drivers '!$E133 + SUM('Model coeffs'!F$9)*'Cost drivers '!$F133 + SUM('Model coeffs'!F$10)*'Cost drivers '!$G133 + SUM('Model coeffs'!F$11)*'Cost drivers '!$H133 + SUM('Model coeffs'!F$12)*'Cost drivers '!$I133 + SUM('Model coeffs'!F$13)*'Cost drivers '!$J133),
"")</f>
        <v>20.453940976604041</v>
      </c>
      <c r="G131" s="181">
        <f>IFERROR(
EXP(SUM('Model coeffs'!G$14) + SUM('Model coeffs'!G$7)*'Cost drivers '!$D133 + SUM('Model coeffs'!G$8)*'Cost drivers '!$E133 + SUM('Model coeffs'!G$9)*'Cost drivers '!$F133 + SUM('Model coeffs'!G$10)*'Cost drivers '!$G133 + SUM('Model coeffs'!G$11)*'Cost drivers '!$H133 + SUM('Model coeffs'!G$12)*'Cost drivers '!$I133 + SUM('Model coeffs'!G$13)*'Cost drivers '!$J133),
"")</f>
        <v>21.718595987629648</v>
      </c>
      <c r="H131" s="181">
        <f>IFERROR(
EXP(SUM('Model coeffs'!H$14) + SUM('Model coeffs'!H$7)*'Cost drivers '!$D133 + SUM('Model coeffs'!H$8)*'Cost drivers '!$E133 + SUM('Model coeffs'!H$9)*'Cost drivers '!$F133 + SUM('Model coeffs'!H$10)*'Cost drivers '!$G133 + SUM('Model coeffs'!H$11)*'Cost drivers '!$H133 + SUM('Model coeffs'!H$12)*'Cost drivers '!$I133 + SUM('Model coeffs'!H$13)*'Cost drivers '!$J133),
"")</f>
        <v>33.880803221973004</v>
      </c>
      <c r="I131" s="181">
        <f>IFERROR(
EXP(SUM('Model coeffs'!I$14) + SUM('Model coeffs'!I$7)*'Cost drivers '!$D133 + SUM('Model coeffs'!I$8)*'Cost drivers '!$E133 + SUM('Model coeffs'!I$9)*'Cost drivers '!$F133 + SUM('Model coeffs'!I$10)*'Cost drivers '!$G133 + SUM('Model coeffs'!I$11)*'Cost drivers '!$H133 + SUM('Model coeffs'!I$12)*'Cost drivers '!$I133 + SUM('Model coeffs'!I$13)*'Cost drivers '!$J133),
"")</f>
        <v>37.648451169967871</v>
      </c>
      <c r="J131" s="181">
        <f>IFERROR(
EXP(SUM('Model coeffs'!J$14) + SUM('Model coeffs'!J$7)*'Cost drivers '!$D133 + SUM('Model coeffs'!J$8)*'Cost drivers '!$E133 + SUM('Model coeffs'!J$9)*'Cost drivers '!$F133 + SUM('Model coeffs'!J$10)*'Cost drivers '!$G133 + SUM('Model coeffs'!J$11)*'Cost drivers '!$H133 + SUM('Model coeffs'!J$12)*'Cost drivers '!$I133 + SUM('Model coeffs'!J$13)*'Cost drivers '!$J133),
"")</f>
        <v>32.396400342414836</v>
      </c>
      <c r="K131" s="181">
        <f>IFERROR(
EXP(SUM('Model coeffs'!K$14) + SUM('Model coeffs'!K$7)*'Cost drivers '!$D133 + SUM('Model coeffs'!K$8)*'Cost drivers '!$E133 + SUM('Model coeffs'!K$9)*'Cost drivers '!$F133 + SUM('Model coeffs'!K$10)*'Cost drivers '!$G133 + SUM('Model coeffs'!K$11)*'Cost drivers '!$H133 + SUM('Model coeffs'!K$12)*'Cost drivers '!$I133 + SUM('Model coeffs'!K$13)*'Cost drivers '!$J133),
"")</f>
        <v>35.776338021210371</v>
      </c>
      <c r="L131" s="182">
        <f>IFERROR(INDEX('Cost drivers '!$O$9:$O$314, MATCH('Modelled costs '!$A131, 'Cost drivers '!$A$9:$A$314, 0)), "")</f>
        <v>1010.6320000000001</v>
      </c>
      <c r="M131" s="183"/>
      <c r="N131" s="184">
        <f t="shared" si="22"/>
        <v>11.719031968584185</v>
      </c>
      <c r="O131" s="184">
        <f t="shared" si="22"/>
        <v>13.504189784427515</v>
      </c>
      <c r="P131" s="184">
        <f t="shared" si="22"/>
        <v>20.671407277067296</v>
      </c>
      <c r="Q131" s="184">
        <f t="shared" si="21"/>
        <v>21.949508100170128</v>
      </c>
      <c r="R131" s="184">
        <f t="shared" si="21"/>
        <v>34.241023921829026</v>
      </c>
      <c r="S131" s="184">
        <f t="shared" si="21"/>
        <v>38.048729502806978</v>
      </c>
      <c r="T131" s="184">
        <f t="shared" si="21"/>
        <v>32.740838870855391</v>
      </c>
      <c r="U131" s="184">
        <f t="shared" si="11"/>
        <v>36.156712047051883</v>
      </c>
      <c r="V131" s="183"/>
      <c r="W131" s="185">
        <f t="shared" si="15"/>
        <v>12.61161087650585</v>
      </c>
      <c r="X131" s="185">
        <f t="shared" si="16"/>
        <v>21.310457688618712</v>
      </c>
      <c r="Y131" s="185">
        <f t="shared" si="12"/>
        <v>35.296826085635821</v>
      </c>
      <c r="Z131" s="183"/>
      <c r="AA131" s="185">
        <f t="shared" si="17"/>
        <v>33.922068565124562</v>
      </c>
      <c r="AB131" s="185">
        <f t="shared" si="18"/>
        <v>35.296826085635821</v>
      </c>
      <c r="AC131" s="185">
        <f t="shared" si="19"/>
        <v>34.953136705508008</v>
      </c>
      <c r="AD131" s="183"/>
      <c r="AE131" s="186" t="str">
        <f>IF(RIGHT($C131,2)&gt;=RIGHT(Controls!$C$53,2), 'Modelled costs '!$AC131*Controls!$E$41, "")</f>
        <v/>
      </c>
      <c r="AF131" s="187" t="str">
        <f>IF(RIGHT($C131,2)&lt;RIGHT(Controls!$C$53,2), "", (INDEX(Controls!$F$44:$F$49, MATCH('Modelled costs '!$C131, Controls!$B$44:$B$49,0), 0))*'Modelled costs '!$AE131)</f>
        <v/>
      </c>
      <c r="AG131" s="188" t="str">
        <f t="shared" si="20"/>
        <v/>
      </c>
    </row>
    <row r="132" spans="1:33" s="48" customFormat="1" ht="13.15">
      <c r="A132" s="66" t="str">
        <f t="shared" si="13"/>
        <v>SWB25</v>
      </c>
      <c r="B132" s="66" t="str">
        <f>Costs!B133</f>
        <v>SWB</v>
      </c>
      <c r="C132" s="66" t="str">
        <f>Costs!C133</f>
        <v>2024-25</v>
      </c>
      <c r="D132" s="181">
        <f>IFERROR(
EXP(SUM('Model coeffs'!D$14) + SUM('Model coeffs'!D$7)*'Cost drivers '!$D134 + SUM('Model coeffs'!D$8)*'Cost drivers '!$E134 + SUM('Model coeffs'!D$9)*'Cost drivers '!$F134 + SUM('Model coeffs'!D$10)*'Cost drivers '!$G134 + SUM('Model coeffs'!D$11)*'Cost drivers '!$H134 + SUM('Model coeffs'!D$12)*'Cost drivers '!$I134 + SUM('Model coeffs'!D$13)*'Cost drivers '!$J134),
"")</f>
        <v>11.225999817683771</v>
      </c>
      <c r="E132" s="181">
        <f>IFERROR(
EXP(SUM('Model coeffs'!E$14) + SUM('Model coeffs'!E$7)*'Cost drivers '!$D134 + SUM('Model coeffs'!E$8)*'Cost drivers '!$E134 + SUM('Model coeffs'!E$9)*'Cost drivers '!$F134 + SUM('Model coeffs'!E$10)*'Cost drivers '!$G134 + SUM('Model coeffs'!E$11)*'Cost drivers '!$H134 + SUM('Model coeffs'!E$12)*'Cost drivers '!$I134 + SUM('Model coeffs'!E$13)*'Cost drivers '!$J134),
"")</f>
        <v>12.958225977030578</v>
      </c>
      <c r="F132" s="181">
        <f>IFERROR(
EXP(SUM('Model coeffs'!F$14) + SUM('Model coeffs'!F$7)*'Cost drivers '!$D134 + SUM('Model coeffs'!F$8)*'Cost drivers '!$E134 + SUM('Model coeffs'!F$9)*'Cost drivers '!$F134 + SUM('Model coeffs'!F$10)*'Cost drivers '!$G134 + SUM('Model coeffs'!F$11)*'Cost drivers '!$H134 + SUM('Model coeffs'!F$12)*'Cost drivers '!$I134 + SUM('Model coeffs'!F$13)*'Cost drivers '!$J134),
"")</f>
        <v>20.466047825782386</v>
      </c>
      <c r="G132" s="181">
        <f>IFERROR(
EXP(SUM('Model coeffs'!G$14) + SUM('Model coeffs'!G$7)*'Cost drivers '!$D134 + SUM('Model coeffs'!G$8)*'Cost drivers '!$E134 + SUM('Model coeffs'!G$9)*'Cost drivers '!$F134 + SUM('Model coeffs'!G$10)*'Cost drivers '!$G134 + SUM('Model coeffs'!G$11)*'Cost drivers '!$H134 + SUM('Model coeffs'!G$12)*'Cost drivers '!$I134 + SUM('Model coeffs'!G$13)*'Cost drivers '!$J134),
"")</f>
        <v>21.707795350579254</v>
      </c>
      <c r="H132" s="181">
        <f>IFERROR(
EXP(SUM('Model coeffs'!H$14) + SUM('Model coeffs'!H$7)*'Cost drivers '!$D134 + SUM('Model coeffs'!H$8)*'Cost drivers '!$E134 + SUM('Model coeffs'!H$9)*'Cost drivers '!$F134 + SUM('Model coeffs'!H$10)*'Cost drivers '!$G134 + SUM('Model coeffs'!H$11)*'Cost drivers '!$H134 + SUM('Model coeffs'!H$12)*'Cost drivers '!$I134 + SUM('Model coeffs'!H$13)*'Cost drivers '!$J134),
"")</f>
        <v>33.142577245721306</v>
      </c>
      <c r="I132" s="181">
        <f>IFERROR(
EXP(SUM('Model coeffs'!I$14) + SUM('Model coeffs'!I$7)*'Cost drivers '!$D134 + SUM('Model coeffs'!I$8)*'Cost drivers '!$E134 + SUM('Model coeffs'!I$9)*'Cost drivers '!$F134 + SUM('Model coeffs'!I$10)*'Cost drivers '!$G134 + SUM('Model coeffs'!I$11)*'Cost drivers '!$H134 + SUM('Model coeffs'!I$12)*'Cost drivers '!$I134 + SUM('Model coeffs'!I$13)*'Cost drivers '!$J134),
"")</f>
        <v>36.792423180607841</v>
      </c>
      <c r="J132" s="181">
        <f>IFERROR(
EXP(SUM('Model coeffs'!J$14) + SUM('Model coeffs'!J$7)*'Cost drivers '!$D134 + SUM('Model coeffs'!J$8)*'Cost drivers '!$E134 + SUM('Model coeffs'!J$9)*'Cost drivers '!$F134 + SUM('Model coeffs'!J$10)*'Cost drivers '!$G134 + SUM('Model coeffs'!J$11)*'Cost drivers '!$H134 + SUM('Model coeffs'!J$12)*'Cost drivers '!$I134 + SUM('Model coeffs'!J$13)*'Cost drivers '!$J134),
"")</f>
        <v>31.855808125219969</v>
      </c>
      <c r="K132" s="181">
        <f>IFERROR(
EXP(SUM('Model coeffs'!K$14) + SUM('Model coeffs'!K$7)*'Cost drivers '!$D134 + SUM('Model coeffs'!K$8)*'Cost drivers '!$E134 + SUM('Model coeffs'!K$9)*'Cost drivers '!$F134 + SUM('Model coeffs'!K$10)*'Cost drivers '!$G134 + SUM('Model coeffs'!K$11)*'Cost drivers '!$H134 + SUM('Model coeffs'!K$12)*'Cost drivers '!$I134 + SUM('Model coeffs'!K$13)*'Cost drivers '!$J134),
"")</f>
        <v>35.16189540181815</v>
      </c>
      <c r="L132" s="182">
        <f>IFERROR(INDEX('Cost drivers '!$O$9:$O$314, MATCH('Modelled costs '!$A132, 'Cost drivers '!$A$9:$A$314, 0)), "")</f>
        <v>1032.442</v>
      </c>
      <c r="M132" s="183"/>
      <c r="N132" s="184">
        <f t="shared" si="22"/>
        <v>11.590193703769067</v>
      </c>
      <c r="O132" s="184">
        <f t="shared" si="22"/>
        <v>13.378616744177405</v>
      </c>
      <c r="P132" s="184">
        <f t="shared" si="22"/>
        <v>21.130007349346418</v>
      </c>
      <c r="Q132" s="184">
        <f t="shared" si="21"/>
        <v>22.412039647342745</v>
      </c>
      <c r="R132" s="184">
        <f t="shared" si="21"/>
        <v>34.217788736727002</v>
      </c>
      <c r="S132" s="184">
        <f t="shared" si="21"/>
        <v>37.986042973433122</v>
      </c>
      <c r="T132" s="184">
        <f t="shared" si="21"/>
        <v>32.889274252418353</v>
      </c>
      <c r="U132" s="184">
        <f t="shared" si="11"/>
        <v>36.302617612443932</v>
      </c>
      <c r="V132" s="183"/>
      <c r="W132" s="185">
        <f t="shared" si="15"/>
        <v>12.484405223973237</v>
      </c>
      <c r="X132" s="185">
        <f t="shared" si="16"/>
        <v>21.771023498344583</v>
      </c>
      <c r="Y132" s="185">
        <f t="shared" si="12"/>
        <v>35.3489308937556</v>
      </c>
      <c r="Z132" s="183"/>
      <c r="AA132" s="185">
        <f t="shared" si="17"/>
        <v>34.255428722317816</v>
      </c>
      <c r="AB132" s="185">
        <f t="shared" si="18"/>
        <v>35.3489308937556</v>
      </c>
      <c r="AC132" s="185">
        <f t="shared" si="19"/>
        <v>35.075555350896153</v>
      </c>
      <c r="AD132" s="183"/>
      <c r="AE132" s="186">
        <f>IF(RIGHT($C132,2)&gt;=RIGHT(Controls!$C$53,2), 'Modelled costs '!$AC132*Controls!$E$41, "")</f>
        <v>32.16987231351311</v>
      </c>
      <c r="AF132" s="187">
        <f>IF(RIGHT($C132,2)&lt;RIGHT(Controls!$C$53,2), "", (INDEX(Controls!$F$44:$F$49, MATCH('Modelled costs '!$C132, Controls!$B$44:$B$49,0), 0))*'Modelled costs '!$AE132)</f>
        <v>-0.25484874666951363</v>
      </c>
      <c r="AG132" s="188">
        <f t="shared" si="20"/>
        <v>31.915023566843598</v>
      </c>
    </row>
    <row r="133" spans="1:33" s="48" customFormat="1" ht="13.15">
      <c r="A133" s="66" t="str">
        <f t="shared" si="13"/>
        <v>SWB26</v>
      </c>
      <c r="B133" s="66" t="str">
        <f>Costs!B134</f>
        <v>SWB</v>
      </c>
      <c r="C133" s="66" t="str">
        <f>Costs!C134</f>
        <v>2025-26</v>
      </c>
      <c r="D133" s="181" t="str">
        <f>IFERROR(
EXP(SUM('Model coeffs'!D$14) + SUM('Model coeffs'!D$7)*'Cost drivers '!$D135 + SUM('Model coeffs'!D$8)*'Cost drivers '!$E135 + SUM('Model coeffs'!D$9)*'Cost drivers '!$F135 + SUM('Model coeffs'!D$10)*'Cost drivers '!$G135 + SUM('Model coeffs'!D$11)*'Cost drivers '!$H135 + SUM('Model coeffs'!D$12)*'Cost drivers '!$I135 + SUM('Model coeffs'!D$13)*'Cost drivers '!$J135),
"")</f>
        <v/>
      </c>
      <c r="E133" s="181" t="str">
        <f>IFERROR(
EXP(SUM('Model coeffs'!E$14) + SUM('Model coeffs'!E$7)*'Cost drivers '!$D135 + SUM('Model coeffs'!E$8)*'Cost drivers '!$E135 + SUM('Model coeffs'!E$9)*'Cost drivers '!$F135 + SUM('Model coeffs'!E$10)*'Cost drivers '!$G135 + SUM('Model coeffs'!E$11)*'Cost drivers '!$H135 + SUM('Model coeffs'!E$12)*'Cost drivers '!$I135 + SUM('Model coeffs'!E$13)*'Cost drivers '!$J135),
"")</f>
        <v/>
      </c>
      <c r="F133" s="181" t="str">
        <f>IFERROR(
EXP(SUM('Model coeffs'!F$14) + SUM('Model coeffs'!F$7)*'Cost drivers '!$D135 + SUM('Model coeffs'!F$8)*'Cost drivers '!$E135 + SUM('Model coeffs'!F$9)*'Cost drivers '!$F135 + SUM('Model coeffs'!F$10)*'Cost drivers '!$G135 + SUM('Model coeffs'!F$11)*'Cost drivers '!$H135 + SUM('Model coeffs'!F$12)*'Cost drivers '!$I135 + SUM('Model coeffs'!F$13)*'Cost drivers '!$J135),
"")</f>
        <v/>
      </c>
      <c r="G133" s="181" t="str">
        <f>IFERROR(
EXP(SUM('Model coeffs'!G$14) + SUM('Model coeffs'!G$7)*'Cost drivers '!$D135 + SUM('Model coeffs'!G$8)*'Cost drivers '!$E135 + SUM('Model coeffs'!G$9)*'Cost drivers '!$F135 + SUM('Model coeffs'!G$10)*'Cost drivers '!$G135 + SUM('Model coeffs'!G$11)*'Cost drivers '!$H135 + SUM('Model coeffs'!G$12)*'Cost drivers '!$I135 + SUM('Model coeffs'!G$13)*'Cost drivers '!$J135),
"")</f>
        <v/>
      </c>
      <c r="H133" s="181" t="str">
        <f>IFERROR(
EXP(SUM('Model coeffs'!H$14) + SUM('Model coeffs'!H$7)*'Cost drivers '!$D135 + SUM('Model coeffs'!H$8)*'Cost drivers '!$E135 + SUM('Model coeffs'!H$9)*'Cost drivers '!$F135 + SUM('Model coeffs'!H$10)*'Cost drivers '!$G135 + SUM('Model coeffs'!H$11)*'Cost drivers '!$H135 + SUM('Model coeffs'!H$12)*'Cost drivers '!$I135 + SUM('Model coeffs'!H$13)*'Cost drivers '!$J135),
"")</f>
        <v/>
      </c>
      <c r="I133" s="181" t="str">
        <f>IFERROR(
EXP(SUM('Model coeffs'!I$14) + SUM('Model coeffs'!I$7)*'Cost drivers '!$D135 + SUM('Model coeffs'!I$8)*'Cost drivers '!$E135 + SUM('Model coeffs'!I$9)*'Cost drivers '!$F135 + SUM('Model coeffs'!I$10)*'Cost drivers '!$G135 + SUM('Model coeffs'!I$11)*'Cost drivers '!$H135 + SUM('Model coeffs'!I$12)*'Cost drivers '!$I135 + SUM('Model coeffs'!I$13)*'Cost drivers '!$J135),
"")</f>
        <v/>
      </c>
      <c r="J133" s="181" t="str">
        <f>IFERROR(
EXP(SUM('Model coeffs'!J$14) + SUM('Model coeffs'!J$7)*'Cost drivers '!$D135 + SUM('Model coeffs'!J$8)*'Cost drivers '!$E135 + SUM('Model coeffs'!J$9)*'Cost drivers '!$F135 + SUM('Model coeffs'!J$10)*'Cost drivers '!$G135 + SUM('Model coeffs'!J$11)*'Cost drivers '!$H135 + SUM('Model coeffs'!J$12)*'Cost drivers '!$I135 + SUM('Model coeffs'!J$13)*'Cost drivers '!$J135),
"")</f>
        <v/>
      </c>
      <c r="K133" s="181" t="str">
        <f>IFERROR(
EXP(SUM('Model coeffs'!K$14) + SUM('Model coeffs'!K$7)*'Cost drivers '!$D135 + SUM('Model coeffs'!K$8)*'Cost drivers '!$E135 + SUM('Model coeffs'!K$9)*'Cost drivers '!$F135 + SUM('Model coeffs'!K$10)*'Cost drivers '!$G135 + SUM('Model coeffs'!K$11)*'Cost drivers '!$H135 + SUM('Model coeffs'!K$12)*'Cost drivers '!$I135 + SUM('Model coeffs'!K$13)*'Cost drivers '!$J135),
"")</f>
        <v/>
      </c>
      <c r="L133" s="182">
        <f>IFERROR(INDEX('Cost drivers '!$O$9:$O$314, MATCH('Modelled costs '!$A133, 'Cost drivers '!$A$9:$A$314, 0)), "")</f>
        <v>1046.0693332097012</v>
      </c>
      <c r="M133" s="183"/>
      <c r="N133" s="184" t="e">
        <f t="shared" si="22"/>
        <v>#VALUE!</v>
      </c>
      <c r="O133" s="184" t="e">
        <f t="shared" si="22"/>
        <v>#VALUE!</v>
      </c>
      <c r="P133" s="184" t="e">
        <f t="shared" si="22"/>
        <v>#VALUE!</v>
      </c>
      <c r="Q133" s="184" t="e">
        <f t="shared" si="21"/>
        <v>#VALUE!</v>
      </c>
      <c r="R133" s="184" t="e">
        <f t="shared" si="21"/>
        <v>#VALUE!</v>
      </c>
      <c r="S133" s="184" t="e">
        <f t="shared" si="21"/>
        <v>#VALUE!</v>
      </c>
      <c r="T133" s="184" t="e">
        <f t="shared" si="21"/>
        <v>#VALUE!</v>
      </c>
      <c r="U133" s="184" t="e">
        <f t="shared" si="11"/>
        <v>#VALUE!</v>
      </c>
      <c r="V133" s="183"/>
      <c r="W133" s="185" t="e">
        <f t="shared" si="15"/>
        <v>#VALUE!</v>
      </c>
      <c r="X133" s="185" t="e">
        <f t="shared" si="16"/>
        <v>#VALUE!</v>
      </c>
      <c r="Y133" s="185" t="e">
        <f t="shared" si="12"/>
        <v>#VALUE!</v>
      </c>
      <c r="Z133" s="183"/>
      <c r="AA133" s="185" t="e">
        <f t="shared" si="17"/>
        <v>#VALUE!</v>
      </c>
      <c r="AB133" s="185" t="e">
        <f t="shared" si="18"/>
        <v>#VALUE!</v>
      </c>
      <c r="AC133" s="185" t="e">
        <f t="shared" si="19"/>
        <v>#VALUE!</v>
      </c>
      <c r="AD133" s="183"/>
      <c r="AE133" s="186" t="e">
        <f>IF(RIGHT($C133,2)&gt;=RIGHT(Controls!$C$53,2), 'Modelled costs '!$AC133*Controls!$E$41, "")</f>
        <v>#VALUE!</v>
      </c>
      <c r="AF133" s="187" t="e">
        <f>IF(RIGHT($C133,2)&lt;RIGHT(Controls!$C$53,2), "", (INDEX(Controls!$F$44:$F$49, MATCH('Modelled costs '!$C133, Controls!$B$44:$B$49,0), 0))*'Modelled costs '!$AE133)</f>
        <v>#VALUE!</v>
      </c>
      <c r="AG133" s="188" t="e">
        <f t="shared" si="20"/>
        <v>#VALUE!</v>
      </c>
    </row>
    <row r="134" spans="1:33" s="48" customFormat="1" ht="13.15">
      <c r="A134" s="66" t="str">
        <f t="shared" si="13"/>
        <v>SWB27</v>
      </c>
      <c r="B134" s="66" t="str">
        <f>Costs!B135</f>
        <v>SWB</v>
      </c>
      <c r="C134" s="66" t="str">
        <f>Costs!C135</f>
        <v>2026-27</v>
      </c>
      <c r="D134" s="181" t="str">
        <f>IFERROR(
EXP(SUM('Model coeffs'!D$14) + SUM('Model coeffs'!D$7)*'Cost drivers '!$D136 + SUM('Model coeffs'!D$8)*'Cost drivers '!$E136 + SUM('Model coeffs'!D$9)*'Cost drivers '!$F136 + SUM('Model coeffs'!D$10)*'Cost drivers '!$G136 + SUM('Model coeffs'!D$11)*'Cost drivers '!$H136 + SUM('Model coeffs'!D$12)*'Cost drivers '!$I136 + SUM('Model coeffs'!D$13)*'Cost drivers '!$J136),
"")</f>
        <v/>
      </c>
      <c r="E134" s="181" t="str">
        <f>IFERROR(
EXP(SUM('Model coeffs'!E$14) + SUM('Model coeffs'!E$7)*'Cost drivers '!$D136 + SUM('Model coeffs'!E$8)*'Cost drivers '!$E136 + SUM('Model coeffs'!E$9)*'Cost drivers '!$F136 + SUM('Model coeffs'!E$10)*'Cost drivers '!$G136 + SUM('Model coeffs'!E$11)*'Cost drivers '!$H136 + SUM('Model coeffs'!E$12)*'Cost drivers '!$I136 + SUM('Model coeffs'!E$13)*'Cost drivers '!$J136),
"")</f>
        <v/>
      </c>
      <c r="F134" s="181" t="str">
        <f>IFERROR(
EXP(SUM('Model coeffs'!F$14) + SUM('Model coeffs'!F$7)*'Cost drivers '!$D136 + SUM('Model coeffs'!F$8)*'Cost drivers '!$E136 + SUM('Model coeffs'!F$9)*'Cost drivers '!$F136 + SUM('Model coeffs'!F$10)*'Cost drivers '!$G136 + SUM('Model coeffs'!F$11)*'Cost drivers '!$H136 + SUM('Model coeffs'!F$12)*'Cost drivers '!$I136 + SUM('Model coeffs'!F$13)*'Cost drivers '!$J136),
"")</f>
        <v/>
      </c>
      <c r="G134" s="181" t="str">
        <f>IFERROR(
EXP(SUM('Model coeffs'!G$14) + SUM('Model coeffs'!G$7)*'Cost drivers '!$D136 + SUM('Model coeffs'!G$8)*'Cost drivers '!$E136 + SUM('Model coeffs'!G$9)*'Cost drivers '!$F136 + SUM('Model coeffs'!G$10)*'Cost drivers '!$G136 + SUM('Model coeffs'!G$11)*'Cost drivers '!$H136 + SUM('Model coeffs'!G$12)*'Cost drivers '!$I136 + SUM('Model coeffs'!G$13)*'Cost drivers '!$J136),
"")</f>
        <v/>
      </c>
      <c r="H134" s="181" t="str">
        <f>IFERROR(
EXP(SUM('Model coeffs'!H$14) + SUM('Model coeffs'!H$7)*'Cost drivers '!$D136 + SUM('Model coeffs'!H$8)*'Cost drivers '!$E136 + SUM('Model coeffs'!H$9)*'Cost drivers '!$F136 + SUM('Model coeffs'!H$10)*'Cost drivers '!$G136 + SUM('Model coeffs'!H$11)*'Cost drivers '!$H136 + SUM('Model coeffs'!H$12)*'Cost drivers '!$I136 + SUM('Model coeffs'!H$13)*'Cost drivers '!$J136),
"")</f>
        <v/>
      </c>
      <c r="I134" s="181" t="str">
        <f>IFERROR(
EXP(SUM('Model coeffs'!I$14) + SUM('Model coeffs'!I$7)*'Cost drivers '!$D136 + SUM('Model coeffs'!I$8)*'Cost drivers '!$E136 + SUM('Model coeffs'!I$9)*'Cost drivers '!$F136 + SUM('Model coeffs'!I$10)*'Cost drivers '!$G136 + SUM('Model coeffs'!I$11)*'Cost drivers '!$H136 + SUM('Model coeffs'!I$12)*'Cost drivers '!$I136 + SUM('Model coeffs'!I$13)*'Cost drivers '!$J136),
"")</f>
        <v/>
      </c>
      <c r="J134" s="181" t="str">
        <f>IFERROR(
EXP(SUM('Model coeffs'!J$14) + SUM('Model coeffs'!J$7)*'Cost drivers '!$D136 + SUM('Model coeffs'!J$8)*'Cost drivers '!$E136 + SUM('Model coeffs'!J$9)*'Cost drivers '!$F136 + SUM('Model coeffs'!J$10)*'Cost drivers '!$G136 + SUM('Model coeffs'!J$11)*'Cost drivers '!$H136 + SUM('Model coeffs'!J$12)*'Cost drivers '!$I136 + SUM('Model coeffs'!J$13)*'Cost drivers '!$J136),
"")</f>
        <v/>
      </c>
      <c r="K134" s="181" t="str">
        <f>IFERROR(
EXP(SUM('Model coeffs'!K$14) + SUM('Model coeffs'!K$7)*'Cost drivers '!$D136 + SUM('Model coeffs'!K$8)*'Cost drivers '!$E136 + SUM('Model coeffs'!K$9)*'Cost drivers '!$F136 + SUM('Model coeffs'!K$10)*'Cost drivers '!$G136 + SUM('Model coeffs'!K$11)*'Cost drivers '!$H136 + SUM('Model coeffs'!K$12)*'Cost drivers '!$I136 + SUM('Model coeffs'!K$13)*'Cost drivers '!$J136),
"")</f>
        <v/>
      </c>
      <c r="L134" s="182">
        <f>IFERROR(INDEX('Cost drivers '!$O$9:$O$314, MATCH('Modelled costs '!$A134, 'Cost drivers '!$A$9:$A$314, 0)), "")</f>
        <v>1058.8666394929421</v>
      </c>
      <c r="M134" s="183"/>
      <c r="N134" s="184" t="e">
        <f t="shared" si="22"/>
        <v>#VALUE!</v>
      </c>
      <c r="O134" s="184" t="e">
        <f t="shared" si="22"/>
        <v>#VALUE!</v>
      </c>
      <c r="P134" s="184" t="e">
        <f t="shared" si="22"/>
        <v>#VALUE!</v>
      </c>
      <c r="Q134" s="184" t="e">
        <f t="shared" si="21"/>
        <v>#VALUE!</v>
      </c>
      <c r="R134" s="184" t="e">
        <f t="shared" si="21"/>
        <v>#VALUE!</v>
      </c>
      <c r="S134" s="184" t="e">
        <f t="shared" si="21"/>
        <v>#VALUE!</v>
      </c>
      <c r="T134" s="184" t="e">
        <f t="shared" si="21"/>
        <v>#VALUE!</v>
      </c>
      <c r="U134" s="184" t="e">
        <f t="shared" si="21"/>
        <v>#VALUE!</v>
      </c>
      <c r="V134" s="183"/>
      <c r="W134" s="185" t="e">
        <f t="shared" si="15"/>
        <v>#VALUE!</v>
      </c>
      <c r="X134" s="185" t="e">
        <f t="shared" si="16"/>
        <v>#VALUE!</v>
      </c>
      <c r="Y134" s="185" t="e">
        <f t="shared" si="12"/>
        <v>#VALUE!</v>
      </c>
      <c r="Z134" s="183"/>
      <c r="AA134" s="185" t="e">
        <f t="shared" si="17"/>
        <v>#VALUE!</v>
      </c>
      <c r="AB134" s="185" t="e">
        <f t="shared" si="18"/>
        <v>#VALUE!</v>
      </c>
      <c r="AC134" s="185" t="e">
        <f t="shared" si="19"/>
        <v>#VALUE!</v>
      </c>
      <c r="AD134" s="183"/>
      <c r="AE134" s="186" t="e">
        <f>IF(RIGHT($C134,2)&gt;=RIGHT(Controls!$C$53,2), 'Modelled costs '!$AC134*Controls!$E$41, "")</f>
        <v>#VALUE!</v>
      </c>
      <c r="AF134" s="187" t="e">
        <f>IF(RIGHT($C134,2)&lt;RIGHT(Controls!$C$53,2), "", (INDEX(Controls!$F$44:$F$49, MATCH('Modelled costs '!$C134, Controls!$B$44:$B$49,0), 0))*'Modelled costs '!$AE134)</f>
        <v>#VALUE!</v>
      </c>
      <c r="AG134" s="188" t="e">
        <f t="shared" si="20"/>
        <v>#VALUE!</v>
      </c>
    </row>
    <row r="135" spans="1:33" s="48" customFormat="1" ht="13.15">
      <c r="A135" s="66" t="str">
        <f t="shared" si="13"/>
        <v>SWB28</v>
      </c>
      <c r="B135" s="66" t="str">
        <f>Costs!B136</f>
        <v>SWB</v>
      </c>
      <c r="C135" s="66" t="str">
        <f>Costs!C136</f>
        <v>2027-28</v>
      </c>
      <c r="D135" s="181">
        <f>IFERROR(
EXP(SUM('Model coeffs'!D$14) + SUM('Model coeffs'!D$7)*'Cost drivers '!$D137 + SUM('Model coeffs'!D$8)*'Cost drivers '!$E137 + SUM('Model coeffs'!D$9)*'Cost drivers '!$F137 + SUM('Model coeffs'!D$10)*'Cost drivers '!$G137 + SUM('Model coeffs'!D$11)*'Cost drivers '!$H137 + SUM('Model coeffs'!D$12)*'Cost drivers '!$I137 + SUM('Model coeffs'!D$13)*'Cost drivers '!$J137),
"")</f>
        <v>1.2616597413937574</v>
      </c>
      <c r="E135" s="181">
        <f>IFERROR(
EXP(SUM('Model coeffs'!E$14) + SUM('Model coeffs'!E$7)*'Cost drivers '!$D137 + SUM('Model coeffs'!E$8)*'Cost drivers '!$E137 + SUM('Model coeffs'!E$9)*'Cost drivers '!$F137 + SUM('Model coeffs'!E$10)*'Cost drivers '!$G137 + SUM('Model coeffs'!E$11)*'Cost drivers '!$H137 + SUM('Model coeffs'!E$12)*'Cost drivers '!$I137 + SUM('Model coeffs'!E$13)*'Cost drivers '!$J137),
"")</f>
        <v>1.6346611580035044</v>
      </c>
      <c r="F135" s="181">
        <f>IFERROR(
EXP(SUM('Model coeffs'!F$14) + SUM('Model coeffs'!F$7)*'Cost drivers '!$D137 + SUM('Model coeffs'!F$8)*'Cost drivers '!$E137 + SUM('Model coeffs'!F$9)*'Cost drivers '!$F137 + SUM('Model coeffs'!F$10)*'Cost drivers '!$G137 + SUM('Model coeffs'!F$11)*'Cost drivers '!$H137 + SUM('Model coeffs'!F$12)*'Cost drivers '!$I137 + SUM('Model coeffs'!F$13)*'Cost drivers '!$J137),
"")</f>
        <v>20.482954884997323</v>
      </c>
      <c r="G135" s="181">
        <f>IFERROR(
EXP(SUM('Model coeffs'!G$14) + SUM('Model coeffs'!G$7)*'Cost drivers '!$D137 + SUM('Model coeffs'!G$8)*'Cost drivers '!$E137 + SUM('Model coeffs'!G$9)*'Cost drivers '!$F137 + SUM('Model coeffs'!G$10)*'Cost drivers '!$G137 + SUM('Model coeffs'!G$11)*'Cost drivers '!$H137 + SUM('Model coeffs'!G$12)*'Cost drivers '!$I137 + SUM('Model coeffs'!G$13)*'Cost drivers '!$J137),
"")</f>
        <v>21.681697045571195</v>
      </c>
      <c r="H135" s="181">
        <f>IFERROR(
EXP(SUM('Model coeffs'!H$14) + SUM('Model coeffs'!H$7)*'Cost drivers '!$D137 + SUM('Model coeffs'!H$8)*'Cost drivers '!$E137 + SUM('Model coeffs'!H$9)*'Cost drivers '!$F137 + SUM('Model coeffs'!H$10)*'Cost drivers '!$G137 + SUM('Model coeffs'!H$11)*'Cost drivers '!$H137 + SUM('Model coeffs'!H$12)*'Cost drivers '!$I137 + SUM('Model coeffs'!H$13)*'Cost drivers '!$J137),
"")</f>
        <v>8.5093612494011861</v>
      </c>
      <c r="I135" s="181">
        <f>IFERROR(
EXP(SUM('Model coeffs'!I$14) + SUM('Model coeffs'!I$7)*'Cost drivers '!$D137 + SUM('Model coeffs'!I$8)*'Cost drivers '!$E137 + SUM('Model coeffs'!I$9)*'Cost drivers '!$F137 + SUM('Model coeffs'!I$10)*'Cost drivers '!$G137 + SUM('Model coeffs'!I$11)*'Cost drivers '!$H137 + SUM('Model coeffs'!I$12)*'Cost drivers '!$I137 + SUM('Model coeffs'!I$13)*'Cost drivers '!$J137),
"")</f>
        <v>8.8692980877646228</v>
      </c>
      <c r="J135" s="181">
        <f>IFERROR(
EXP(SUM('Model coeffs'!J$14) + SUM('Model coeffs'!J$7)*'Cost drivers '!$D137 + SUM('Model coeffs'!J$8)*'Cost drivers '!$E137 + SUM('Model coeffs'!J$9)*'Cost drivers '!$F137 + SUM('Model coeffs'!J$10)*'Cost drivers '!$G137 + SUM('Model coeffs'!J$11)*'Cost drivers '!$H137 + SUM('Model coeffs'!J$12)*'Cost drivers '!$I137 + SUM('Model coeffs'!J$13)*'Cost drivers '!$J137),
"")</f>
        <v>10.238771403341687</v>
      </c>
      <c r="K135" s="181">
        <f>IFERROR(
EXP(SUM('Model coeffs'!K$14) + SUM('Model coeffs'!K$7)*'Cost drivers '!$D137 + SUM('Model coeffs'!K$8)*'Cost drivers '!$E137 + SUM('Model coeffs'!K$9)*'Cost drivers '!$F137 + SUM('Model coeffs'!K$10)*'Cost drivers '!$G137 + SUM('Model coeffs'!K$11)*'Cost drivers '!$H137 + SUM('Model coeffs'!K$12)*'Cost drivers '!$I137 + SUM('Model coeffs'!K$13)*'Cost drivers '!$J137),
"")</f>
        <v>10.929425767194294</v>
      </c>
      <c r="L135" s="182">
        <f>IFERROR(INDEX('Cost drivers '!$O$9:$O$314, MATCH('Modelled costs '!$A135, 'Cost drivers '!$A$9:$A$314, 0)), "")</f>
        <v>1070.7748144173079</v>
      </c>
      <c r="M135" s="183"/>
      <c r="N135" s="184">
        <f t="shared" si="22"/>
        <v>1.3509534754486892</v>
      </c>
      <c r="O135" s="184">
        <f t="shared" si="22"/>
        <v>1.750353998096384</v>
      </c>
      <c r="P135" s="184">
        <f t="shared" si="22"/>
        <v>21.932632215701098</v>
      </c>
      <c r="Q135" s="184">
        <f t="shared" si="21"/>
        <v>23.216215130223791</v>
      </c>
      <c r="R135" s="184">
        <f t="shared" si="21"/>
        <v>9.1116097126373869</v>
      </c>
      <c r="S135" s="184">
        <f t="shared" si="21"/>
        <v>9.4970210139379478</v>
      </c>
      <c r="T135" s="184">
        <f t="shared" si="21"/>
        <v>10.963418549274435</v>
      </c>
      <c r="U135" s="184">
        <f t="shared" si="21"/>
        <v>11.702953847555214</v>
      </c>
      <c r="V135" s="183"/>
      <c r="W135" s="185">
        <f t="shared" si="15"/>
        <v>1.5506537367725366</v>
      </c>
      <c r="X135" s="185">
        <f t="shared" si="16"/>
        <v>22.574423672962446</v>
      </c>
      <c r="Y135" s="185">
        <f t="shared" ref="Y135:Y198" si="23">SUMPRODUCT($R135:$U135, $R$2:$U$2)</f>
        <v>10.318750780851246</v>
      </c>
      <c r="Z135" s="183"/>
      <c r="AA135" s="185">
        <f t="shared" si="17"/>
        <v>24.125077409734981</v>
      </c>
      <c r="AB135" s="185">
        <f t="shared" si="18"/>
        <v>10.318750780851246</v>
      </c>
      <c r="AC135" s="185">
        <f t="shared" si="19"/>
        <v>13.770332438072181</v>
      </c>
      <c r="AD135" s="183"/>
      <c r="AE135" s="186">
        <f>IF(RIGHT($C135,2)&gt;=RIGHT(Controls!$C$53,2), 'Modelled costs '!$AC135*Controls!$E$41, "")</f>
        <v>12.629588664120515</v>
      </c>
      <c r="AF135" s="187">
        <f>IF(RIGHT($C135,2)&lt;RIGHT(Controls!$C$53,2), "", (INDEX(Controls!$F$44:$F$49, MATCH('Modelled costs '!$C135, Controls!$B$44:$B$49,0), 0))*'Modelled costs '!$AE135)</f>
        <v>-0.39547431388920501</v>
      </c>
      <c r="AG135" s="188">
        <f t="shared" si="20"/>
        <v>12.234114350231311</v>
      </c>
    </row>
    <row r="136" spans="1:33" s="48" customFormat="1" ht="13.15">
      <c r="A136" s="66" t="str">
        <f t="shared" ref="A136:A199" si="24">B136&amp;RIGHT(C136,2)</f>
        <v>SWB29</v>
      </c>
      <c r="B136" s="66" t="str">
        <f>Costs!B137</f>
        <v>SWB</v>
      </c>
      <c r="C136" s="66" t="str">
        <f>Costs!C137</f>
        <v>2028-29</v>
      </c>
      <c r="D136" s="181" t="str">
        <f>IFERROR(
EXP(SUM('Model coeffs'!D$14) + SUM('Model coeffs'!D$7)*'Cost drivers '!$D138 + SUM('Model coeffs'!D$8)*'Cost drivers '!$E138 + SUM('Model coeffs'!D$9)*'Cost drivers '!$F138 + SUM('Model coeffs'!D$10)*'Cost drivers '!$G138 + SUM('Model coeffs'!D$11)*'Cost drivers '!$H138 + SUM('Model coeffs'!D$12)*'Cost drivers '!$I138 + SUM('Model coeffs'!D$13)*'Cost drivers '!$J138),
"")</f>
        <v/>
      </c>
      <c r="E136" s="181" t="str">
        <f>IFERROR(
EXP(SUM('Model coeffs'!E$14) + SUM('Model coeffs'!E$7)*'Cost drivers '!$D138 + SUM('Model coeffs'!E$8)*'Cost drivers '!$E138 + SUM('Model coeffs'!E$9)*'Cost drivers '!$F138 + SUM('Model coeffs'!E$10)*'Cost drivers '!$G138 + SUM('Model coeffs'!E$11)*'Cost drivers '!$H138 + SUM('Model coeffs'!E$12)*'Cost drivers '!$I138 + SUM('Model coeffs'!E$13)*'Cost drivers '!$J138),
"")</f>
        <v/>
      </c>
      <c r="F136" s="181" t="str">
        <f>IFERROR(
EXP(SUM('Model coeffs'!F$14) + SUM('Model coeffs'!F$7)*'Cost drivers '!$D138 + SUM('Model coeffs'!F$8)*'Cost drivers '!$E138 + SUM('Model coeffs'!F$9)*'Cost drivers '!$F138 + SUM('Model coeffs'!F$10)*'Cost drivers '!$G138 + SUM('Model coeffs'!F$11)*'Cost drivers '!$H138 + SUM('Model coeffs'!F$12)*'Cost drivers '!$I138 + SUM('Model coeffs'!F$13)*'Cost drivers '!$J138),
"")</f>
        <v/>
      </c>
      <c r="G136" s="181" t="str">
        <f>IFERROR(
EXP(SUM('Model coeffs'!G$14) + SUM('Model coeffs'!G$7)*'Cost drivers '!$D138 + SUM('Model coeffs'!G$8)*'Cost drivers '!$E138 + SUM('Model coeffs'!G$9)*'Cost drivers '!$F138 + SUM('Model coeffs'!G$10)*'Cost drivers '!$G138 + SUM('Model coeffs'!G$11)*'Cost drivers '!$H138 + SUM('Model coeffs'!G$12)*'Cost drivers '!$I138 + SUM('Model coeffs'!G$13)*'Cost drivers '!$J138),
"")</f>
        <v/>
      </c>
      <c r="H136" s="181" t="str">
        <f>IFERROR(
EXP(SUM('Model coeffs'!H$14) + SUM('Model coeffs'!H$7)*'Cost drivers '!$D138 + SUM('Model coeffs'!H$8)*'Cost drivers '!$E138 + SUM('Model coeffs'!H$9)*'Cost drivers '!$F138 + SUM('Model coeffs'!H$10)*'Cost drivers '!$G138 + SUM('Model coeffs'!H$11)*'Cost drivers '!$H138 + SUM('Model coeffs'!H$12)*'Cost drivers '!$I138 + SUM('Model coeffs'!H$13)*'Cost drivers '!$J138),
"")</f>
        <v/>
      </c>
      <c r="I136" s="181" t="str">
        <f>IFERROR(
EXP(SUM('Model coeffs'!I$14) + SUM('Model coeffs'!I$7)*'Cost drivers '!$D138 + SUM('Model coeffs'!I$8)*'Cost drivers '!$E138 + SUM('Model coeffs'!I$9)*'Cost drivers '!$F138 + SUM('Model coeffs'!I$10)*'Cost drivers '!$G138 + SUM('Model coeffs'!I$11)*'Cost drivers '!$H138 + SUM('Model coeffs'!I$12)*'Cost drivers '!$I138 + SUM('Model coeffs'!I$13)*'Cost drivers '!$J138),
"")</f>
        <v/>
      </c>
      <c r="J136" s="181" t="str">
        <f>IFERROR(
EXP(SUM('Model coeffs'!J$14) + SUM('Model coeffs'!J$7)*'Cost drivers '!$D138 + SUM('Model coeffs'!J$8)*'Cost drivers '!$E138 + SUM('Model coeffs'!J$9)*'Cost drivers '!$F138 + SUM('Model coeffs'!J$10)*'Cost drivers '!$G138 + SUM('Model coeffs'!J$11)*'Cost drivers '!$H138 + SUM('Model coeffs'!J$12)*'Cost drivers '!$I138 + SUM('Model coeffs'!J$13)*'Cost drivers '!$J138),
"")</f>
        <v/>
      </c>
      <c r="K136" s="181" t="str">
        <f>IFERROR(
EXP(SUM('Model coeffs'!K$14) + SUM('Model coeffs'!K$7)*'Cost drivers '!$D138 + SUM('Model coeffs'!K$8)*'Cost drivers '!$E138 + SUM('Model coeffs'!K$9)*'Cost drivers '!$F138 + SUM('Model coeffs'!K$10)*'Cost drivers '!$G138 + SUM('Model coeffs'!K$11)*'Cost drivers '!$H138 + SUM('Model coeffs'!K$12)*'Cost drivers '!$I138 + SUM('Model coeffs'!K$13)*'Cost drivers '!$J138),
"")</f>
        <v/>
      </c>
      <c r="L136" s="182">
        <f>IFERROR(INDEX('Cost drivers '!$O$9:$O$314, MATCH('Modelled costs '!$A136, 'Cost drivers '!$A$9:$A$314, 0)), "")</f>
        <v>1081.736640873607</v>
      </c>
      <c r="M136" s="183"/>
      <c r="N136" s="184" t="e">
        <f t="shared" si="22"/>
        <v>#VALUE!</v>
      </c>
      <c r="O136" s="184" t="e">
        <f t="shared" si="22"/>
        <v>#VALUE!</v>
      </c>
      <c r="P136" s="184" t="e">
        <f t="shared" si="22"/>
        <v>#VALUE!</v>
      </c>
      <c r="Q136" s="184" t="e">
        <f t="shared" si="21"/>
        <v>#VALUE!</v>
      </c>
      <c r="R136" s="184" t="e">
        <f t="shared" si="21"/>
        <v>#VALUE!</v>
      </c>
      <c r="S136" s="184" t="e">
        <f t="shared" si="21"/>
        <v>#VALUE!</v>
      </c>
      <c r="T136" s="184" t="e">
        <f t="shared" si="21"/>
        <v>#VALUE!</v>
      </c>
      <c r="U136" s="184" t="e">
        <f t="shared" si="21"/>
        <v>#VALUE!</v>
      </c>
      <c r="V136" s="183"/>
      <c r="W136" s="185" t="e">
        <f t="shared" ref="W136:W199" si="25">SUMPRODUCT($N136:$O136, $N$2:$O$2)</f>
        <v>#VALUE!</v>
      </c>
      <c r="X136" s="185" t="e">
        <f t="shared" ref="X136:X199" si="26">SUMPRODUCT($P136:$Q136, $P$2:$Q$2)</f>
        <v>#VALUE!</v>
      </c>
      <c r="Y136" s="185" t="e">
        <f t="shared" si="23"/>
        <v>#VALUE!</v>
      </c>
      <c r="Z136" s="183"/>
      <c r="AA136" s="185" t="e">
        <f t="shared" ref="AA136:AA199" si="27">W136+X136</f>
        <v>#VALUE!</v>
      </c>
      <c r="AB136" s="185" t="e">
        <f t="shared" ref="AB136:AB199" si="28">Y136</f>
        <v>#VALUE!</v>
      </c>
      <c r="AC136" s="185" t="e">
        <f t="shared" ref="AC136:AC199" si="29">SUMPRODUCT($AA136:$AB136, $AA$2:$AB$2)</f>
        <v>#VALUE!</v>
      </c>
      <c r="AD136" s="183"/>
      <c r="AE136" s="186" t="e">
        <f>IF(RIGHT($C136,2)&gt;=RIGHT(Controls!$C$53,2), 'Modelled costs '!$AC136*Controls!$E$41, "")</f>
        <v>#VALUE!</v>
      </c>
      <c r="AF136" s="187" t="e">
        <f>IF(RIGHT($C136,2)&lt;RIGHT(Controls!$C$53,2), "", (INDEX(Controls!$F$44:$F$49, MATCH('Modelled costs '!$C136, Controls!$B$44:$B$49,0), 0))*'Modelled costs '!$AE136)</f>
        <v>#VALUE!</v>
      </c>
      <c r="AG136" s="188" t="e">
        <f t="shared" ref="AG136:AG199" si="30">IF(AE136="", "", AE136+AF136)</f>
        <v>#VALUE!</v>
      </c>
    </row>
    <row r="137" spans="1:33" s="48" customFormat="1" ht="13.15">
      <c r="A137" s="66" t="str">
        <f t="shared" si="24"/>
        <v>SWB30</v>
      </c>
      <c r="B137" s="66" t="str">
        <f>Costs!B138</f>
        <v>SWB</v>
      </c>
      <c r="C137" s="66" t="str">
        <f>Costs!C138</f>
        <v>2029-30</v>
      </c>
      <c r="D137" s="181" t="str">
        <f>IFERROR(
EXP(SUM('Model coeffs'!D$14) + SUM('Model coeffs'!D$7)*'Cost drivers '!$D139 + SUM('Model coeffs'!D$8)*'Cost drivers '!$E139 + SUM('Model coeffs'!D$9)*'Cost drivers '!$F139 + SUM('Model coeffs'!D$10)*'Cost drivers '!$G139 + SUM('Model coeffs'!D$11)*'Cost drivers '!$H139 + SUM('Model coeffs'!D$12)*'Cost drivers '!$I139 + SUM('Model coeffs'!D$13)*'Cost drivers '!$J139),
"")</f>
        <v/>
      </c>
      <c r="E137" s="181" t="str">
        <f>IFERROR(
EXP(SUM('Model coeffs'!E$14) + SUM('Model coeffs'!E$7)*'Cost drivers '!$D139 + SUM('Model coeffs'!E$8)*'Cost drivers '!$E139 + SUM('Model coeffs'!E$9)*'Cost drivers '!$F139 + SUM('Model coeffs'!E$10)*'Cost drivers '!$G139 + SUM('Model coeffs'!E$11)*'Cost drivers '!$H139 + SUM('Model coeffs'!E$12)*'Cost drivers '!$I139 + SUM('Model coeffs'!E$13)*'Cost drivers '!$J139),
"")</f>
        <v/>
      </c>
      <c r="F137" s="181" t="str">
        <f>IFERROR(
EXP(SUM('Model coeffs'!F$14) + SUM('Model coeffs'!F$7)*'Cost drivers '!$D139 + SUM('Model coeffs'!F$8)*'Cost drivers '!$E139 + SUM('Model coeffs'!F$9)*'Cost drivers '!$F139 + SUM('Model coeffs'!F$10)*'Cost drivers '!$G139 + SUM('Model coeffs'!F$11)*'Cost drivers '!$H139 + SUM('Model coeffs'!F$12)*'Cost drivers '!$I139 + SUM('Model coeffs'!F$13)*'Cost drivers '!$J139),
"")</f>
        <v/>
      </c>
      <c r="G137" s="181" t="str">
        <f>IFERROR(
EXP(SUM('Model coeffs'!G$14) + SUM('Model coeffs'!G$7)*'Cost drivers '!$D139 + SUM('Model coeffs'!G$8)*'Cost drivers '!$E139 + SUM('Model coeffs'!G$9)*'Cost drivers '!$F139 + SUM('Model coeffs'!G$10)*'Cost drivers '!$G139 + SUM('Model coeffs'!G$11)*'Cost drivers '!$H139 + SUM('Model coeffs'!G$12)*'Cost drivers '!$I139 + SUM('Model coeffs'!G$13)*'Cost drivers '!$J139),
"")</f>
        <v/>
      </c>
      <c r="H137" s="181" t="str">
        <f>IFERROR(
EXP(SUM('Model coeffs'!H$14) + SUM('Model coeffs'!H$7)*'Cost drivers '!$D139 + SUM('Model coeffs'!H$8)*'Cost drivers '!$E139 + SUM('Model coeffs'!H$9)*'Cost drivers '!$F139 + SUM('Model coeffs'!H$10)*'Cost drivers '!$G139 + SUM('Model coeffs'!H$11)*'Cost drivers '!$H139 + SUM('Model coeffs'!H$12)*'Cost drivers '!$I139 + SUM('Model coeffs'!H$13)*'Cost drivers '!$J139),
"")</f>
        <v/>
      </c>
      <c r="I137" s="181" t="str">
        <f>IFERROR(
EXP(SUM('Model coeffs'!I$14) + SUM('Model coeffs'!I$7)*'Cost drivers '!$D139 + SUM('Model coeffs'!I$8)*'Cost drivers '!$E139 + SUM('Model coeffs'!I$9)*'Cost drivers '!$F139 + SUM('Model coeffs'!I$10)*'Cost drivers '!$G139 + SUM('Model coeffs'!I$11)*'Cost drivers '!$H139 + SUM('Model coeffs'!I$12)*'Cost drivers '!$I139 + SUM('Model coeffs'!I$13)*'Cost drivers '!$J139),
"")</f>
        <v/>
      </c>
      <c r="J137" s="181" t="str">
        <f>IFERROR(
EXP(SUM('Model coeffs'!J$14) + SUM('Model coeffs'!J$7)*'Cost drivers '!$D139 + SUM('Model coeffs'!J$8)*'Cost drivers '!$E139 + SUM('Model coeffs'!J$9)*'Cost drivers '!$F139 + SUM('Model coeffs'!J$10)*'Cost drivers '!$G139 + SUM('Model coeffs'!J$11)*'Cost drivers '!$H139 + SUM('Model coeffs'!J$12)*'Cost drivers '!$I139 + SUM('Model coeffs'!J$13)*'Cost drivers '!$J139),
"")</f>
        <v/>
      </c>
      <c r="K137" s="181" t="str">
        <f>IFERROR(
EXP(SUM('Model coeffs'!K$14) + SUM('Model coeffs'!K$7)*'Cost drivers '!$D139 + SUM('Model coeffs'!K$8)*'Cost drivers '!$E139 + SUM('Model coeffs'!K$9)*'Cost drivers '!$F139 + SUM('Model coeffs'!K$10)*'Cost drivers '!$G139 + SUM('Model coeffs'!K$11)*'Cost drivers '!$H139 + SUM('Model coeffs'!K$12)*'Cost drivers '!$I139 + SUM('Model coeffs'!K$13)*'Cost drivers '!$J139),
"")</f>
        <v/>
      </c>
      <c r="L137" s="182">
        <f>IFERROR(INDEX('Cost drivers '!$O$9:$O$314, MATCH('Modelled costs '!$A137, 'Cost drivers '!$A$9:$A$314, 0)), "")</f>
        <v>1092.0937012503373</v>
      </c>
      <c r="M137" s="183"/>
      <c r="N137" s="184" t="e">
        <f t="shared" si="22"/>
        <v>#VALUE!</v>
      </c>
      <c r="O137" s="184" t="e">
        <f t="shared" si="22"/>
        <v>#VALUE!</v>
      </c>
      <c r="P137" s="184" t="e">
        <f t="shared" si="22"/>
        <v>#VALUE!</v>
      </c>
      <c r="Q137" s="184" t="e">
        <f t="shared" si="21"/>
        <v>#VALUE!</v>
      </c>
      <c r="R137" s="184" t="e">
        <f t="shared" si="21"/>
        <v>#VALUE!</v>
      </c>
      <c r="S137" s="184" t="e">
        <f t="shared" si="21"/>
        <v>#VALUE!</v>
      </c>
      <c r="T137" s="184" t="e">
        <f t="shared" si="21"/>
        <v>#VALUE!</v>
      </c>
      <c r="U137" s="184" t="e">
        <f t="shared" si="21"/>
        <v>#VALUE!</v>
      </c>
      <c r="V137" s="183"/>
      <c r="W137" s="185" t="e">
        <f t="shared" si="25"/>
        <v>#VALUE!</v>
      </c>
      <c r="X137" s="185" t="e">
        <f t="shared" si="26"/>
        <v>#VALUE!</v>
      </c>
      <c r="Y137" s="185" t="e">
        <f t="shared" si="23"/>
        <v>#VALUE!</v>
      </c>
      <c r="Z137" s="183"/>
      <c r="AA137" s="185" t="e">
        <f t="shared" si="27"/>
        <v>#VALUE!</v>
      </c>
      <c r="AB137" s="185" t="e">
        <f t="shared" si="28"/>
        <v>#VALUE!</v>
      </c>
      <c r="AC137" s="185" t="e">
        <f t="shared" si="29"/>
        <v>#VALUE!</v>
      </c>
      <c r="AD137" s="183"/>
      <c r="AE137" s="186" t="e">
        <f>IF(RIGHT($C137,2)&gt;=RIGHT(Controls!$C$53,2), 'Modelled costs '!$AC137*Controls!$E$41, "")</f>
        <v>#VALUE!</v>
      </c>
      <c r="AF137" s="187" t="e">
        <f>IF(RIGHT($C137,2)&lt;RIGHT(Controls!$C$53,2), "", (INDEX(Controls!$F$44:$F$49, MATCH('Modelled costs '!$C137, Controls!$B$44:$B$49,0), 0))*'Modelled costs '!$AE137)</f>
        <v>#VALUE!</v>
      </c>
      <c r="AG137" s="188" t="e">
        <f t="shared" si="30"/>
        <v>#VALUE!</v>
      </c>
    </row>
    <row r="138" spans="1:33" s="48" customFormat="1" ht="13.15">
      <c r="A138" s="66" t="str">
        <f t="shared" si="24"/>
        <v>TMS14</v>
      </c>
      <c r="B138" s="66" t="str">
        <f>Costs!B139</f>
        <v>TMS</v>
      </c>
      <c r="C138" s="66" t="str">
        <f>Costs!C139</f>
        <v>2013-14</v>
      </c>
      <c r="D138" s="181">
        <f>IFERROR(
EXP(SUM('Model coeffs'!D$14) + SUM('Model coeffs'!D$7)*'Cost drivers '!$D140 + SUM('Model coeffs'!D$8)*'Cost drivers '!$E140 + SUM('Model coeffs'!D$9)*'Cost drivers '!$F140 + SUM('Model coeffs'!D$10)*'Cost drivers '!$G140 + SUM('Model coeffs'!D$11)*'Cost drivers '!$H140 + SUM('Model coeffs'!D$12)*'Cost drivers '!$I140 + SUM('Model coeffs'!D$13)*'Cost drivers '!$J140),
"")</f>
        <v>16.568576623410983</v>
      </c>
      <c r="E138" s="181">
        <f>IFERROR(
EXP(SUM('Model coeffs'!E$14) + SUM('Model coeffs'!E$7)*'Cost drivers '!$D140 + SUM('Model coeffs'!E$8)*'Cost drivers '!$E140 + SUM('Model coeffs'!E$9)*'Cost drivers '!$F140 + SUM('Model coeffs'!E$10)*'Cost drivers '!$G140 + SUM('Model coeffs'!E$11)*'Cost drivers '!$H140 + SUM('Model coeffs'!E$12)*'Cost drivers '!$I140 + SUM('Model coeffs'!E$13)*'Cost drivers '!$J140),
"")</f>
        <v>13.709625933862302</v>
      </c>
      <c r="F138" s="181">
        <f>IFERROR(
EXP(SUM('Model coeffs'!F$14) + SUM('Model coeffs'!F$7)*'Cost drivers '!$D140 + SUM('Model coeffs'!F$8)*'Cost drivers '!$E140 + SUM('Model coeffs'!F$9)*'Cost drivers '!$F140 + SUM('Model coeffs'!F$10)*'Cost drivers '!$G140 + SUM('Model coeffs'!F$11)*'Cost drivers '!$H140 + SUM('Model coeffs'!F$12)*'Cost drivers '!$I140 + SUM('Model coeffs'!F$13)*'Cost drivers '!$J140),
"")</f>
        <v>20.096068722487928</v>
      </c>
      <c r="G138" s="181">
        <f>IFERROR(
EXP(SUM('Model coeffs'!G$14) + SUM('Model coeffs'!G$7)*'Cost drivers '!$D140 + SUM('Model coeffs'!G$8)*'Cost drivers '!$E140 + SUM('Model coeffs'!G$9)*'Cost drivers '!$F140 + SUM('Model coeffs'!G$10)*'Cost drivers '!$G140 + SUM('Model coeffs'!G$11)*'Cost drivers '!$H140 + SUM('Model coeffs'!G$12)*'Cost drivers '!$I140 + SUM('Model coeffs'!G$13)*'Cost drivers '!$J140),
"")</f>
        <v>18.503774600238081</v>
      </c>
      <c r="H138" s="181">
        <f>IFERROR(
EXP(SUM('Model coeffs'!H$14) + SUM('Model coeffs'!H$7)*'Cost drivers '!$D140 + SUM('Model coeffs'!H$8)*'Cost drivers '!$E140 + SUM('Model coeffs'!H$9)*'Cost drivers '!$F140 + SUM('Model coeffs'!H$10)*'Cost drivers '!$G140 + SUM('Model coeffs'!H$11)*'Cost drivers '!$H140 + SUM('Model coeffs'!H$12)*'Cost drivers '!$I140 + SUM('Model coeffs'!H$13)*'Cost drivers '!$J140),
"")</f>
        <v>34.532846040554212</v>
      </c>
      <c r="I138" s="181">
        <f>IFERROR(
EXP(SUM('Model coeffs'!I$14) + SUM('Model coeffs'!I$7)*'Cost drivers '!$D140 + SUM('Model coeffs'!I$8)*'Cost drivers '!$E140 + SUM('Model coeffs'!I$9)*'Cost drivers '!$F140 + SUM('Model coeffs'!I$10)*'Cost drivers '!$G140 + SUM('Model coeffs'!I$11)*'Cost drivers '!$H140 + SUM('Model coeffs'!I$12)*'Cost drivers '!$I140 + SUM('Model coeffs'!I$13)*'Cost drivers '!$J140),
"")</f>
        <v>31.225604922490938</v>
      </c>
      <c r="J138" s="181">
        <f>IFERROR(
EXP(SUM('Model coeffs'!J$14) + SUM('Model coeffs'!J$7)*'Cost drivers '!$D140 + SUM('Model coeffs'!J$8)*'Cost drivers '!$E140 + SUM('Model coeffs'!J$9)*'Cost drivers '!$F140 + SUM('Model coeffs'!J$10)*'Cost drivers '!$G140 + SUM('Model coeffs'!J$11)*'Cost drivers '!$H140 + SUM('Model coeffs'!J$12)*'Cost drivers '!$I140 + SUM('Model coeffs'!J$13)*'Cost drivers '!$J140),
"")</f>
        <v>39.139912691717441</v>
      </c>
      <c r="K138" s="181">
        <f>IFERROR(
EXP(SUM('Model coeffs'!K$14) + SUM('Model coeffs'!K$7)*'Cost drivers '!$D140 + SUM('Model coeffs'!K$8)*'Cost drivers '!$E140 + SUM('Model coeffs'!K$9)*'Cost drivers '!$F140 + SUM('Model coeffs'!K$10)*'Cost drivers '!$G140 + SUM('Model coeffs'!K$11)*'Cost drivers '!$H140 + SUM('Model coeffs'!K$12)*'Cost drivers '!$I140 + SUM('Model coeffs'!K$13)*'Cost drivers '!$J140),
"")</f>
        <v>35.422295489868532</v>
      </c>
      <c r="L138" s="182">
        <f>IFERROR(INDEX('Cost drivers '!$O$9:$O$314, MATCH('Modelled costs '!$A138, 'Cost drivers '!$A$9:$A$314, 0)), "")</f>
        <v>5284.5969999999998</v>
      </c>
      <c r="M138" s="183"/>
      <c r="N138" s="184">
        <f t="shared" si="22"/>
        <v>87.558250318347817</v>
      </c>
      <c r="O138" s="184">
        <f t="shared" si="22"/>
        <v>72.449848081210931</v>
      </c>
      <c r="P138" s="184">
        <f t="shared" si="22"/>
        <v>106.19962448265355</v>
      </c>
      <c r="Q138" s="184">
        <f t="shared" si="21"/>
        <v>97.784991741094359</v>
      </c>
      <c r="R138" s="184">
        <f t="shared" si="21"/>
        <v>182.49217458737465</v>
      </c>
      <c r="S138" s="184">
        <f t="shared" si="21"/>
        <v>165.01473809658083</v>
      </c>
      <c r="T138" s="184">
        <f t="shared" si="21"/>
        <v>206.83866519091191</v>
      </c>
      <c r="U138" s="184">
        <f t="shared" si="21"/>
        <v>187.19255647887277</v>
      </c>
      <c r="V138" s="183"/>
      <c r="W138" s="185">
        <f t="shared" si="25"/>
        <v>80.004049199779374</v>
      </c>
      <c r="X138" s="185">
        <f t="shared" si="26"/>
        <v>101.99230811187395</v>
      </c>
      <c r="Y138" s="185">
        <f t="shared" si="23"/>
        <v>185.38453358843503</v>
      </c>
      <c r="Z138" s="183"/>
      <c r="AA138" s="185">
        <f t="shared" si="27"/>
        <v>181.99635731165333</v>
      </c>
      <c r="AB138" s="185">
        <f t="shared" si="28"/>
        <v>185.38453358843503</v>
      </c>
      <c r="AC138" s="185">
        <f t="shared" si="29"/>
        <v>184.53748951923961</v>
      </c>
      <c r="AD138" s="183"/>
      <c r="AE138" s="186" t="str">
        <f>IF(RIGHT($C138,2)&gt;=RIGHT(Controls!$C$53,2), 'Modelled costs '!$AC138*Controls!$E$41, "")</f>
        <v/>
      </c>
      <c r="AF138" s="187" t="str">
        <f>IF(RIGHT($C138,2)&lt;RIGHT(Controls!$C$53,2), "", (INDEX(Controls!$F$44:$F$49, MATCH('Modelled costs '!$C138, Controls!$B$44:$B$49,0), 0))*'Modelled costs '!$AE138)</f>
        <v/>
      </c>
      <c r="AG138" s="188" t="str">
        <f t="shared" si="30"/>
        <v/>
      </c>
    </row>
    <row r="139" spans="1:33" s="48" customFormat="1" ht="13.15">
      <c r="A139" s="66" t="str">
        <f t="shared" si="24"/>
        <v>TMS15</v>
      </c>
      <c r="B139" s="66" t="str">
        <f>Costs!B140</f>
        <v>TMS</v>
      </c>
      <c r="C139" s="66" t="str">
        <f>Costs!C140</f>
        <v>2014-15</v>
      </c>
      <c r="D139" s="181">
        <f>IFERROR(
EXP(SUM('Model coeffs'!D$14) + SUM('Model coeffs'!D$7)*'Cost drivers '!$D141 + SUM('Model coeffs'!D$8)*'Cost drivers '!$E141 + SUM('Model coeffs'!D$9)*'Cost drivers '!$F141 + SUM('Model coeffs'!D$10)*'Cost drivers '!$G141 + SUM('Model coeffs'!D$11)*'Cost drivers '!$H141 + SUM('Model coeffs'!D$12)*'Cost drivers '!$I141 + SUM('Model coeffs'!D$13)*'Cost drivers '!$J141),
"")</f>
        <v>16.959630604727003</v>
      </c>
      <c r="E139" s="181">
        <f>IFERROR(
EXP(SUM('Model coeffs'!E$14) + SUM('Model coeffs'!E$7)*'Cost drivers '!$D141 + SUM('Model coeffs'!E$8)*'Cost drivers '!$E141 + SUM('Model coeffs'!E$9)*'Cost drivers '!$F141 + SUM('Model coeffs'!E$10)*'Cost drivers '!$G141 + SUM('Model coeffs'!E$11)*'Cost drivers '!$H141 + SUM('Model coeffs'!E$12)*'Cost drivers '!$I141 + SUM('Model coeffs'!E$13)*'Cost drivers '!$J141),
"")</f>
        <v>14.182107140408759</v>
      </c>
      <c r="F139" s="181">
        <f>IFERROR(
EXP(SUM('Model coeffs'!F$14) + SUM('Model coeffs'!F$7)*'Cost drivers '!$D141 + SUM('Model coeffs'!F$8)*'Cost drivers '!$E141 + SUM('Model coeffs'!F$9)*'Cost drivers '!$F141 + SUM('Model coeffs'!F$10)*'Cost drivers '!$G141 + SUM('Model coeffs'!F$11)*'Cost drivers '!$H141 + SUM('Model coeffs'!F$12)*'Cost drivers '!$I141 + SUM('Model coeffs'!F$13)*'Cost drivers '!$J141),
"")</f>
        <v>20.096235709674811</v>
      </c>
      <c r="G139" s="181">
        <f>IFERROR(
EXP(SUM('Model coeffs'!G$14) + SUM('Model coeffs'!G$7)*'Cost drivers '!$D141 + SUM('Model coeffs'!G$8)*'Cost drivers '!$E141 + SUM('Model coeffs'!G$9)*'Cost drivers '!$F141 + SUM('Model coeffs'!G$10)*'Cost drivers '!$G141 + SUM('Model coeffs'!G$11)*'Cost drivers '!$H141 + SUM('Model coeffs'!G$12)*'Cost drivers '!$I141 + SUM('Model coeffs'!G$13)*'Cost drivers '!$J141),
"")</f>
        <v>18.493121988754872</v>
      </c>
      <c r="H139" s="181">
        <f>IFERROR(
EXP(SUM('Model coeffs'!H$14) + SUM('Model coeffs'!H$7)*'Cost drivers '!$D141 + SUM('Model coeffs'!H$8)*'Cost drivers '!$E141 + SUM('Model coeffs'!H$9)*'Cost drivers '!$F141 + SUM('Model coeffs'!H$10)*'Cost drivers '!$G141 + SUM('Model coeffs'!H$11)*'Cost drivers '!$H141 + SUM('Model coeffs'!H$12)*'Cost drivers '!$I141 + SUM('Model coeffs'!H$13)*'Cost drivers '!$J141),
"")</f>
        <v>35.051724840315885</v>
      </c>
      <c r="I139" s="181">
        <f>IFERROR(
EXP(SUM('Model coeffs'!I$14) + SUM('Model coeffs'!I$7)*'Cost drivers '!$D141 + SUM('Model coeffs'!I$8)*'Cost drivers '!$E141 + SUM('Model coeffs'!I$9)*'Cost drivers '!$F141 + SUM('Model coeffs'!I$10)*'Cost drivers '!$G141 + SUM('Model coeffs'!I$11)*'Cost drivers '!$H141 + SUM('Model coeffs'!I$12)*'Cost drivers '!$I141 + SUM('Model coeffs'!I$13)*'Cost drivers '!$J141),
"")</f>
        <v>31.919310926376465</v>
      </c>
      <c r="J139" s="181">
        <f>IFERROR(
EXP(SUM('Model coeffs'!J$14) + SUM('Model coeffs'!J$7)*'Cost drivers '!$D141 + SUM('Model coeffs'!J$8)*'Cost drivers '!$E141 + SUM('Model coeffs'!J$9)*'Cost drivers '!$F141 + SUM('Model coeffs'!J$10)*'Cost drivers '!$G141 + SUM('Model coeffs'!J$11)*'Cost drivers '!$H141 + SUM('Model coeffs'!J$12)*'Cost drivers '!$I141 + SUM('Model coeffs'!J$13)*'Cost drivers '!$J141),
"")</f>
        <v>39.613749876516074</v>
      </c>
      <c r="K139" s="181">
        <f>IFERROR(
EXP(SUM('Model coeffs'!K$14) + SUM('Model coeffs'!K$7)*'Cost drivers '!$D141 + SUM('Model coeffs'!K$8)*'Cost drivers '!$E141 + SUM('Model coeffs'!K$9)*'Cost drivers '!$F141 + SUM('Model coeffs'!K$10)*'Cost drivers '!$G141 + SUM('Model coeffs'!K$11)*'Cost drivers '!$H141 + SUM('Model coeffs'!K$12)*'Cost drivers '!$I141 + SUM('Model coeffs'!K$13)*'Cost drivers '!$J141),
"")</f>
        <v>36.097134874397923</v>
      </c>
      <c r="L139" s="182">
        <f>IFERROR(INDEX('Cost drivers '!$O$9:$O$314, MATCH('Modelled costs '!$A139, 'Cost drivers '!$A$9:$A$314, 0)), "")</f>
        <v>5325.692</v>
      </c>
      <c r="M139" s="183"/>
      <c r="N139" s="184">
        <f t="shared" si="22"/>
        <v>90.32176903454976</v>
      </c>
      <c r="O139" s="184">
        <f t="shared" si="22"/>
        <v>75.529534540817792</v>
      </c>
      <c r="P139" s="184">
        <f t="shared" si="22"/>
        <v>107.02636174912946</v>
      </c>
      <c r="Q139" s="184">
        <f t="shared" si="21"/>
        <v>98.488671830535921</v>
      </c>
      <c r="R139" s="184">
        <f t="shared" si="21"/>
        <v>186.67469056827159</v>
      </c>
      <c r="S139" s="184">
        <f t="shared" si="21"/>
        <v>169.99241884611573</v>
      </c>
      <c r="T139" s="184">
        <f t="shared" si="21"/>
        <v>210.97063080736265</v>
      </c>
      <c r="U139" s="184">
        <f t="shared" si="21"/>
        <v>192.24222242350203</v>
      </c>
      <c r="V139" s="183"/>
      <c r="W139" s="185">
        <f t="shared" si="25"/>
        <v>82.925651787683776</v>
      </c>
      <c r="X139" s="185">
        <f t="shared" si="26"/>
        <v>102.75751678983269</v>
      </c>
      <c r="Y139" s="185">
        <f t="shared" si="23"/>
        <v>189.96999066131298</v>
      </c>
      <c r="Z139" s="183"/>
      <c r="AA139" s="185">
        <f t="shared" si="27"/>
        <v>185.68316857751648</v>
      </c>
      <c r="AB139" s="185">
        <f t="shared" si="28"/>
        <v>189.96999066131298</v>
      </c>
      <c r="AC139" s="185">
        <f t="shared" si="29"/>
        <v>188.89828514036384</v>
      </c>
      <c r="AD139" s="183"/>
      <c r="AE139" s="186" t="str">
        <f>IF(RIGHT($C139,2)&gt;=RIGHT(Controls!$C$53,2), 'Modelled costs '!$AC139*Controls!$E$41, "")</f>
        <v/>
      </c>
      <c r="AF139" s="187" t="str">
        <f>IF(RIGHT($C139,2)&lt;RIGHT(Controls!$C$53,2), "", (INDEX(Controls!$F$44:$F$49, MATCH('Modelled costs '!$C139, Controls!$B$44:$B$49,0), 0))*'Modelled costs '!$AE139)</f>
        <v/>
      </c>
      <c r="AG139" s="188" t="str">
        <f t="shared" si="30"/>
        <v/>
      </c>
    </row>
    <row r="140" spans="1:33" s="48" customFormat="1" ht="13.15">
      <c r="A140" s="66" t="str">
        <f t="shared" si="24"/>
        <v>TMS16</v>
      </c>
      <c r="B140" s="66" t="str">
        <f>Costs!B141</f>
        <v>TMS</v>
      </c>
      <c r="C140" s="66" t="str">
        <f>Costs!C141</f>
        <v>2015-16</v>
      </c>
      <c r="D140" s="181">
        <f>IFERROR(
EXP(SUM('Model coeffs'!D$14) + SUM('Model coeffs'!D$7)*'Cost drivers '!$D142 + SUM('Model coeffs'!D$8)*'Cost drivers '!$E142 + SUM('Model coeffs'!D$9)*'Cost drivers '!$F142 + SUM('Model coeffs'!D$10)*'Cost drivers '!$G142 + SUM('Model coeffs'!D$11)*'Cost drivers '!$H142 + SUM('Model coeffs'!D$12)*'Cost drivers '!$I142 + SUM('Model coeffs'!D$13)*'Cost drivers '!$J142),
"")</f>
        <v>16.448156801156159</v>
      </c>
      <c r="E140" s="181">
        <f>IFERROR(
EXP(SUM('Model coeffs'!E$14) + SUM('Model coeffs'!E$7)*'Cost drivers '!$D142 + SUM('Model coeffs'!E$8)*'Cost drivers '!$E142 + SUM('Model coeffs'!E$9)*'Cost drivers '!$F142 + SUM('Model coeffs'!E$10)*'Cost drivers '!$G142 + SUM('Model coeffs'!E$11)*'Cost drivers '!$H142 + SUM('Model coeffs'!E$12)*'Cost drivers '!$I142 + SUM('Model coeffs'!E$13)*'Cost drivers '!$J142),
"")</f>
        <v>14.040951738456393</v>
      </c>
      <c r="F140" s="181">
        <f>IFERROR(
EXP(SUM('Model coeffs'!F$14) + SUM('Model coeffs'!F$7)*'Cost drivers '!$D142 + SUM('Model coeffs'!F$8)*'Cost drivers '!$E142 + SUM('Model coeffs'!F$9)*'Cost drivers '!$F142 + SUM('Model coeffs'!F$10)*'Cost drivers '!$G142 + SUM('Model coeffs'!F$11)*'Cost drivers '!$H142 + SUM('Model coeffs'!F$12)*'Cost drivers '!$I142 + SUM('Model coeffs'!F$13)*'Cost drivers '!$J142),
"")</f>
        <v>20.103315139987146</v>
      </c>
      <c r="G140" s="181">
        <f>IFERROR(
EXP(SUM('Model coeffs'!G$14) + SUM('Model coeffs'!G$7)*'Cost drivers '!$D142 + SUM('Model coeffs'!G$8)*'Cost drivers '!$E142 + SUM('Model coeffs'!G$9)*'Cost drivers '!$F142 + SUM('Model coeffs'!G$10)*'Cost drivers '!$G142 + SUM('Model coeffs'!G$11)*'Cost drivers '!$H142 + SUM('Model coeffs'!G$12)*'Cost drivers '!$I142 + SUM('Model coeffs'!G$13)*'Cost drivers '!$J142),
"")</f>
        <v>18.498529598202261</v>
      </c>
      <c r="H140" s="181">
        <f>IFERROR(
EXP(SUM('Model coeffs'!H$14) + SUM('Model coeffs'!H$7)*'Cost drivers '!$D142 + SUM('Model coeffs'!H$8)*'Cost drivers '!$E142 + SUM('Model coeffs'!H$9)*'Cost drivers '!$F142 + SUM('Model coeffs'!H$10)*'Cost drivers '!$G142 + SUM('Model coeffs'!H$11)*'Cost drivers '!$H142 + SUM('Model coeffs'!H$12)*'Cost drivers '!$I142 + SUM('Model coeffs'!H$13)*'Cost drivers '!$J142),
"")</f>
        <v>34.445518320476182</v>
      </c>
      <c r="I140" s="181">
        <f>IFERROR(
EXP(SUM('Model coeffs'!I$14) + SUM('Model coeffs'!I$7)*'Cost drivers '!$D142 + SUM('Model coeffs'!I$8)*'Cost drivers '!$E142 + SUM('Model coeffs'!I$9)*'Cost drivers '!$F142 + SUM('Model coeffs'!I$10)*'Cost drivers '!$G142 + SUM('Model coeffs'!I$11)*'Cost drivers '!$H142 + SUM('Model coeffs'!I$12)*'Cost drivers '!$I142 + SUM('Model coeffs'!I$13)*'Cost drivers '!$J142),
"")</f>
        <v>31.674842010085793</v>
      </c>
      <c r="J140" s="181">
        <f>IFERROR(
EXP(SUM('Model coeffs'!J$14) + SUM('Model coeffs'!J$7)*'Cost drivers '!$D142 + SUM('Model coeffs'!J$8)*'Cost drivers '!$E142 + SUM('Model coeffs'!J$9)*'Cost drivers '!$F142 + SUM('Model coeffs'!J$10)*'Cost drivers '!$G142 + SUM('Model coeffs'!J$11)*'Cost drivers '!$H142 + SUM('Model coeffs'!J$12)*'Cost drivers '!$I142 + SUM('Model coeffs'!J$13)*'Cost drivers '!$J142),
"")</f>
        <v>38.983290453892032</v>
      </c>
      <c r="K140" s="181">
        <f>IFERROR(
EXP(SUM('Model coeffs'!K$14) + SUM('Model coeffs'!K$7)*'Cost drivers '!$D142 + SUM('Model coeffs'!K$8)*'Cost drivers '!$E142 + SUM('Model coeffs'!K$9)*'Cost drivers '!$F142 + SUM('Model coeffs'!K$10)*'Cost drivers '!$G142 + SUM('Model coeffs'!K$11)*'Cost drivers '!$H142 + SUM('Model coeffs'!K$12)*'Cost drivers '!$I142 + SUM('Model coeffs'!K$13)*'Cost drivers '!$J142),
"")</f>
        <v>35.887762833072117</v>
      </c>
      <c r="L140" s="182">
        <f>IFERROR(INDEX('Cost drivers '!$O$9:$O$314, MATCH('Modelled costs '!$A140, 'Cost drivers '!$A$9:$A$314, 0)), "")</f>
        <v>5352.4195</v>
      </c>
      <c r="M140" s="183"/>
      <c r="N140" s="184">
        <f t="shared" si="22"/>
        <v>88.037435201565842</v>
      </c>
      <c r="O140" s="184">
        <f t="shared" si="22"/>
        <v>75.153063883472896</v>
      </c>
      <c r="P140" s="184">
        <f t="shared" si="22"/>
        <v>107.60137596991243</v>
      </c>
      <c r="Q140" s="184">
        <f t="shared" si="21"/>
        <v>99.01189054274495</v>
      </c>
      <c r="R140" s="184">
        <f t="shared" si="21"/>
        <v>184.36686394612397</v>
      </c>
      <c r="S140" s="184">
        <f t="shared" si="21"/>
        <v>169.53704203420239</v>
      </c>
      <c r="T140" s="184">
        <f t="shared" si="21"/>
        <v>208.65492399957554</v>
      </c>
      <c r="U140" s="184">
        <f t="shared" si="21"/>
        <v>192.08636159911046</v>
      </c>
      <c r="V140" s="183"/>
      <c r="W140" s="185">
        <f t="shared" si="25"/>
        <v>81.595249542519369</v>
      </c>
      <c r="X140" s="185">
        <f t="shared" si="26"/>
        <v>103.30663325632869</v>
      </c>
      <c r="Y140" s="185">
        <f t="shared" si="23"/>
        <v>188.66129789475309</v>
      </c>
      <c r="Z140" s="183"/>
      <c r="AA140" s="185">
        <f t="shared" si="27"/>
        <v>184.90188279884808</v>
      </c>
      <c r="AB140" s="185">
        <f t="shared" si="28"/>
        <v>188.66129789475309</v>
      </c>
      <c r="AC140" s="185">
        <f t="shared" si="29"/>
        <v>187.72144412077685</v>
      </c>
      <c r="AD140" s="183"/>
      <c r="AE140" s="186" t="str">
        <f>IF(RIGHT($C140,2)&gt;=RIGHT(Controls!$C$53,2), 'Modelled costs '!$AC140*Controls!$E$41, "")</f>
        <v/>
      </c>
      <c r="AF140" s="187" t="str">
        <f>IF(RIGHT($C140,2)&lt;RIGHT(Controls!$C$53,2), "", (INDEX(Controls!$F$44:$F$49, MATCH('Modelled costs '!$C140, Controls!$B$44:$B$49,0), 0))*'Modelled costs '!$AE140)</f>
        <v/>
      </c>
      <c r="AG140" s="188" t="str">
        <f t="shared" si="30"/>
        <v/>
      </c>
    </row>
    <row r="141" spans="1:33" s="48" customFormat="1" ht="13.5" customHeight="1">
      <c r="A141" s="66" t="str">
        <f t="shared" si="24"/>
        <v>TMS17</v>
      </c>
      <c r="B141" s="66" t="str">
        <f>Costs!B142</f>
        <v>TMS</v>
      </c>
      <c r="C141" s="66" t="str">
        <f>Costs!C142</f>
        <v>2016-17</v>
      </c>
      <c r="D141" s="181">
        <f>IFERROR(
EXP(SUM('Model coeffs'!D$14) + SUM('Model coeffs'!D$7)*'Cost drivers '!$D143 + SUM('Model coeffs'!D$8)*'Cost drivers '!$E143 + SUM('Model coeffs'!D$9)*'Cost drivers '!$F143 + SUM('Model coeffs'!D$10)*'Cost drivers '!$G143 + SUM('Model coeffs'!D$11)*'Cost drivers '!$H143 + SUM('Model coeffs'!D$12)*'Cost drivers '!$I143 + SUM('Model coeffs'!D$13)*'Cost drivers '!$J143),
"")</f>
        <v>15.938648460446155</v>
      </c>
      <c r="E141" s="181">
        <f>IFERROR(
EXP(SUM('Model coeffs'!E$14) + SUM('Model coeffs'!E$7)*'Cost drivers '!$D143 + SUM('Model coeffs'!E$8)*'Cost drivers '!$E143 + SUM('Model coeffs'!E$9)*'Cost drivers '!$F143 + SUM('Model coeffs'!E$10)*'Cost drivers '!$G143 + SUM('Model coeffs'!E$11)*'Cost drivers '!$H143 + SUM('Model coeffs'!E$12)*'Cost drivers '!$I143 + SUM('Model coeffs'!E$13)*'Cost drivers '!$J143),
"")</f>
        <v>13.2339104568065</v>
      </c>
      <c r="F141" s="181">
        <f>IFERROR(
EXP(SUM('Model coeffs'!F$14) + SUM('Model coeffs'!F$7)*'Cost drivers '!$D143 + SUM('Model coeffs'!F$8)*'Cost drivers '!$E143 + SUM('Model coeffs'!F$9)*'Cost drivers '!$F143 + SUM('Model coeffs'!F$10)*'Cost drivers '!$G143 + SUM('Model coeffs'!F$11)*'Cost drivers '!$H143 + SUM('Model coeffs'!F$12)*'Cost drivers '!$I143 + SUM('Model coeffs'!F$13)*'Cost drivers '!$J143),
"")</f>
        <v>20.095724419536108</v>
      </c>
      <c r="G141" s="181">
        <f>IFERROR(
EXP(SUM('Model coeffs'!G$14) + SUM('Model coeffs'!G$7)*'Cost drivers '!$D143 + SUM('Model coeffs'!G$8)*'Cost drivers '!$E143 + SUM('Model coeffs'!G$9)*'Cost drivers '!$F143 + SUM('Model coeffs'!G$10)*'Cost drivers '!$G143 + SUM('Model coeffs'!G$11)*'Cost drivers '!$H143 + SUM('Model coeffs'!G$12)*'Cost drivers '!$I143 + SUM('Model coeffs'!G$13)*'Cost drivers '!$J143),
"")</f>
        <v>18.475587030850836</v>
      </c>
      <c r="H141" s="181">
        <f>IFERROR(
EXP(SUM('Model coeffs'!H$14) + SUM('Model coeffs'!H$7)*'Cost drivers '!$D143 + SUM('Model coeffs'!H$8)*'Cost drivers '!$E143 + SUM('Model coeffs'!H$9)*'Cost drivers '!$F143 + SUM('Model coeffs'!H$10)*'Cost drivers '!$G143 + SUM('Model coeffs'!H$11)*'Cost drivers '!$H143 + SUM('Model coeffs'!H$12)*'Cost drivers '!$I143 + SUM('Model coeffs'!H$13)*'Cost drivers '!$J143),
"")</f>
        <v>33.800429044002314</v>
      </c>
      <c r="I141" s="181">
        <f>IFERROR(
EXP(SUM('Model coeffs'!I$14) + SUM('Model coeffs'!I$7)*'Cost drivers '!$D143 + SUM('Model coeffs'!I$8)*'Cost drivers '!$E143 + SUM('Model coeffs'!I$9)*'Cost drivers '!$F143 + SUM('Model coeffs'!I$10)*'Cost drivers '!$G143 + SUM('Model coeffs'!I$11)*'Cost drivers '!$H143 + SUM('Model coeffs'!I$12)*'Cost drivers '!$I143 + SUM('Model coeffs'!I$13)*'Cost drivers '!$J143),
"")</f>
        <v>30.794784970718585</v>
      </c>
      <c r="J141" s="181">
        <f>IFERROR(
EXP(SUM('Model coeffs'!J$14) + SUM('Model coeffs'!J$7)*'Cost drivers '!$D143 + SUM('Model coeffs'!J$8)*'Cost drivers '!$E143 + SUM('Model coeffs'!J$9)*'Cost drivers '!$F143 + SUM('Model coeffs'!J$10)*'Cost drivers '!$G143 + SUM('Model coeffs'!J$11)*'Cost drivers '!$H143 + SUM('Model coeffs'!J$12)*'Cost drivers '!$I143 + SUM('Model coeffs'!J$13)*'Cost drivers '!$J143),
"")</f>
        <v>38.348155290406311</v>
      </c>
      <c r="K141" s="181">
        <f>IFERROR(
EXP(SUM('Model coeffs'!K$14) + SUM('Model coeffs'!K$7)*'Cost drivers '!$D143 + SUM('Model coeffs'!K$8)*'Cost drivers '!$E143 + SUM('Model coeffs'!K$9)*'Cost drivers '!$F143 + SUM('Model coeffs'!K$10)*'Cost drivers '!$G143 + SUM('Model coeffs'!K$11)*'Cost drivers '!$H143 + SUM('Model coeffs'!K$12)*'Cost drivers '!$I143 + SUM('Model coeffs'!K$13)*'Cost drivers '!$J143),
"")</f>
        <v>34.917539360270816</v>
      </c>
      <c r="L141" s="182">
        <f>IFERROR(INDEX('Cost drivers '!$O$9:$O$314, MATCH('Modelled costs '!$A141, 'Cost drivers '!$A$9:$A$314, 0)), "")</f>
        <v>5388.7960000000003</v>
      </c>
      <c r="M141" s="183"/>
      <c r="N141" s="184">
        <f t="shared" si="22"/>
        <v>85.890125069058399</v>
      </c>
      <c r="O141" s="184">
        <f t="shared" si="22"/>
        <v>71.314843733997051</v>
      </c>
      <c r="P141" s="184">
        <f t="shared" si="22"/>
        <v>108.2917593690985</v>
      </c>
      <c r="Q141" s="184">
        <f t="shared" si="21"/>
        <v>99.56116948950087</v>
      </c>
      <c r="R141" s="184">
        <f t="shared" si="21"/>
        <v>182.14361683060349</v>
      </c>
      <c r="S141" s="184">
        <f t="shared" si="21"/>
        <v>165.94681407106845</v>
      </c>
      <c r="T141" s="184">
        <f t="shared" si="21"/>
        <v>206.65038583632037</v>
      </c>
      <c r="U141" s="184">
        <f t="shared" si="21"/>
        <v>188.16349643446995</v>
      </c>
      <c r="V141" s="183"/>
      <c r="W141" s="185">
        <f t="shared" si="25"/>
        <v>78.602484401527732</v>
      </c>
      <c r="X141" s="185">
        <f t="shared" si="26"/>
        <v>103.92646442929968</v>
      </c>
      <c r="Y141" s="185">
        <f t="shared" si="23"/>
        <v>185.72607829311556</v>
      </c>
      <c r="Z141" s="183"/>
      <c r="AA141" s="185">
        <f t="shared" si="27"/>
        <v>182.5289488308274</v>
      </c>
      <c r="AB141" s="185">
        <f t="shared" si="28"/>
        <v>185.72607829311556</v>
      </c>
      <c r="AC141" s="185">
        <f t="shared" si="29"/>
        <v>184.92679592754354</v>
      </c>
      <c r="AD141" s="183"/>
      <c r="AE141" s="186" t="str">
        <f>IF(RIGHT($C141,2)&gt;=RIGHT(Controls!$C$53,2), 'Modelled costs '!$AC141*Controls!$E$41, "")</f>
        <v/>
      </c>
      <c r="AF141" s="187" t="str">
        <f>IF(RIGHT($C141,2)&lt;RIGHT(Controls!$C$53,2), "", (INDEX(Controls!$F$44:$F$49, MATCH('Modelled costs '!$C141, Controls!$B$44:$B$49,0), 0))*'Modelled costs '!$AE141)</f>
        <v/>
      </c>
      <c r="AG141" s="188" t="str">
        <f t="shared" si="30"/>
        <v/>
      </c>
    </row>
    <row r="142" spans="1:33" s="48" customFormat="1" ht="13.5" customHeight="1">
      <c r="A142" s="66" t="str">
        <f t="shared" si="24"/>
        <v>TMS18</v>
      </c>
      <c r="B142" s="66" t="str">
        <f>Costs!B143</f>
        <v>TMS</v>
      </c>
      <c r="C142" s="66" t="str">
        <f>Costs!C143</f>
        <v>2017-18</v>
      </c>
      <c r="D142" s="181">
        <f>IFERROR(
EXP(SUM('Model coeffs'!D$14) + SUM('Model coeffs'!D$7)*'Cost drivers '!$D144 + SUM('Model coeffs'!D$8)*'Cost drivers '!$E144 + SUM('Model coeffs'!D$9)*'Cost drivers '!$F144 + SUM('Model coeffs'!D$10)*'Cost drivers '!$G144 + SUM('Model coeffs'!D$11)*'Cost drivers '!$H144 + SUM('Model coeffs'!D$12)*'Cost drivers '!$I144 + SUM('Model coeffs'!D$13)*'Cost drivers '!$J144),
"")</f>
        <v>15.057653411208054</v>
      </c>
      <c r="E142" s="181">
        <f>IFERROR(
EXP(SUM('Model coeffs'!E$14) + SUM('Model coeffs'!E$7)*'Cost drivers '!$D144 + SUM('Model coeffs'!E$8)*'Cost drivers '!$E144 + SUM('Model coeffs'!E$9)*'Cost drivers '!$F144 + SUM('Model coeffs'!E$10)*'Cost drivers '!$G144 + SUM('Model coeffs'!E$11)*'Cost drivers '!$H144 + SUM('Model coeffs'!E$12)*'Cost drivers '!$I144 + SUM('Model coeffs'!E$13)*'Cost drivers '!$J144),
"")</f>
        <v>12.346398061889584</v>
      </c>
      <c r="F142" s="181">
        <f>IFERROR(
EXP(SUM('Model coeffs'!F$14) + SUM('Model coeffs'!F$7)*'Cost drivers '!$D144 + SUM('Model coeffs'!F$8)*'Cost drivers '!$E144 + SUM('Model coeffs'!F$9)*'Cost drivers '!$F144 + SUM('Model coeffs'!F$10)*'Cost drivers '!$G144 + SUM('Model coeffs'!F$11)*'Cost drivers '!$H144 + SUM('Model coeffs'!F$12)*'Cost drivers '!$I144 + SUM('Model coeffs'!F$13)*'Cost drivers '!$J144),
"")</f>
        <v>20.091911199995959</v>
      </c>
      <c r="G142" s="181">
        <f>IFERROR(
EXP(SUM('Model coeffs'!G$14) + SUM('Model coeffs'!G$7)*'Cost drivers '!$D144 + SUM('Model coeffs'!G$8)*'Cost drivers '!$E144 + SUM('Model coeffs'!G$9)*'Cost drivers '!$F144 + SUM('Model coeffs'!G$10)*'Cost drivers '!$G144 + SUM('Model coeffs'!G$11)*'Cost drivers '!$H144 + SUM('Model coeffs'!G$12)*'Cost drivers '!$I144 + SUM('Model coeffs'!G$13)*'Cost drivers '!$J144),
"")</f>
        <v>18.463424326918002</v>
      </c>
      <c r="H142" s="181">
        <f>IFERROR(
EXP(SUM('Model coeffs'!H$14) + SUM('Model coeffs'!H$7)*'Cost drivers '!$D144 + SUM('Model coeffs'!H$8)*'Cost drivers '!$E144 + SUM('Model coeffs'!H$9)*'Cost drivers '!$F144 + SUM('Model coeffs'!H$10)*'Cost drivers '!$G144 + SUM('Model coeffs'!H$11)*'Cost drivers '!$H144 + SUM('Model coeffs'!H$12)*'Cost drivers '!$I144 + SUM('Model coeffs'!H$13)*'Cost drivers '!$J144),
"")</f>
        <v>32.70778475756763</v>
      </c>
      <c r="I142" s="181">
        <f>IFERROR(
EXP(SUM('Model coeffs'!I$14) + SUM('Model coeffs'!I$7)*'Cost drivers '!$D144 + SUM('Model coeffs'!I$8)*'Cost drivers '!$E144 + SUM('Model coeffs'!I$9)*'Cost drivers '!$F144 + SUM('Model coeffs'!I$10)*'Cost drivers '!$G144 + SUM('Model coeffs'!I$11)*'Cost drivers '!$H144 + SUM('Model coeffs'!I$12)*'Cost drivers '!$I144 + SUM('Model coeffs'!I$13)*'Cost drivers '!$J144),
"")</f>
        <v>29.736842022036114</v>
      </c>
      <c r="J142" s="181">
        <f>IFERROR(
EXP(SUM('Model coeffs'!J$14) + SUM('Model coeffs'!J$7)*'Cost drivers '!$D144 + SUM('Model coeffs'!J$8)*'Cost drivers '!$E144 + SUM('Model coeffs'!J$9)*'Cost drivers '!$F144 + SUM('Model coeffs'!J$10)*'Cost drivers '!$G144 + SUM('Model coeffs'!J$11)*'Cost drivers '!$H144 + SUM('Model coeffs'!J$12)*'Cost drivers '!$I144 + SUM('Model coeffs'!J$13)*'Cost drivers '!$J144),
"")</f>
        <v>37.22514556892552</v>
      </c>
      <c r="K142" s="181">
        <f>IFERROR(
EXP(SUM('Model coeffs'!K$14) + SUM('Model coeffs'!K$7)*'Cost drivers '!$D144 + SUM('Model coeffs'!K$8)*'Cost drivers '!$E144 + SUM('Model coeffs'!K$9)*'Cost drivers '!$F144 + SUM('Model coeffs'!K$10)*'Cost drivers '!$G144 + SUM('Model coeffs'!K$11)*'Cost drivers '!$H144 + SUM('Model coeffs'!K$12)*'Cost drivers '!$I144 + SUM('Model coeffs'!K$13)*'Cost drivers '!$J144),
"")</f>
        <v>33.777472048587661</v>
      </c>
      <c r="L142" s="182">
        <f>IFERROR(INDEX('Cost drivers '!$O$9:$O$314, MATCH('Modelled costs '!$A142, 'Cost drivers '!$A$9:$A$314, 0)), "")</f>
        <v>5409.6409999999996</v>
      </c>
      <c r="M142" s="183"/>
      <c r="N142" s="184">
        <f t="shared" si="22"/>
        <v>81.456499257060941</v>
      </c>
      <c r="O142" s="184">
        <f t="shared" si="22"/>
        <v>66.789581157918434</v>
      </c>
      <c r="P142" s="184">
        <f t="shared" si="22"/>
        <v>108.69002659585733</v>
      </c>
      <c r="Q142" s="184">
        <f t="shared" si="21"/>
        <v>99.880497239293021</v>
      </c>
      <c r="R142" s="184">
        <f t="shared" si="21"/>
        <v>176.93737344371291</v>
      </c>
      <c r="S142" s="184">
        <f t="shared" si="21"/>
        <v>160.86563981292949</v>
      </c>
      <c r="T142" s="184">
        <f t="shared" si="21"/>
        <v>201.3746737006278</v>
      </c>
      <c r="U142" s="184">
        <f t="shared" si="21"/>
        <v>182.7239976703938</v>
      </c>
      <c r="V142" s="183"/>
      <c r="W142" s="185">
        <f t="shared" si="25"/>
        <v>74.12304020748968</v>
      </c>
      <c r="X142" s="185">
        <f t="shared" si="26"/>
        <v>104.28526191757518</v>
      </c>
      <c r="Y142" s="185">
        <f t="shared" si="23"/>
        <v>180.47542115691601</v>
      </c>
      <c r="Z142" s="183"/>
      <c r="AA142" s="185">
        <f t="shared" si="27"/>
        <v>178.40830212506486</v>
      </c>
      <c r="AB142" s="185">
        <f t="shared" si="28"/>
        <v>180.47542115691601</v>
      </c>
      <c r="AC142" s="185">
        <f t="shared" si="29"/>
        <v>179.95864139895323</v>
      </c>
      <c r="AD142" s="183"/>
      <c r="AE142" s="186" t="str">
        <f>IF(RIGHT($C142,2)&gt;=RIGHT(Controls!$C$53,2), 'Modelled costs '!$AC142*Controls!$E$41, "")</f>
        <v/>
      </c>
      <c r="AF142" s="187" t="str">
        <f>IF(RIGHT($C142,2)&lt;RIGHT(Controls!$C$53,2), "", (INDEX(Controls!$F$44:$F$49, MATCH('Modelled costs '!$C142, Controls!$B$44:$B$49,0), 0))*'Modelled costs '!$AE142)</f>
        <v/>
      </c>
      <c r="AG142" s="188" t="str">
        <f t="shared" si="30"/>
        <v/>
      </c>
    </row>
    <row r="143" spans="1:33" s="48" customFormat="1" ht="13.5" customHeight="1">
      <c r="A143" s="66" t="str">
        <f t="shared" si="24"/>
        <v>TMS19</v>
      </c>
      <c r="B143" s="66" t="str">
        <f>Costs!B144</f>
        <v>TMS</v>
      </c>
      <c r="C143" s="66" t="str">
        <f>Costs!C144</f>
        <v>2018-19</v>
      </c>
      <c r="D143" s="181">
        <f>IFERROR(
EXP(SUM('Model coeffs'!D$14) + SUM('Model coeffs'!D$7)*'Cost drivers '!$D145 + SUM('Model coeffs'!D$8)*'Cost drivers '!$E145 + SUM('Model coeffs'!D$9)*'Cost drivers '!$F145 + SUM('Model coeffs'!D$10)*'Cost drivers '!$G145 + SUM('Model coeffs'!D$11)*'Cost drivers '!$H145 + SUM('Model coeffs'!D$12)*'Cost drivers '!$I145 + SUM('Model coeffs'!D$13)*'Cost drivers '!$J145),
"")</f>
        <v>14.70098063988439</v>
      </c>
      <c r="E143" s="181">
        <f>IFERROR(
EXP(SUM('Model coeffs'!E$14) + SUM('Model coeffs'!E$7)*'Cost drivers '!$D145 + SUM('Model coeffs'!E$8)*'Cost drivers '!$E145 + SUM('Model coeffs'!E$9)*'Cost drivers '!$F145 + SUM('Model coeffs'!E$10)*'Cost drivers '!$G145 + SUM('Model coeffs'!E$11)*'Cost drivers '!$H145 + SUM('Model coeffs'!E$12)*'Cost drivers '!$I145 + SUM('Model coeffs'!E$13)*'Cost drivers '!$J145),
"")</f>
        <v>11.909070228553739</v>
      </c>
      <c r="F143" s="181">
        <f>IFERROR(
EXP(SUM('Model coeffs'!F$14) + SUM('Model coeffs'!F$7)*'Cost drivers '!$D145 + SUM('Model coeffs'!F$8)*'Cost drivers '!$E145 + SUM('Model coeffs'!F$9)*'Cost drivers '!$F145 + SUM('Model coeffs'!F$10)*'Cost drivers '!$G145 + SUM('Model coeffs'!F$11)*'Cost drivers '!$H145 + SUM('Model coeffs'!F$12)*'Cost drivers '!$I145 + SUM('Model coeffs'!F$13)*'Cost drivers '!$J145),
"")</f>
        <v>20.095981977160339</v>
      </c>
      <c r="G143" s="181">
        <f>IFERROR(
EXP(SUM('Model coeffs'!G$14) + SUM('Model coeffs'!G$7)*'Cost drivers '!$D145 + SUM('Model coeffs'!G$8)*'Cost drivers '!$E145 + SUM('Model coeffs'!G$9)*'Cost drivers '!$F145 + SUM('Model coeffs'!G$10)*'Cost drivers '!$G145 + SUM('Model coeffs'!G$11)*'Cost drivers '!$H145 + SUM('Model coeffs'!G$12)*'Cost drivers '!$I145 + SUM('Model coeffs'!G$13)*'Cost drivers '!$J145),
"")</f>
        <v>18.458610069830023</v>
      </c>
      <c r="H143" s="181">
        <f>IFERROR(
EXP(SUM('Model coeffs'!H$14) + SUM('Model coeffs'!H$7)*'Cost drivers '!$D145 + SUM('Model coeffs'!H$8)*'Cost drivers '!$E145 + SUM('Model coeffs'!H$9)*'Cost drivers '!$F145 + SUM('Model coeffs'!H$10)*'Cost drivers '!$G145 + SUM('Model coeffs'!H$11)*'Cost drivers '!$H145 + SUM('Model coeffs'!H$12)*'Cost drivers '!$I145 + SUM('Model coeffs'!H$13)*'Cost drivers '!$J145),
"")</f>
        <v>32.300351978919934</v>
      </c>
      <c r="I143" s="181">
        <f>IFERROR(
EXP(SUM('Model coeffs'!I$14) + SUM('Model coeffs'!I$7)*'Cost drivers '!$D145 + SUM('Model coeffs'!I$8)*'Cost drivers '!$E145 + SUM('Model coeffs'!I$9)*'Cost drivers '!$F145 + SUM('Model coeffs'!I$10)*'Cost drivers '!$G145 + SUM('Model coeffs'!I$11)*'Cost drivers '!$H145 + SUM('Model coeffs'!I$12)*'Cost drivers '!$I145 + SUM('Model coeffs'!I$13)*'Cost drivers '!$J145),
"")</f>
        <v>29.374225905034397</v>
      </c>
      <c r="J143" s="181">
        <f>IFERROR(
EXP(SUM('Model coeffs'!J$14) + SUM('Model coeffs'!J$7)*'Cost drivers '!$D145 + SUM('Model coeffs'!J$8)*'Cost drivers '!$E145 + SUM('Model coeffs'!J$9)*'Cost drivers '!$F145 + SUM('Model coeffs'!J$10)*'Cost drivers '!$G145 + SUM('Model coeffs'!J$11)*'Cost drivers '!$H145 + SUM('Model coeffs'!J$12)*'Cost drivers '!$I145 + SUM('Model coeffs'!J$13)*'Cost drivers '!$J145),
"")</f>
        <v>36.756575210171306</v>
      </c>
      <c r="K143" s="181">
        <f>IFERROR(
EXP(SUM('Model coeffs'!K$14) + SUM('Model coeffs'!K$7)*'Cost drivers '!$D145 + SUM('Model coeffs'!K$8)*'Cost drivers '!$E145 + SUM('Model coeffs'!K$9)*'Cost drivers '!$F145 + SUM('Model coeffs'!K$10)*'Cost drivers '!$G145 + SUM('Model coeffs'!K$11)*'Cost drivers '!$H145 + SUM('Model coeffs'!K$12)*'Cost drivers '!$I145 + SUM('Model coeffs'!K$13)*'Cost drivers '!$J145),
"")</f>
        <v>33.299366443411614</v>
      </c>
      <c r="L143" s="182">
        <f>IFERROR(INDEX('Cost drivers '!$O$9:$O$314, MATCH('Modelled costs '!$A143, 'Cost drivers '!$A$9:$A$314, 0)), "")</f>
        <v>5455.7869999999994</v>
      </c>
      <c r="M143" s="183"/>
      <c r="N143" s="184">
        <f t="shared" si="22"/>
        <v>80.205419062332922</v>
      </c>
      <c r="O143" s="184">
        <f t="shared" si="22"/>
        <v>64.973350535030505</v>
      </c>
      <c r="P143" s="184">
        <f t="shared" si="22"/>
        <v>109.63939722322566</v>
      </c>
      <c r="Q143" s="184">
        <f t="shared" si="21"/>
        <v>100.70624485704771</v>
      </c>
      <c r="R143" s="184">
        <f t="shared" si="21"/>
        <v>176.22384042201563</v>
      </c>
      <c r="S143" s="184">
        <f t="shared" si="21"/>
        <v>160.25951982774987</v>
      </c>
      <c r="T143" s="184">
        <f t="shared" si="21"/>
        <v>200.53604519617483</v>
      </c>
      <c r="U143" s="184">
        <f t="shared" si="21"/>
        <v>181.67425055020129</v>
      </c>
      <c r="V143" s="183"/>
      <c r="W143" s="185">
        <f t="shared" si="25"/>
        <v>72.589384798681721</v>
      </c>
      <c r="X143" s="185">
        <f t="shared" si="26"/>
        <v>105.17282104013668</v>
      </c>
      <c r="Y143" s="185">
        <f t="shared" si="23"/>
        <v>179.6734139990354</v>
      </c>
      <c r="Z143" s="183"/>
      <c r="AA143" s="185">
        <f t="shared" si="27"/>
        <v>177.7622058388184</v>
      </c>
      <c r="AB143" s="185">
        <f t="shared" si="28"/>
        <v>179.6734139990354</v>
      </c>
      <c r="AC143" s="185">
        <f t="shared" si="29"/>
        <v>179.19561195898117</v>
      </c>
      <c r="AD143" s="183"/>
      <c r="AE143" s="186" t="str">
        <f>IF(RIGHT($C143,2)&gt;=RIGHT(Controls!$C$53,2), 'Modelled costs '!$AC143*Controls!$E$41, "")</f>
        <v/>
      </c>
      <c r="AF143" s="187" t="str">
        <f>IF(RIGHT($C143,2)&lt;RIGHT(Controls!$C$53,2), "", (INDEX(Controls!$F$44:$F$49, MATCH('Modelled costs '!$C143, Controls!$B$44:$B$49,0), 0))*'Modelled costs '!$AE143)</f>
        <v/>
      </c>
      <c r="AG143" s="188" t="str">
        <f t="shared" si="30"/>
        <v/>
      </c>
    </row>
    <row r="144" spans="1:33" s="48" customFormat="1" ht="13.5" customHeight="1">
      <c r="A144" s="66" t="str">
        <f t="shared" si="24"/>
        <v>TMS20</v>
      </c>
      <c r="B144" s="66" t="str">
        <f>Costs!B145</f>
        <v>TMS</v>
      </c>
      <c r="C144" s="66" t="str">
        <f>Costs!C145</f>
        <v>2019-20</v>
      </c>
      <c r="D144" s="181">
        <f>IFERROR(
EXP(SUM('Model coeffs'!D$14) + SUM('Model coeffs'!D$7)*'Cost drivers '!$D146 + SUM('Model coeffs'!D$8)*'Cost drivers '!$E146 + SUM('Model coeffs'!D$9)*'Cost drivers '!$F146 + SUM('Model coeffs'!D$10)*'Cost drivers '!$G146 + SUM('Model coeffs'!D$11)*'Cost drivers '!$H146 + SUM('Model coeffs'!D$12)*'Cost drivers '!$I146 + SUM('Model coeffs'!D$13)*'Cost drivers '!$J146),
"")</f>
        <v>20.517378307914381</v>
      </c>
      <c r="E144" s="181">
        <f>IFERROR(
EXP(SUM('Model coeffs'!E$14) + SUM('Model coeffs'!E$7)*'Cost drivers '!$D146 + SUM('Model coeffs'!E$8)*'Cost drivers '!$E146 + SUM('Model coeffs'!E$9)*'Cost drivers '!$F146 + SUM('Model coeffs'!E$10)*'Cost drivers '!$G146 + SUM('Model coeffs'!E$11)*'Cost drivers '!$H146 + SUM('Model coeffs'!E$12)*'Cost drivers '!$I146 + SUM('Model coeffs'!E$13)*'Cost drivers '!$J146),
"")</f>
        <v>16.877835433998786</v>
      </c>
      <c r="F144" s="181">
        <f>IFERROR(
EXP(SUM('Model coeffs'!F$14) + SUM('Model coeffs'!F$7)*'Cost drivers '!$D146 + SUM('Model coeffs'!F$8)*'Cost drivers '!$E146 + SUM('Model coeffs'!F$9)*'Cost drivers '!$F146 + SUM('Model coeffs'!F$10)*'Cost drivers '!$G146 + SUM('Model coeffs'!F$11)*'Cost drivers '!$H146 + SUM('Model coeffs'!F$12)*'Cost drivers '!$I146 + SUM('Model coeffs'!F$13)*'Cost drivers '!$J146),
"")</f>
        <v>20.086477764316545</v>
      </c>
      <c r="G144" s="181">
        <f>IFERROR(
EXP(SUM('Model coeffs'!G$14) + SUM('Model coeffs'!G$7)*'Cost drivers '!$D146 + SUM('Model coeffs'!G$8)*'Cost drivers '!$E146 + SUM('Model coeffs'!G$9)*'Cost drivers '!$F146 + SUM('Model coeffs'!G$10)*'Cost drivers '!$G146 + SUM('Model coeffs'!G$11)*'Cost drivers '!$H146 + SUM('Model coeffs'!G$12)*'Cost drivers '!$I146 + SUM('Model coeffs'!G$13)*'Cost drivers '!$J146),
"")</f>
        <v>18.424712398053039</v>
      </c>
      <c r="H144" s="181">
        <f>IFERROR(
EXP(SUM('Model coeffs'!H$14) + SUM('Model coeffs'!H$7)*'Cost drivers '!$D146 + SUM('Model coeffs'!H$8)*'Cost drivers '!$E146 + SUM('Model coeffs'!H$9)*'Cost drivers '!$F146 + SUM('Model coeffs'!H$10)*'Cost drivers '!$G146 + SUM('Model coeffs'!H$11)*'Cost drivers '!$H146 + SUM('Model coeffs'!H$12)*'Cost drivers '!$I146 + SUM('Model coeffs'!H$13)*'Cost drivers '!$J146),
"")</f>
        <v>37.619104159867746</v>
      </c>
      <c r="I144" s="181">
        <f>IFERROR(
EXP(SUM('Model coeffs'!I$14) + SUM('Model coeffs'!I$7)*'Cost drivers '!$D146 + SUM('Model coeffs'!I$8)*'Cost drivers '!$E146 + SUM('Model coeffs'!I$9)*'Cost drivers '!$F146 + SUM('Model coeffs'!I$10)*'Cost drivers '!$G146 + SUM('Model coeffs'!I$11)*'Cost drivers '!$H146 + SUM('Model coeffs'!I$12)*'Cost drivers '!$I146 + SUM('Model coeffs'!I$13)*'Cost drivers '!$J146),
"")</f>
        <v>34.43292155408826</v>
      </c>
      <c r="J144" s="181">
        <f>IFERROR(
EXP(SUM('Model coeffs'!J$14) + SUM('Model coeffs'!J$7)*'Cost drivers '!$D146 + SUM('Model coeffs'!J$8)*'Cost drivers '!$E146 + SUM('Model coeffs'!J$9)*'Cost drivers '!$F146 + SUM('Model coeffs'!J$10)*'Cost drivers '!$G146 + SUM('Model coeffs'!J$11)*'Cost drivers '!$H146 + SUM('Model coeffs'!J$12)*'Cost drivers '!$I146 + SUM('Model coeffs'!J$13)*'Cost drivers '!$J146),
"")</f>
        <v>42.889004747526243</v>
      </c>
      <c r="K144" s="181">
        <f>IFERROR(
EXP(SUM('Model coeffs'!K$14) + SUM('Model coeffs'!K$7)*'Cost drivers '!$D146 + SUM('Model coeffs'!K$8)*'Cost drivers '!$E146 + SUM('Model coeffs'!K$9)*'Cost drivers '!$F146 + SUM('Model coeffs'!K$10)*'Cost drivers '!$G146 + SUM('Model coeffs'!K$11)*'Cost drivers '!$H146 + SUM('Model coeffs'!K$12)*'Cost drivers '!$I146 + SUM('Model coeffs'!K$13)*'Cost drivers '!$J146),
"")</f>
        <v>39.129511560411636</v>
      </c>
      <c r="L144" s="182">
        <f>IFERROR(INDEX('Cost drivers '!$O$9:$O$314, MATCH('Modelled costs '!$A144, 'Cost drivers '!$A$9:$A$314, 0)), "")</f>
        <v>5522.7370000000001</v>
      </c>
      <c r="M144" s="183"/>
      <c r="N144" s="184">
        <f t="shared" si="22"/>
        <v>113.31208432411614</v>
      </c>
      <c r="O144" s="184">
        <f t="shared" si="22"/>
        <v>93.21184623125616</v>
      </c>
      <c r="P144" s="184">
        <f t="shared" si="22"/>
        <v>110.93233394866826</v>
      </c>
      <c r="Q144" s="184">
        <f t="shared" si="21"/>
        <v>101.75484087508624</v>
      </c>
      <c r="R144" s="184">
        <f t="shared" si="21"/>
        <v>207.76041845055551</v>
      </c>
      <c r="S144" s="184">
        <f t="shared" si="21"/>
        <v>190.16396988486073</v>
      </c>
      <c r="T144" s="184">
        <f t="shared" si="21"/>
        <v>236.86469341233885</v>
      </c>
      <c r="U144" s="184">
        <f t="shared" si="21"/>
        <v>216.10200128661307</v>
      </c>
      <c r="V144" s="183"/>
      <c r="W144" s="185">
        <f t="shared" si="25"/>
        <v>103.26196527768616</v>
      </c>
      <c r="X144" s="185">
        <f t="shared" si="26"/>
        <v>106.34358741187725</v>
      </c>
      <c r="Y144" s="185">
        <f t="shared" si="23"/>
        <v>212.72277075859205</v>
      </c>
      <c r="Z144" s="183"/>
      <c r="AA144" s="185">
        <f t="shared" si="27"/>
        <v>209.60555268956341</v>
      </c>
      <c r="AB144" s="185">
        <f t="shared" si="28"/>
        <v>212.72277075859205</v>
      </c>
      <c r="AC144" s="185">
        <f t="shared" si="29"/>
        <v>211.94346624133487</v>
      </c>
      <c r="AD144" s="183"/>
      <c r="AE144" s="186" t="str">
        <f>IF(RIGHT($C144,2)&gt;=RIGHT(Controls!$C$53,2), 'Modelled costs '!$AC144*Controls!$E$41, "")</f>
        <v/>
      </c>
      <c r="AF144" s="187" t="str">
        <f>IF(RIGHT($C144,2)&lt;RIGHT(Controls!$C$53,2), "", (INDEX(Controls!$F$44:$F$49, MATCH('Modelled costs '!$C144, Controls!$B$44:$B$49,0), 0))*'Modelled costs '!$AE144)</f>
        <v/>
      </c>
      <c r="AG144" s="188" t="str">
        <f t="shared" si="30"/>
        <v/>
      </c>
    </row>
    <row r="145" spans="1:33" s="48" customFormat="1" ht="13.5" customHeight="1">
      <c r="A145" s="66" t="str">
        <f t="shared" si="24"/>
        <v>TMS21</v>
      </c>
      <c r="B145" s="66" t="str">
        <f>Costs!B146</f>
        <v>TMS</v>
      </c>
      <c r="C145" s="66" t="str">
        <f>Costs!C146</f>
        <v>2020-21</v>
      </c>
      <c r="D145" s="181">
        <f>IFERROR(
EXP(SUM('Model coeffs'!D$14) + SUM('Model coeffs'!D$7)*'Cost drivers '!$D147 + SUM('Model coeffs'!D$8)*'Cost drivers '!$E147 + SUM('Model coeffs'!D$9)*'Cost drivers '!$F147 + SUM('Model coeffs'!D$10)*'Cost drivers '!$G147 + SUM('Model coeffs'!D$11)*'Cost drivers '!$H147 + SUM('Model coeffs'!D$12)*'Cost drivers '!$I147 + SUM('Model coeffs'!D$13)*'Cost drivers '!$J147),
"")</f>
        <v>16.969751902374139</v>
      </c>
      <c r="E145" s="181">
        <f>IFERROR(
EXP(SUM('Model coeffs'!E$14) + SUM('Model coeffs'!E$7)*'Cost drivers '!$D147 + SUM('Model coeffs'!E$8)*'Cost drivers '!$E147 + SUM('Model coeffs'!E$9)*'Cost drivers '!$F147 + SUM('Model coeffs'!E$10)*'Cost drivers '!$G147 + SUM('Model coeffs'!E$11)*'Cost drivers '!$H147 + SUM('Model coeffs'!E$12)*'Cost drivers '!$I147 + SUM('Model coeffs'!E$13)*'Cost drivers '!$J147),
"")</f>
        <v>13.992014774788968</v>
      </c>
      <c r="F145" s="181">
        <f>IFERROR(
EXP(SUM('Model coeffs'!F$14) + SUM('Model coeffs'!F$7)*'Cost drivers '!$D147 + SUM('Model coeffs'!F$8)*'Cost drivers '!$E147 + SUM('Model coeffs'!F$9)*'Cost drivers '!$F147 + SUM('Model coeffs'!F$10)*'Cost drivers '!$G147 + SUM('Model coeffs'!F$11)*'Cost drivers '!$H147 + SUM('Model coeffs'!F$12)*'Cost drivers '!$I147 + SUM('Model coeffs'!F$13)*'Cost drivers '!$J147),
"")</f>
        <v>20.086696153850816</v>
      </c>
      <c r="G145" s="181">
        <f>IFERROR(
EXP(SUM('Model coeffs'!G$14) + SUM('Model coeffs'!G$7)*'Cost drivers '!$D147 + SUM('Model coeffs'!G$8)*'Cost drivers '!$E147 + SUM('Model coeffs'!G$9)*'Cost drivers '!$F147 + SUM('Model coeffs'!G$10)*'Cost drivers '!$G147 + SUM('Model coeffs'!G$11)*'Cost drivers '!$H147 + SUM('Model coeffs'!G$12)*'Cost drivers '!$I147 + SUM('Model coeffs'!G$13)*'Cost drivers '!$J147),
"")</f>
        <v>18.408920179099113</v>
      </c>
      <c r="H145" s="181">
        <f>IFERROR(
EXP(SUM('Model coeffs'!H$14) + SUM('Model coeffs'!H$7)*'Cost drivers '!$D147 + SUM('Model coeffs'!H$8)*'Cost drivers '!$E147 + SUM('Model coeffs'!H$9)*'Cost drivers '!$F147 + SUM('Model coeffs'!H$10)*'Cost drivers '!$G147 + SUM('Model coeffs'!H$11)*'Cost drivers '!$H147 + SUM('Model coeffs'!H$12)*'Cost drivers '!$I147 + SUM('Model coeffs'!H$13)*'Cost drivers '!$J147),
"")</f>
        <v>33.317159740644918</v>
      </c>
      <c r="I145" s="181">
        <f>IFERROR(
EXP(SUM('Model coeffs'!I$14) + SUM('Model coeffs'!I$7)*'Cost drivers '!$D147 + SUM('Model coeffs'!I$8)*'Cost drivers '!$E147 + SUM('Model coeffs'!I$9)*'Cost drivers '!$F147 + SUM('Model coeffs'!I$10)*'Cost drivers '!$G147 + SUM('Model coeffs'!I$11)*'Cost drivers '!$H147 + SUM('Model coeffs'!I$12)*'Cost drivers '!$I147 + SUM('Model coeffs'!I$13)*'Cost drivers '!$J147),
"")</f>
        <v>30.551520738124232</v>
      </c>
      <c r="J145" s="181">
        <f>IFERROR(
EXP(SUM('Model coeffs'!J$14) + SUM('Model coeffs'!J$7)*'Cost drivers '!$D147 + SUM('Model coeffs'!J$8)*'Cost drivers '!$E147 + SUM('Model coeffs'!J$9)*'Cost drivers '!$F147 + SUM('Model coeffs'!J$10)*'Cost drivers '!$G147 + SUM('Model coeffs'!J$11)*'Cost drivers '!$H147 + SUM('Model coeffs'!J$12)*'Cost drivers '!$I147 + SUM('Model coeffs'!J$13)*'Cost drivers '!$J147),
"")</f>
        <v>37.93336863545337</v>
      </c>
      <c r="K145" s="181">
        <f>IFERROR(
EXP(SUM('Model coeffs'!K$14) + SUM('Model coeffs'!K$7)*'Cost drivers '!$D147 + SUM('Model coeffs'!K$8)*'Cost drivers '!$E147 + SUM('Model coeffs'!K$9)*'Cost drivers '!$F147 + SUM('Model coeffs'!K$10)*'Cost drivers '!$G147 + SUM('Model coeffs'!K$11)*'Cost drivers '!$H147 + SUM('Model coeffs'!K$12)*'Cost drivers '!$I147 + SUM('Model coeffs'!K$13)*'Cost drivers '!$J147),
"")</f>
        <v>34.667857934522516</v>
      </c>
      <c r="L145" s="182">
        <f>IFERROR(INDEX('Cost drivers '!$O$9:$O$314, MATCH('Modelled costs '!$A145, 'Cost drivers '!$A$9:$A$314, 0)), "")</f>
        <v>5586.598</v>
      </c>
      <c r="M145" s="183"/>
      <c r="N145" s="184">
        <f t="shared" si="22"/>
        <v>94.803182038299568</v>
      </c>
      <c r="O145" s="184">
        <f t="shared" si="22"/>
        <v>78.167761756806513</v>
      </c>
      <c r="P145" s="184">
        <f t="shared" si="22"/>
        <v>112.21629655971067</v>
      </c>
      <c r="Q145" s="184">
        <f t="shared" si="21"/>
        <v>102.84323665471474</v>
      </c>
      <c r="R145" s="184">
        <f t="shared" si="21"/>
        <v>186.12957797276741</v>
      </c>
      <c r="S145" s="184">
        <f t="shared" si="21"/>
        <v>170.67906465256337</v>
      </c>
      <c r="T145" s="184">
        <f t="shared" si="21"/>
        <v>211.9184813520865</v>
      </c>
      <c r="U145" s="184">
        <f t="shared" si="21"/>
        <v>193.67538580128763</v>
      </c>
      <c r="V145" s="183"/>
      <c r="W145" s="185">
        <f t="shared" si="25"/>
        <v>86.48547189755304</v>
      </c>
      <c r="X145" s="185">
        <f t="shared" si="26"/>
        <v>107.52976660721271</v>
      </c>
      <c r="Y145" s="185">
        <f t="shared" si="23"/>
        <v>190.60062744467621</v>
      </c>
      <c r="Z145" s="183"/>
      <c r="AA145" s="185">
        <f t="shared" si="27"/>
        <v>194.01523850476576</v>
      </c>
      <c r="AB145" s="185">
        <f t="shared" si="28"/>
        <v>190.60062744467621</v>
      </c>
      <c r="AC145" s="185">
        <f t="shared" si="29"/>
        <v>191.4542802096986</v>
      </c>
      <c r="AD145" s="183"/>
      <c r="AE145" s="186" t="str">
        <f>IF(RIGHT($C145,2)&gt;=RIGHT(Controls!$C$53,2), 'Modelled costs '!$AC145*Controls!$E$41, "")</f>
        <v/>
      </c>
      <c r="AF145" s="187" t="str">
        <f>IF(RIGHT($C145,2)&lt;RIGHT(Controls!$C$53,2), "", (INDEX(Controls!$F$44:$F$49, MATCH('Modelled costs '!$C145, Controls!$B$44:$B$49,0), 0))*'Modelled costs '!$AE145)</f>
        <v/>
      </c>
      <c r="AG145" s="188" t="str">
        <f t="shared" si="30"/>
        <v/>
      </c>
    </row>
    <row r="146" spans="1:33" s="48" customFormat="1" ht="13.15">
      <c r="A146" s="66" t="str">
        <f t="shared" si="24"/>
        <v>TMS22</v>
      </c>
      <c r="B146" s="66" t="str">
        <f>Costs!B147</f>
        <v>TMS</v>
      </c>
      <c r="C146" s="66" t="str">
        <f>Costs!C147</f>
        <v>2021-22</v>
      </c>
      <c r="D146" s="181">
        <f>IFERROR(
EXP(SUM('Model coeffs'!D$14) + SUM('Model coeffs'!D$7)*'Cost drivers '!$D148 + SUM('Model coeffs'!D$8)*'Cost drivers '!$E148 + SUM('Model coeffs'!D$9)*'Cost drivers '!$F148 + SUM('Model coeffs'!D$10)*'Cost drivers '!$G148 + SUM('Model coeffs'!D$11)*'Cost drivers '!$H148 + SUM('Model coeffs'!D$12)*'Cost drivers '!$I148 + SUM('Model coeffs'!D$13)*'Cost drivers '!$J148),
"")</f>
        <v>12.316322782206969</v>
      </c>
      <c r="E146" s="181">
        <f>IFERROR(
EXP(SUM('Model coeffs'!E$14) + SUM('Model coeffs'!E$7)*'Cost drivers '!$D148 + SUM('Model coeffs'!E$8)*'Cost drivers '!$E148 + SUM('Model coeffs'!E$9)*'Cost drivers '!$F148 + SUM('Model coeffs'!E$10)*'Cost drivers '!$G148 + SUM('Model coeffs'!E$11)*'Cost drivers '!$H148 + SUM('Model coeffs'!E$12)*'Cost drivers '!$I148 + SUM('Model coeffs'!E$13)*'Cost drivers '!$J148),
"")</f>
        <v>11.051967914626514</v>
      </c>
      <c r="F146" s="181">
        <f>IFERROR(
EXP(SUM('Model coeffs'!F$14) + SUM('Model coeffs'!F$7)*'Cost drivers '!$D148 + SUM('Model coeffs'!F$8)*'Cost drivers '!$E148 + SUM('Model coeffs'!F$9)*'Cost drivers '!$F148 + SUM('Model coeffs'!F$10)*'Cost drivers '!$G148 + SUM('Model coeffs'!F$11)*'Cost drivers '!$H148 + SUM('Model coeffs'!F$12)*'Cost drivers '!$I148 + SUM('Model coeffs'!F$13)*'Cost drivers '!$J148),
"")</f>
        <v>20.097091013382109</v>
      </c>
      <c r="G146" s="181">
        <f>IFERROR(
EXP(SUM('Model coeffs'!G$14) + SUM('Model coeffs'!G$7)*'Cost drivers '!$D148 + SUM('Model coeffs'!G$8)*'Cost drivers '!$E148 + SUM('Model coeffs'!G$9)*'Cost drivers '!$F148 + SUM('Model coeffs'!G$10)*'Cost drivers '!$G148 + SUM('Model coeffs'!G$11)*'Cost drivers '!$H148 + SUM('Model coeffs'!G$12)*'Cost drivers '!$I148 + SUM('Model coeffs'!G$13)*'Cost drivers '!$J148),
"")</f>
        <v>18.411625118146734</v>
      </c>
      <c r="H146" s="181">
        <f>IFERROR(
EXP(SUM('Model coeffs'!H$14) + SUM('Model coeffs'!H$7)*'Cost drivers '!$D148 + SUM('Model coeffs'!H$8)*'Cost drivers '!$E148 + SUM('Model coeffs'!H$9)*'Cost drivers '!$F148 + SUM('Model coeffs'!H$10)*'Cost drivers '!$G148 + SUM('Model coeffs'!H$11)*'Cost drivers '!$H148 + SUM('Model coeffs'!H$12)*'Cost drivers '!$I148 + SUM('Model coeffs'!H$13)*'Cost drivers '!$J148),
"")</f>
        <v>29.288264765210236</v>
      </c>
      <c r="I146" s="181">
        <f>IFERROR(
EXP(SUM('Model coeffs'!I$14) + SUM('Model coeffs'!I$7)*'Cost drivers '!$D148 + SUM('Model coeffs'!I$8)*'Cost drivers '!$E148 + SUM('Model coeffs'!I$9)*'Cost drivers '!$F148 + SUM('Model coeffs'!I$10)*'Cost drivers '!$G148 + SUM('Model coeffs'!I$11)*'Cost drivers '!$H148 + SUM('Model coeffs'!I$12)*'Cost drivers '!$I148 + SUM('Model coeffs'!I$13)*'Cost drivers '!$J148),
"")</f>
        <v>28.190350802549872</v>
      </c>
      <c r="J146" s="181">
        <f>IFERROR(
EXP(SUM('Model coeffs'!J$14) + SUM('Model coeffs'!J$7)*'Cost drivers '!$D148 + SUM('Model coeffs'!J$8)*'Cost drivers '!$E148 + SUM('Model coeffs'!J$9)*'Cost drivers '!$F148 + SUM('Model coeffs'!J$10)*'Cost drivers '!$G148 + SUM('Model coeffs'!J$11)*'Cost drivers '!$H148 + SUM('Model coeffs'!J$12)*'Cost drivers '!$I148 + SUM('Model coeffs'!J$13)*'Cost drivers '!$J148),
"")</f>
        <v>33.493377241816532</v>
      </c>
      <c r="K146" s="181">
        <f>IFERROR(
EXP(SUM('Model coeffs'!K$14) + SUM('Model coeffs'!K$7)*'Cost drivers '!$D148 + SUM('Model coeffs'!K$8)*'Cost drivers '!$E148 + SUM('Model coeffs'!K$9)*'Cost drivers '!$F148 + SUM('Model coeffs'!K$10)*'Cost drivers '!$G148 + SUM('Model coeffs'!K$11)*'Cost drivers '!$H148 + SUM('Model coeffs'!K$12)*'Cost drivers '!$I148 + SUM('Model coeffs'!K$13)*'Cost drivers '!$J148),
"")</f>
        <v>32.120351559887666</v>
      </c>
      <c r="L146" s="182">
        <f>IFERROR(INDEX('Cost drivers '!$O$9:$O$314, MATCH('Modelled costs '!$A146, 'Cost drivers '!$A$9:$A$314, 0)), "")</f>
        <v>5648.6815000000006</v>
      </c>
      <c r="M146" s="183"/>
      <c r="N146" s="184">
        <f t="shared" si="22"/>
        <v>69.570984647881048</v>
      </c>
      <c r="O146" s="184">
        <f t="shared" si="22"/>
        <v>62.429046697944379</v>
      </c>
      <c r="P146" s="184">
        <f t="shared" si="22"/>
        <v>113.52206621110778</v>
      </c>
      <c r="Q146" s="184">
        <f t="shared" si="21"/>
        <v>104.00140618981078</v>
      </c>
      <c r="R146" s="184">
        <f t="shared" si="21"/>
        <v>165.44007934634496</v>
      </c>
      <c r="S146" s="184">
        <f t="shared" si="21"/>
        <v>159.23831305687364</v>
      </c>
      <c r="T146" s="184">
        <f t="shared" si="21"/>
        <v>189.19342039837008</v>
      </c>
      <c r="U146" s="184">
        <f t="shared" si="21"/>
        <v>181.43763562983364</v>
      </c>
      <c r="V146" s="183"/>
      <c r="W146" s="185">
        <f t="shared" si="25"/>
        <v>66.00001567291271</v>
      </c>
      <c r="X146" s="185">
        <f t="shared" si="26"/>
        <v>108.76173620045928</v>
      </c>
      <c r="Y146" s="185">
        <f t="shared" si="23"/>
        <v>173.82736210785558</v>
      </c>
      <c r="Z146" s="183"/>
      <c r="AA146" s="185">
        <f t="shared" si="27"/>
        <v>174.76175187337199</v>
      </c>
      <c r="AB146" s="185">
        <f t="shared" si="28"/>
        <v>173.82736210785558</v>
      </c>
      <c r="AC146" s="185">
        <f t="shared" si="29"/>
        <v>174.06095954923467</v>
      </c>
      <c r="AD146" s="183"/>
      <c r="AE146" s="186" t="str">
        <f>IF(RIGHT($C146,2)&gt;=RIGHT(Controls!$C$53,2), 'Modelled costs '!$AC146*Controls!$E$41, "")</f>
        <v/>
      </c>
      <c r="AF146" s="187" t="str">
        <f>IF(RIGHT($C146,2)&lt;RIGHT(Controls!$C$53,2), "", (INDEX(Controls!$F$44:$F$49, MATCH('Modelled costs '!$C146, Controls!$B$44:$B$49,0), 0))*'Modelled costs '!$AE146)</f>
        <v/>
      </c>
      <c r="AG146" s="188" t="str">
        <f t="shared" si="30"/>
        <v/>
      </c>
    </row>
    <row r="147" spans="1:33" s="48" customFormat="1" ht="13.15">
      <c r="A147" s="66" t="str">
        <f t="shared" si="24"/>
        <v>TMS23</v>
      </c>
      <c r="B147" s="66" t="str">
        <f>Costs!B148</f>
        <v>TMS</v>
      </c>
      <c r="C147" s="66" t="str">
        <f>Costs!C148</f>
        <v>2022-23</v>
      </c>
      <c r="D147" s="181">
        <f>IFERROR(
EXP(SUM('Model coeffs'!D$14) + SUM('Model coeffs'!D$7)*'Cost drivers '!$D149 + SUM('Model coeffs'!D$8)*'Cost drivers '!$E149 + SUM('Model coeffs'!D$9)*'Cost drivers '!$F149 + SUM('Model coeffs'!D$10)*'Cost drivers '!$G149 + SUM('Model coeffs'!D$11)*'Cost drivers '!$H149 + SUM('Model coeffs'!D$12)*'Cost drivers '!$I149 + SUM('Model coeffs'!D$13)*'Cost drivers '!$J149),
"")</f>
        <v>12.094440044851364</v>
      </c>
      <c r="E147" s="181">
        <f>IFERROR(
EXP(SUM('Model coeffs'!E$14) + SUM('Model coeffs'!E$7)*'Cost drivers '!$D149 + SUM('Model coeffs'!E$8)*'Cost drivers '!$E149 + SUM('Model coeffs'!E$9)*'Cost drivers '!$F149 + SUM('Model coeffs'!E$10)*'Cost drivers '!$G149 + SUM('Model coeffs'!E$11)*'Cost drivers '!$H149 + SUM('Model coeffs'!E$12)*'Cost drivers '!$I149 + SUM('Model coeffs'!E$13)*'Cost drivers '!$J149),
"")</f>
        <v>10.270631095413172</v>
      </c>
      <c r="F147" s="181">
        <f>IFERROR(
EXP(SUM('Model coeffs'!F$14) + SUM('Model coeffs'!F$7)*'Cost drivers '!$D149 + SUM('Model coeffs'!F$8)*'Cost drivers '!$E149 + SUM('Model coeffs'!F$9)*'Cost drivers '!$F149 + SUM('Model coeffs'!F$10)*'Cost drivers '!$G149 + SUM('Model coeffs'!F$11)*'Cost drivers '!$H149 + SUM('Model coeffs'!F$12)*'Cost drivers '!$I149 + SUM('Model coeffs'!F$13)*'Cost drivers '!$J149),
"")</f>
        <v>20.095414016568395</v>
      </c>
      <c r="G147" s="181">
        <f>IFERROR(
EXP(SUM('Model coeffs'!G$14) + SUM('Model coeffs'!G$7)*'Cost drivers '!$D149 + SUM('Model coeffs'!G$8)*'Cost drivers '!$E149 + SUM('Model coeffs'!G$9)*'Cost drivers '!$F149 + SUM('Model coeffs'!G$10)*'Cost drivers '!$G149 + SUM('Model coeffs'!G$11)*'Cost drivers '!$H149 + SUM('Model coeffs'!G$12)*'Cost drivers '!$I149 + SUM('Model coeffs'!G$13)*'Cost drivers '!$J149),
"")</f>
        <v>18.393227365296287</v>
      </c>
      <c r="H147" s="181">
        <f>IFERROR(
EXP(SUM('Model coeffs'!H$14) + SUM('Model coeffs'!H$7)*'Cost drivers '!$D149 + SUM('Model coeffs'!H$8)*'Cost drivers '!$E149 + SUM('Model coeffs'!H$9)*'Cost drivers '!$F149 + SUM('Model coeffs'!H$10)*'Cost drivers '!$G149 + SUM('Model coeffs'!H$11)*'Cost drivers '!$H149 + SUM('Model coeffs'!H$12)*'Cost drivers '!$I149 + SUM('Model coeffs'!H$13)*'Cost drivers '!$J149),
"")</f>
        <v>28.749193821668488</v>
      </c>
      <c r="I147" s="181">
        <f>IFERROR(
EXP(SUM('Model coeffs'!I$14) + SUM('Model coeffs'!I$7)*'Cost drivers '!$D149 + SUM('Model coeffs'!I$8)*'Cost drivers '!$E149 + SUM('Model coeffs'!I$9)*'Cost drivers '!$F149 + SUM('Model coeffs'!I$10)*'Cost drivers '!$G149 + SUM('Model coeffs'!I$11)*'Cost drivers '!$H149 + SUM('Model coeffs'!I$12)*'Cost drivers '!$I149 + SUM('Model coeffs'!I$13)*'Cost drivers '!$J149),
"")</f>
        <v>26.781335791278011</v>
      </c>
      <c r="J147" s="181">
        <f>IFERROR(
EXP(SUM('Model coeffs'!J$14) + SUM('Model coeffs'!J$7)*'Cost drivers '!$D149 + SUM('Model coeffs'!J$8)*'Cost drivers '!$E149 + SUM('Model coeffs'!J$9)*'Cost drivers '!$F149 + SUM('Model coeffs'!J$10)*'Cost drivers '!$G149 + SUM('Model coeffs'!J$11)*'Cost drivers '!$H149 + SUM('Model coeffs'!J$12)*'Cost drivers '!$I149 + SUM('Model coeffs'!J$13)*'Cost drivers '!$J149),
"")</f>
        <v>33.193453210376035</v>
      </c>
      <c r="K147" s="181">
        <f>IFERROR(
EXP(SUM('Model coeffs'!K$14) + SUM('Model coeffs'!K$7)*'Cost drivers '!$D149 + SUM('Model coeffs'!K$8)*'Cost drivers '!$E149 + SUM('Model coeffs'!K$9)*'Cost drivers '!$F149 + SUM('Model coeffs'!K$10)*'Cost drivers '!$G149 + SUM('Model coeffs'!K$11)*'Cost drivers '!$H149 + SUM('Model coeffs'!K$12)*'Cost drivers '!$I149 + SUM('Model coeffs'!K$13)*'Cost drivers '!$J149),
"")</f>
        <v>30.818247354271445</v>
      </c>
      <c r="L147" s="182">
        <f>IFERROR(INDEX('Cost drivers '!$O$9:$O$314, MATCH('Modelled costs '!$A147, 'Cost drivers '!$A$9:$A$314, 0)), "")</f>
        <v>5711.1234999999997</v>
      </c>
      <c r="M147" s="183"/>
      <c r="N147" s="184">
        <f t="shared" si="22"/>
        <v>69.072840759491683</v>
      </c>
      <c r="O147" s="184">
        <f t="shared" si="22"/>
        <v>58.656842608844912</v>
      </c>
      <c r="P147" s="184">
        <f t="shared" si="22"/>
        <v>114.76739123225315</v>
      </c>
      <c r="Q147" s="184">
        <f t="shared" si="21"/>
        <v>105.04599304678671</v>
      </c>
      <c r="R147" s="184">
        <f t="shared" si="21"/>
        <v>164.19019644098572</v>
      </c>
      <c r="S147" s="184">
        <f t="shared" si="21"/>
        <v>152.95151619895893</v>
      </c>
      <c r="T147" s="184">
        <f t="shared" si="21"/>
        <v>189.57191067592902</v>
      </c>
      <c r="U147" s="184">
        <f t="shared" si="21"/>
        <v>176.0068166937925</v>
      </c>
      <c r="V147" s="183"/>
      <c r="W147" s="185">
        <f t="shared" si="25"/>
        <v>63.864841684168297</v>
      </c>
      <c r="X147" s="185">
        <f t="shared" si="26"/>
        <v>109.90669213951992</v>
      </c>
      <c r="Y147" s="185">
        <f t="shared" si="23"/>
        <v>170.68011000241654</v>
      </c>
      <c r="Z147" s="183"/>
      <c r="AA147" s="185">
        <f t="shared" si="27"/>
        <v>173.77153382368823</v>
      </c>
      <c r="AB147" s="185">
        <f t="shared" si="28"/>
        <v>170.68011000241654</v>
      </c>
      <c r="AC147" s="185">
        <f t="shared" si="29"/>
        <v>171.45296595773448</v>
      </c>
      <c r="AD147" s="183"/>
      <c r="AE147" s="186" t="str">
        <f>IF(RIGHT($C147,2)&gt;=RIGHT(Controls!$C$53,2), 'Modelled costs '!$AC147*Controls!$E$41, "")</f>
        <v/>
      </c>
      <c r="AF147" s="187" t="str">
        <f>IF(RIGHT($C147,2)&lt;RIGHT(Controls!$C$53,2), "", (INDEX(Controls!$F$44:$F$49, MATCH('Modelled costs '!$C147, Controls!$B$44:$B$49,0), 0))*'Modelled costs '!$AE147)</f>
        <v/>
      </c>
      <c r="AG147" s="188" t="str">
        <f t="shared" si="30"/>
        <v/>
      </c>
    </row>
    <row r="148" spans="1:33" s="48" customFormat="1" ht="13.15">
      <c r="A148" s="66" t="str">
        <f t="shared" si="24"/>
        <v>TMS24</v>
      </c>
      <c r="B148" s="66" t="str">
        <f>Costs!B149</f>
        <v>TMS</v>
      </c>
      <c r="C148" s="66" t="str">
        <f>Costs!C149</f>
        <v>2023-24</v>
      </c>
      <c r="D148" s="181">
        <f>IFERROR(
EXP(SUM('Model coeffs'!D$14) + SUM('Model coeffs'!D$7)*'Cost drivers '!$D150 + SUM('Model coeffs'!D$8)*'Cost drivers '!$E150 + SUM('Model coeffs'!D$9)*'Cost drivers '!$F150 + SUM('Model coeffs'!D$10)*'Cost drivers '!$G150 + SUM('Model coeffs'!D$11)*'Cost drivers '!$H150 + SUM('Model coeffs'!D$12)*'Cost drivers '!$I150 + SUM('Model coeffs'!D$13)*'Cost drivers '!$J150),
"")</f>
        <v>12.296715385138947</v>
      </c>
      <c r="E148" s="181">
        <f>IFERROR(
EXP(SUM('Model coeffs'!E$14) + SUM('Model coeffs'!E$7)*'Cost drivers '!$D150 + SUM('Model coeffs'!E$8)*'Cost drivers '!$E150 + SUM('Model coeffs'!E$9)*'Cost drivers '!$F150 + SUM('Model coeffs'!E$10)*'Cost drivers '!$G150 + SUM('Model coeffs'!E$11)*'Cost drivers '!$H150 + SUM('Model coeffs'!E$12)*'Cost drivers '!$I150 + SUM('Model coeffs'!E$13)*'Cost drivers '!$J150),
"")</f>
        <v>10.506170293067402</v>
      </c>
      <c r="F148" s="181">
        <f>IFERROR(
EXP(SUM('Model coeffs'!F$14) + SUM('Model coeffs'!F$7)*'Cost drivers '!$D150 + SUM('Model coeffs'!F$8)*'Cost drivers '!$E150 + SUM('Model coeffs'!F$9)*'Cost drivers '!$F150 + SUM('Model coeffs'!F$10)*'Cost drivers '!$G150 + SUM('Model coeffs'!F$11)*'Cost drivers '!$H150 + SUM('Model coeffs'!F$12)*'Cost drivers '!$I150 + SUM('Model coeffs'!F$13)*'Cost drivers '!$J150),
"")</f>
        <v>20.097263437893147</v>
      </c>
      <c r="G148" s="181">
        <f>IFERROR(
EXP(SUM('Model coeffs'!G$14) + SUM('Model coeffs'!G$7)*'Cost drivers '!$D150 + SUM('Model coeffs'!G$8)*'Cost drivers '!$E150 + SUM('Model coeffs'!G$9)*'Cost drivers '!$F150 + SUM('Model coeffs'!G$10)*'Cost drivers '!$G150 + SUM('Model coeffs'!G$11)*'Cost drivers '!$H150 + SUM('Model coeffs'!G$12)*'Cost drivers '!$I150 + SUM('Model coeffs'!G$13)*'Cost drivers '!$J150),
"")</f>
        <v>18.382308273903508</v>
      </c>
      <c r="H148" s="181">
        <f>IFERROR(
EXP(SUM('Model coeffs'!H$14) + SUM('Model coeffs'!H$7)*'Cost drivers '!$D150 + SUM('Model coeffs'!H$8)*'Cost drivers '!$E150 + SUM('Model coeffs'!H$9)*'Cost drivers '!$F150 + SUM('Model coeffs'!H$10)*'Cost drivers '!$G150 + SUM('Model coeffs'!H$11)*'Cost drivers '!$H150 + SUM('Model coeffs'!H$12)*'Cost drivers '!$I150 + SUM('Model coeffs'!H$13)*'Cost drivers '!$J150),
"")</f>
        <v>29.043020974889799</v>
      </c>
      <c r="I148" s="181">
        <f>IFERROR(
EXP(SUM('Model coeffs'!I$14) + SUM('Model coeffs'!I$7)*'Cost drivers '!$D150 + SUM('Model coeffs'!I$8)*'Cost drivers '!$E150 + SUM('Model coeffs'!I$9)*'Cost drivers '!$F150 + SUM('Model coeffs'!I$10)*'Cost drivers '!$G150 + SUM('Model coeffs'!I$11)*'Cost drivers '!$H150 + SUM('Model coeffs'!I$12)*'Cost drivers '!$I150 + SUM('Model coeffs'!I$13)*'Cost drivers '!$J150),
"")</f>
        <v>27.175781456123946</v>
      </c>
      <c r="J148" s="181">
        <f>IFERROR(
EXP(SUM('Model coeffs'!J$14) + SUM('Model coeffs'!J$7)*'Cost drivers '!$D150 + SUM('Model coeffs'!J$8)*'Cost drivers '!$E150 + SUM('Model coeffs'!J$9)*'Cost drivers '!$F150 + SUM('Model coeffs'!J$10)*'Cost drivers '!$G150 + SUM('Model coeffs'!J$11)*'Cost drivers '!$H150 + SUM('Model coeffs'!J$12)*'Cost drivers '!$I150 + SUM('Model coeffs'!J$13)*'Cost drivers '!$J150),
"")</f>
        <v>33.478729728998132</v>
      </c>
      <c r="K148" s="181">
        <f>IFERROR(
EXP(SUM('Model coeffs'!K$14) + SUM('Model coeffs'!K$7)*'Cost drivers '!$D150 + SUM('Model coeffs'!K$8)*'Cost drivers '!$E150 + SUM('Model coeffs'!K$9)*'Cost drivers '!$F150 + SUM('Model coeffs'!K$10)*'Cost drivers '!$G150 + SUM('Model coeffs'!K$11)*'Cost drivers '!$H150 + SUM('Model coeffs'!K$12)*'Cost drivers '!$I150 + SUM('Model coeffs'!K$13)*'Cost drivers '!$J150),
"")</f>
        <v>31.215183804551014</v>
      </c>
      <c r="L148" s="182">
        <f>IFERROR(INDEX('Cost drivers '!$O$9:$O$314, MATCH('Modelled costs '!$A148, 'Cost drivers '!$A$9:$A$314, 0)), "")</f>
        <v>5768.9880000000003</v>
      </c>
      <c r="M148" s="183"/>
      <c r="N148" s="184">
        <f t="shared" si="22"/>
        <v>70.939603496281961</v>
      </c>
      <c r="O148" s="184">
        <f t="shared" si="22"/>
        <v>60.60997034666233</v>
      </c>
      <c r="P148" s="184">
        <f t="shared" si="22"/>
        <v>115.94087160604431</v>
      </c>
      <c r="Q148" s="184">
        <f t="shared" si="21"/>
        <v>106.04731584445005</v>
      </c>
      <c r="R148" s="184">
        <f t="shared" si="21"/>
        <v>167.54883948788756</v>
      </c>
      <c r="S148" s="184">
        <f t="shared" si="21"/>
        <v>156.77675711100159</v>
      </c>
      <c r="T148" s="184">
        <f t="shared" si="21"/>
        <v>193.13839006183346</v>
      </c>
      <c r="U148" s="184">
        <f t="shared" si="21"/>
        <v>180.08002078624912</v>
      </c>
      <c r="V148" s="183"/>
      <c r="W148" s="185">
        <f t="shared" si="25"/>
        <v>65.774786921472142</v>
      </c>
      <c r="X148" s="185">
        <f t="shared" si="26"/>
        <v>110.99409372524718</v>
      </c>
      <c r="Y148" s="185">
        <f t="shared" si="23"/>
        <v>174.38600186174295</v>
      </c>
      <c r="Z148" s="183"/>
      <c r="AA148" s="185">
        <f t="shared" si="27"/>
        <v>176.76888064671931</v>
      </c>
      <c r="AB148" s="185">
        <f t="shared" si="28"/>
        <v>174.38600186174295</v>
      </c>
      <c r="AC148" s="185">
        <f t="shared" si="29"/>
        <v>174.98172155798704</v>
      </c>
      <c r="AD148" s="183"/>
      <c r="AE148" s="186" t="str">
        <f>IF(RIGHT($C148,2)&gt;=RIGHT(Controls!$C$53,2), 'Modelled costs '!$AC148*Controls!$E$41, "")</f>
        <v/>
      </c>
      <c r="AF148" s="187" t="str">
        <f>IF(RIGHT($C148,2)&lt;RIGHT(Controls!$C$53,2), "", (INDEX(Controls!$F$44:$F$49, MATCH('Modelled costs '!$C148, Controls!$B$44:$B$49,0), 0))*'Modelled costs '!$AE148)</f>
        <v/>
      </c>
      <c r="AG148" s="188" t="str">
        <f t="shared" si="30"/>
        <v/>
      </c>
    </row>
    <row r="149" spans="1:33" s="48" customFormat="1" ht="13.15">
      <c r="A149" s="66" t="str">
        <f t="shared" si="24"/>
        <v>TMS25</v>
      </c>
      <c r="B149" s="66" t="str">
        <f>Costs!B150</f>
        <v>TMS</v>
      </c>
      <c r="C149" s="66" t="str">
        <f>Costs!C150</f>
        <v>2024-25</v>
      </c>
      <c r="D149" s="181">
        <f>IFERROR(
EXP(SUM('Model coeffs'!D$14) + SUM('Model coeffs'!D$7)*'Cost drivers '!$D151 + SUM('Model coeffs'!D$8)*'Cost drivers '!$E151 + SUM('Model coeffs'!D$9)*'Cost drivers '!$F151 + SUM('Model coeffs'!D$10)*'Cost drivers '!$G151 + SUM('Model coeffs'!D$11)*'Cost drivers '!$H151 + SUM('Model coeffs'!D$12)*'Cost drivers '!$I151 + SUM('Model coeffs'!D$13)*'Cost drivers '!$J151),
"")</f>
        <v>12.256344376316493</v>
      </c>
      <c r="E149" s="181">
        <f>IFERROR(
EXP(SUM('Model coeffs'!E$14) + SUM('Model coeffs'!E$7)*'Cost drivers '!$D151 + SUM('Model coeffs'!E$8)*'Cost drivers '!$E151 + SUM('Model coeffs'!E$9)*'Cost drivers '!$F151 + SUM('Model coeffs'!E$10)*'Cost drivers '!$G151 + SUM('Model coeffs'!E$11)*'Cost drivers '!$H151 + SUM('Model coeffs'!E$12)*'Cost drivers '!$I151 + SUM('Model coeffs'!E$13)*'Cost drivers '!$J151),
"")</f>
        <v>10.473497698353713</v>
      </c>
      <c r="F149" s="181">
        <f>IFERROR(
EXP(SUM('Model coeffs'!F$14) + SUM('Model coeffs'!F$7)*'Cost drivers '!$D151 + SUM('Model coeffs'!F$8)*'Cost drivers '!$E151 + SUM('Model coeffs'!F$9)*'Cost drivers '!$F151 + SUM('Model coeffs'!F$10)*'Cost drivers '!$G151 + SUM('Model coeffs'!F$11)*'Cost drivers '!$H151 + SUM('Model coeffs'!F$12)*'Cost drivers '!$I151 + SUM('Model coeffs'!F$13)*'Cost drivers '!$J151),
"")</f>
        <v>20.098528277061124</v>
      </c>
      <c r="G149" s="181">
        <f>IFERROR(
EXP(SUM('Model coeffs'!G$14) + SUM('Model coeffs'!G$7)*'Cost drivers '!$D151 + SUM('Model coeffs'!G$8)*'Cost drivers '!$E151 + SUM('Model coeffs'!G$9)*'Cost drivers '!$F151 + SUM('Model coeffs'!G$10)*'Cost drivers '!$G151 + SUM('Model coeffs'!G$11)*'Cost drivers '!$H151 + SUM('Model coeffs'!G$12)*'Cost drivers '!$I151 + SUM('Model coeffs'!G$13)*'Cost drivers '!$J151),
"")</f>
        <v>18.366383778309231</v>
      </c>
      <c r="H149" s="181">
        <f>IFERROR(
EXP(SUM('Model coeffs'!H$14) + SUM('Model coeffs'!H$7)*'Cost drivers '!$D151 + SUM('Model coeffs'!H$8)*'Cost drivers '!$E151 + SUM('Model coeffs'!H$9)*'Cost drivers '!$F151 + SUM('Model coeffs'!H$10)*'Cost drivers '!$G151 + SUM('Model coeffs'!H$11)*'Cost drivers '!$H151 + SUM('Model coeffs'!H$12)*'Cost drivers '!$I151 + SUM('Model coeffs'!H$13)*'Cost drivers '!$J151),
"")</f>
        <v>28.950139479692442</v>
      </c>
      <c r="I149" s="181">
        <f>IFERROR(
EXP(SUM('Model coeffs'!I$14) + SUM('Model coeffs'!I$7)*'Cost drivers '!$D151 + SUM('Model coeffs'!I$8)*'Cost drivers '!$E151 + SUM('Model coeffs'!I$9)*'Cost drivers '!$F151 + SUM('Model coeffs'!I$10)*'Cost drivers '!$G151 + SUM('Model coeffs'!I$11)*'Cost drivers '!$H151 + SUM('Model coeffs'!I$12)*'Cost drivers '!$I151 + SUM('Model coeffs'!I$13)*'Cost drivers '!$J151),
"")</f>
        <v>27.085709171388071</v>
      </c>
      <c r="J149" s="181">
        <f>IFERROR(
EXP(SUM('Model coeffs'!J$14) + SUM('Model coeffs'!J$7)*'Cost drivers '!$D151 + SUM('Model coeffs'!J$8)*'Cost drivers '!$E151 + SUM('Model coeffs'!J$9)*'Cost drivers '!$F151 + SUM('Model coeffs'!J$10)*'Cost drivers '!$G151 + SUM('Model coeffs'!J$11)*'Cost drivers '!$H151 + SUM('Model coeffs'!J$12)*'Cost drivers '!$I151 + SUM('Model coeffs'!J$13)*'Cost drivers '!$J151),
"")</f>
        <v>33.421609264818812</v>
      </c>
      <c r="K149" s="181">
        <f>IFERROR(
EXP(SUM('Model coeffs'!K$14) + SUM('Model coeffs'!K$7)*'Cost drivers '!$D151 + SUM('Model coeffs'!K$8)*'Cost drivers '!$E151 + SUM('Model coeffs'!K$9)*'Cost drivers '!$F151 + SUM('Model coeffs'!K$10)*'Cost drivers '!$G151 + SUM('Model coeffs'!K$11)*'Cost drivers '!$H151 + SUM('Model coeffs'!K$12)*'Cost drivers '!$I151 + SUM('Model coeffs'!K$13)*'Cost drivers '!$J151),
"")</f>
        <v>31.160356414814977</v>
      </c>
      <c r="L149" s="182">
        <f>IFERROR(INDEX('Cost drivers '!$O$9:$O$314, MATCH('Modelled costs '!$A149, 'Cost drivers '!$A$9:$A$314, 0)), "")</f>
        <v>5844.0230000000001</v>
      </c>
      <c r="M149" s="183"/>
      <c r="N149" s="184">
        <f t="shared" si="22"/>
        <v>71.626358431114241</v>
      </c>
      <c r="O149" s="184">
        <f t="shared" si="22"/>
        <v>61.207361439626155</v>
      </c>
      <c r="P149" s="184">
        <f t="shared" si="22"/>
        <v>117.45626151729559</v>
      </c>
      <c r="Q149" s="184">
        <f t="shared" si="21"/>
        <v>107.33356922726604</v>
      </c>
      <c r="R149" s="184">
        <f t="shared" si="21"/>
        <v>169.18528097253068</v>
      </c>
      <c r="S149" s="184">
        <f t="shared" si="21"/>
        <v>158.28950736890283</v>
      </c>
      <c r="T149" s="184">
        <f t="shared" si="21"/>
        <v>195.31665324061424</v>
      </c>
      <c r="U149" s="184">
        <f t="shared" si="21"/>
        <v>182.10183957637625</v>
      </c>
      <c r="V149" s="183"/>
      <c r="W149" s="185">
        <f t="shared" si="25"/>
        <v>66.416859935370198</v>
      </c>
      <c r="X149" s="185">
        <f t="shared" si="26"/>
        <v>112.39491537228082</v>
      </c>
      <c r="Y149" s="185">
        <f t="shared" si="23"/>
        <v>176.22332028960602</v>
      </c>
      <c r="Z149" s="183"/>
      <c r="AA149" s="185">
        <f t="shared" si="27"/>
        <v>178.81177530765103</v>
      </c>
      <c r="AB149" s="185">
        <f t="shared" si="28"/>
        <v>176.22332028960602</v>
      </c>
      <c r="AC149" s="185">
        <f t="shared" si="29"/>
        <v>176.87043404411727</v>
      </c>
      <c r="AD149" s="183"/>
      <c r="AE149" s="186">
        <f>IF(RIGHT($C149,2)&gt;=RIGHT(Controls!$C$53,2), 'Modelled costs '!$AC149*Controls!$E$41, "")</f>
        <v>162.21836610463026</v>
      </c>
      <c r="AF149" s="187">
        <f>IF(RIGHT($C149,2)&lt;RIGHT(Controls!$C$53,2), "", (INDEX(Controls!$F$44:$F$49, MATCH('Modelled costs '!$C149, Controls!$B$44:$B$49,0), 0))*'Modelled costs '!$AE149)</f>
        <v>-1.2850889455092982</v>
      </c>
      <c r="AG149" s="188">
        <f t="shared" si="30"/>
        <v>160.93327715912096</v>
      </c>
    </row>
    <row r="150" spans="1:33" s="48" customFormat="1" ht="13.15">
      <c r="A150" s="66" t="str">
        <f t="shared" si="24"/>
        <v>TMS26</v>
      </c>
      <c r="B150" s="66" t="str">
        <f>Costs!B151</f>
        <v>TMS</v>
      </c>
      <c r="C150" s="66" t="str">
        <f>Costs!C151</f>
        <v>2025-26</v>
      </c>
      <c r="D150" s="181">
        <f>IFERROR(
EXP(SUM('Model coeffs'!D$14) + SUM('Model coeffs'!D$7)*'Cost drivers '!$D152 + SUM('Model coeffs'!D$8)*'Cost drivers '!$E152 + SUM('Model coeffs'!D$9)*'Cost drivers '!$F152 + SUM('Model coeffs'!D$10)*'Cost drivers '!$G152 + SUM('Model coeffs'!D$11)*'Cost drivers '!$H152 + SUM('Model coeffs'!D$12)*'Cost drivers '!$I152 + SUM('Model coeffs'!D$13)*'Cost drivers '!$J152),
"")</f>
        <v>18.065157804625777</v>
      </c>
      <c r="E150" s="181">
        <f>IFERROR(
EXP(SUM('Model coeffs'!E$14) + SUM('Model coeffs'!E$7)*'Cost drivers '!$D152 + SUM('Model coeffs'!E$8)*'Cost drivers '!$E152 + SUM('Model coeffs'!E$9)*'Cost drivers '!$F152 + SUM('Model coeffs'!E$10)*'Cost drivers '!$G152 + SUM('Model coeffs'!E$11)*'Cost drivers '!$H152 + SUM('Model coeffs'!E$12)*'Cost drivers '!$I152 + SUM('Model coeffs'!E$13)*'Cost drivers '!$J152),
"")</f>
        <v>15.124086574730201</v>
      </c>
      <c r="F150" s="181">
        <f>IFERROR(
EXP(SUM('Model coeffs'!F$14) + SUM('Model coeffs'!F$7)*'Cost drivers '!$D152 + SUM('Model coeffs'!F$8)*'Cost drivers '!$E152 + SUM('Model coeffs'!F$9)*'Cost drivers '!$F152 + SUM('Model coeffs'!F$10)*'Cost drivers '!$G152 + SUM('Model coeffs'!F$11)*'Cost drivers '!$H152 + SUM('Model coeffs'!F$12)*'Cost drivers '!$I152 + SUM('Model coeffs'!F$13)*'Cost drivers '!$J152),
"")</f>
        <v>20.099023437564227</v>
      </c>
      <c r="G150" s="181">
        <f>IFERROR(
EXP(SUM('Model coeffs'!G$14) + SUM('Model coeffs'!G$7)*'Cost drivers '!$D152 + SUM('Model coeffs'!G$8)*'Cost drivers '!$E152 + SUM('Model coeffs'!G$9)*'Cost drivers '!$F152 + SUM('Model coeffs'!G$10)*'Cost drivers '!$G152 + SUM('Model coeffs'!G$11)*'Cost drivers '!$H152 + SUM('Model coeffs'!G$12)*'Cost drivers '!$I152 + SUM('Model coeffs'!G$13)*'Cost drivers '!$J152),
"")</f>
        <v>18.34722331829283</v>
      </c>
      <c r="H150" s="181">
        <f>IFERROR(
EXP(SUM('Model coeffs'!H$14) + SUM('Model coeffs'!H$7)*'Cost drivers '!$D152 + SUM('Model coeffs'!H$8)*'Cost drivers '!$E152 + SUM('Model coeffs'!H$9)*'Cost drivers '!$F152 + SUM('Model coeffs'!H$10)*'Cost drivers '!$G152 + SUM('Model coeffs'!H$11)*'Cost drivers '!$H152 + SUM('Model coeffs'!H$12)*'Cost drivers '!$I152 + SUM('Model coeffs'!H$13)*'Cost drivers '!$J152),
"")</f>
        <v>36.782501566907804</v>
      </c>
      <c r="I150" s="181">
        <f>IFERROR(
EXP(SUM('Model coeffs'!I$14) + SUM('Model coeffs'!I$7)*'Cost drivers '!$D152 + SUM('Model coeffs'!I$8)*'Cost drivers '!$E152 + SUM('Model coeffs'!I$9)*'Cost drivers '!$F152 + SUM('Model coeffs'!I$10)*'Cost drivers '!$G152 + SUM('Model coeffs'!I$11)*'Cost drivers '!$H152 + SUM('Model coeffs'!I$12)*'Cost drivers '!$I152 + SUM('Model coeffs'!I$13)*'Cost drivers '!$J152),
"")</f>
        <v>34.799652569468485</v>
      </c>
      <c r="J150" s="181">
        <f>IFERROR(
EXP(SUM('Model coeffs'!J$14) + SUM('Model coeffs'!J$7)*'Cost drivers '!$D152 + SUM('Model coeffs'!J$8)*'Cost drivers '!$E152 + SUM('Model coeffs'!J$9)*'Cost drivers '!$F152 + SUM('Model coeffs'!J$10)*'Cost drivers '!$G152 + SUM('Model coeffs'!J$11)*'Cost drivers '!$H152 + SUM('Model coeffs'!J$12)*'Cost drivers '!$I152 + SUM('Model coeffs'!J$13)*'Cost drivers '!$J152),
"")</f>
        <v>40.880441307333541</v>
      </c>
      <c r="K150" s="181">
        <f>IFERROR(
EXP(SUM('Model coeffs'!K$14) + SUM('Model coeffs'!K$7)*'Cost drivers '!$D152 + SUM('Model coeffs'!K$8)*'Cost drivers '!$E152 + SUM('Model coeffs'!K$9)*'Cost drivers '!$F152 + SUM('Model coeffs'!K$10)*'Cost drivers '!$G152 + SUM('Model coeffs'!K$11)*'Cost drivers '!$H152 + SUM('Model coeffs'!K$12)*'Cost drivers '!$I152 + SUM('Model coeffs'!K$13)*'Cost drivers '!$J152),
"")</f>
        <v>38.341596102946681</v>
      </c>
      <c r="L150" s="182">
        <f>IFERROR(INDEX('Cost drivers '!$O$9:$O$314, MATCH('Modelled costs '!$A150, 'Cost drivers '!$A$9:$A$314, 0)), "")</f>
        <v>5928.0780000000004</v>
      </c>
      <c r="M150" s="183"/>
      <c r="N150" s="184">
        <f t="shared" si="22"/>
        <v>107.09166454813037</v>
      </c>
      <c r="O150" s="184">
        <f t="shared" si="22"/>
        <v>89.656764893753476</v>
      </c>
      <c r="P150" s="184">
        <f t="shared" si="22"/>
        <v>119.14857866170888</v>
      </c>
      <c r="Q150" s="184">
        <f t="shared" si="21"/>
        <v>108.76377091425871</v>
      </c>
      <c r="R150" s="184">
        <f t="shared" si="21"/>
        <v>218.04953832375168</v>
      </c>
      <c r="S150" s="184">
        <f t="shared" si="21"/>
        <v>206.29505480470959</v>
      </c>
      <c r="T150" s="184">
        <f t="shared" si="21"/>
        <v>242.34244474429522</v>
      </c>
      <c r="U150" s="184">
        <f t="shared" si="21"/>
        <v>227.29197234276396</v>
      </c>
      <c r="V150" s="183"/>
      <c r="W150" s="185">
        <f t="shared" si="25"/>
        <v>98.374214720941922</v>
      </c>
      <c r="X150" s="185">
        <f t="shared" si="26"/>
        <v>113.9561747879838</v>
      </c>
      <c r="Y150" s="185">
        <f t="shared" si="23"/>
        <v>223.49475255388012</v>
      </c>
      <c r="Z150" s="183"/>
      <c r="AA150" s="185">
        <f t="shared" si="27"/>
        <v>212.33038950892572</v>
      </c>
      <c r="AB150" s="185">
        <f t="shared" si="28"/>
        <v>223.49475255388012</v>
      </c>
      <c r="AC150" s="185">
        <f t="shared" si="29"/>
        <v>220.70366179264153</v>
      </c>
      <c r="AD150" s="183"/>
      <c r="AE150" s="186">
        <f>IF(RIGHT($C150,2)&gt;=RIGHT(Controls!$C$53,2), 'Modelled costs '!$AC150*Controls!$E$41, "")</f>
        <v>202.42041923400822</v>
      </c>
      <c r="AF150" s="187">
        <f>IF(RIGHT($C150,2)&lt;RIGHT(Controls!$C$53,2), "", (INDEX(Controls!$F$44:$F$49, MATCH('Modelled costs '!$C150, Controls!$B$44:$B$49,0), 0))*'Modelled costs '!$AE150)</f>
        <v>-3.1944333471388053</v>
      </c>
      <c r="AG150" s="188">
        <f t="shared" si="30"/>
        <v>199.22598588686941</v>
      </c>
    </row>
    <row r="151" spans="1:33" s="48" customFormat="1" ht="13.15">
      <c r="A151" s="66" t="str">
        <f t="shared" si="24"/>
        <v>TMS27</v>
      </c>
      <c r="B151" s="66" t="str">
        <f>Costs!B152</f>
        <v>TMS</v>
      </c>
      <c r="C151" s="66" t="str">
        <f>Costs!C152</f>
        <v>2026-27</v>
      </c>
      <c r="D151" s="181">
        <f>IFERROR(
EXP(SUM('Model coeffs'!D$14) + SUM('Model coeffs'!D$7)*'Cost drivers '!$D153 + SUM('Model coeffs'!D$8)*'Cost drivers '!$E153 + SUM('Model coeffs'!D$9)*'Cost drivers '!$F153 + SUM('Model coeffs'!D$10)*'Cost drivers '!$G153 + SUM('Model coeffs'!D$11)*'Cost drivers '!$H153 + SUM('Model coeffs'!D$12)*'Cost drivers '!$I153 + SUM('Model coeffs'!D$13)*'Cost drivers '!$J153),
"")</f>
        <v>18.078234337955152</v>
      </c>
      <c r="E151" s="181">
        <f>IFERROR(
EXP(SUM('Model coeffs'!E$14) + SUM('Model coeffs'!E$7)*'Cost drivers '!$D153 + SUM('Model coeffs'!E$8)*'Cost drivers '!$E153 + SUM('Model coeffs'!E$9)*'Cost drivers '!$F153 + SUM('Model coeffs'!E$10)*'Cost drivers '!$G153 + SUM('Model coeffs'!E$11)*'Cost drivers '!$H153 + SUM('Model coeffs'!E$12)*'Cost drivers '!$I153 + SUM('Model coeffs'!E$13)*'Cost drivers '!$J153),
"")</f>
        <v>15.134455475276615</v>
      </c>
      <c r="F151" s="181">
        <f>IFERROR(
EXP(SUM('Model coeffs'!F$14) + SUM('Model coeffs'!F$7)*'Cost drivers '!$D153 + SUM('Model coeffs'!F$8)*'Cost drivers '!$E153 + SUM('Model coeffs'!F$9)*'Cost drivers '!$F153 + SUM('Model coeffs'!F$10)*'Cost drivers '!$G153 + SUM('Model coeffs'!F$11)*'Cost drivers '!$H153 + SUM('Model coeffs'!F$12)*'Cost drivers '!$I153 + SUM('Model coeffs'!F$13)*'Cost drivers '!$J153),
"")</f>
        <v>20.099577806332039</v>
      </c>
      <c r="G151" s="181">
        <f>IFERROR(
EXP(SUM('Model coeffs'!G$14) + SUM('Model coeffs'!G$7)*'Cost drivers '!$D153 + SUM('Model coeffs'!G$8)*'Cost drivers '!$E153 + SUM('Model coeffs'!G$9)*'Cost drivers '!$F153 + SUM('Model coeffs'!G$10)*'Cost drivers '!$G153 + SUM('Model coeffs'!G$11)*'Cost drivers '!$H153 + SUM('Model coeffs'!G$12)*'Cost drivers '!$I153 + SUM('Model coeffs'!G$13)*'Cost drivers '!$J153),
"")</f>
        <v>18.329944755729311</v>
      </c>
      <c r="H151" s="181">
        <f>IFERROR(
EXP(SUM('Model coeffs'!H$14) + SUM('Model coeffs'!H$7)*'Cost drivers '!$D153 + SUM('Model coeffs'!H$8)*'Cost drivers '!$E153 + SUM('Model coeffs'!H$9)*'Cost drivers '!$F153 + SUM('Model coeffs'!H$10)*'Cost drivers '!$G153 + SUM('Model coeffs'!H$11)*'Cost drivers '!$H153 + SUM('Model coeffs'!H$12)*'Cost drivers '!$I153 + SUM('Model coeffs'!H$13)*'Cost drivers '!$J153),
"")</f>
        <v>36.755927152328105</v>
      </c>
      <c r="I151" s="181">
        <f>IFERROR(
EXP(SUM('Model coeffs'!I$14) + SUM('Model coeffs'!I$7)*'Cost drivers '!$D153 + SUM('Model coeffs'!I$8)*'Cost drivers '!$E153 + SUM('Model coeffs'!I$9)*'Cost drivers '!$F153 + SUM('Model coeffs'!I$10)*'Cost drivers '!$G153 + SUM('Model coeffs'!I$11)*'Cost drivers '!$H153 + SUM('Model coeffs'!I$12)*'Cost drivers '!$I153 + SUM('Model coeffs'!I$13)*'Cost drivers '!$J153),
"")</f>
        <v>34.774464971020038</v>
      </c>
      <c r="J151" s="181">
        <f>IFERROR(
EXP(SUM('Model coeffs'!J$14) + SUM('Model coeffs'!J$7)*'Cost drivers '!$D153 + SUM('Model coeffs'!J$8)*'Cost drivers '!$E153 + SUM('Model coeffs'!J$9)*'Cost drivers '!$F153 + SUM('Model coeffs'!J$10)*'Cost drivers '!$G153 + SUM('Model coeffs'!J$11)*'Cost drivers '!$H153 + SUM('Model coeffs'!J$12)*'Cost drivers '!$I153 + SUM('Model coeffs'!J$13)*'Cost drivers '!$J153),
"")</f>
        <v>40.895804803007266</v>
      </c>
      <c r="K151" s="181">
        <f>IFERROR(
EXP(SUM('Model coeffs'!K$14) + SUM('Model coeffs'!K$7)*'Cost drivers '!$D153 + SUM('Model coeffs'!K$8)*'Cost drivers '!$E153 + SUM('Model coeffs'!K$9)*'Cost drivers '!$F153 + SUM('Model coeffs'!K$10)*'Cost drivers '!$G153 + SUM('Model coeffs'!K$11)*'Cost drivers '!$H153 + SUM('Model coeffs'!K$12)*'Cost drivers '!$I153 + SUM('Model coeffs'!K$13)*'Cost drivers '!$J153),
"")</f>
        <v>38.356430397826571</v>
      </c>
      <c r="L151" s="182">
        <f>IFERROR(INDEX('Cost drivers '!$O$9:$O$314, MATCH('Modelled costs '!$A151, 'Cost drivers '!$A$9:$A$314, 0)), "")</f>
        <v>6005.7950000000001</v>
      </c>
      <c r="M151" s="183"/>
      <c r="N151" s="184">
        <f t="shared" si="22"/>
        <v>108.57416939571937</v>
      </c>
      <c r="O151" s="184">
        <f t="shared" si="22"/>
        <v>90.894437021138927</v>
      </c>
      <c r="P151" s="184">
        <f t="shared" si="22"/>
        <v>120.71394389137994</v>
      </c>
      <c r="Q151" s="184">
        <f t="shared" si="21"/>
        <v>110.08589056423531</v>
      </c>
      <c r="R151" s="184">
        <f t="shared" si="21"/>
        <v>220.74856351181637</v>
      </c>
      <c r="S151" s="184">
        <f t="shared" si="21"/>
        <v>208.84830785062726</v>
      </c>
      <c r="T151" s="184">
        <f t="shared" si="21"/>
        <v>245.61182000687702</v>
      </c>
      <c r="U151" s="184">
        <f t="shared" si="21"/>
        <v>230.36085790111483</v>
      </c>
      <c r="V151" s="183"/>
      <c r="W151" s="185">
        <f t="shared" si="25"/>
        <v>99.734303208429139</v>
      </c>
      <c r="X151" s="185">
        <f t="shared" si="26"/>
        <v>115.39991722780763</v>
      </c>
      <c r="Y151" s="185">
        <f t="shared" si="23"/>
        <v>226.39238731760886</v>
      </c>
      <c r="Z151" s="183"/>
      <c r="AA151" s="185">
        <f t="shared" si="27"/>
        <v>215.13422043623677</v>
      </c>
      <c r="AB151" s="185">
        <f t="shared" si="28"/>
        <v>226.39238731760886</v>
      </c>
      <c r="AC151" s="185">
        <f t="shared" si="29"/>
        <v>223.57784559726585</v>
      </c>
      <c r="AD151" s="183"/>
      <c r="AE151" s="186">
        <f>IF(RIGHT($C151,2)&gt;=RIGHT(Controls!$C$53,2), 'Modelled costs '!$AC151*Controls!$E$41, "")</f>
        <v>205.0565036830024</v>
      </c>
      <c r="AF151" s="187">
        <f>IF(RIGHT($C151,2)&lt;RIGHT(Controls!$C$53,2), "", (INDEX(Controls!$F$44:$F$49, MATCH('Modelled costs '!$C151, Controls!$B$44:$B$49,0), 0))*'Modelled costs '!$AE151)</f>
        <v>-4.8348494763440559</v>
      </c>
      <c r="AG151" s="188">
        <f t="shared" si="30"/>
        <v>200.22165420665834</v>
      </c>
    </row>
    <row r="152" spans="1:33" s="48" customFormat="1" ht="13.15">
      <c r="A152" s="66" t="str">
        <f t="shared" si="24"/>
        <v>TMS28</v>
      </c>
      <c r="B152" s="66" t="str">
        <f>Costs!B153</f>
        <v>TMS</v>
      </c>
      <c r="C152" s="66" t="str">
        <f>Costs!C153</f>
        <v>2027-28</v>
      </c>
      <c r="D152" s="181">
        <f>IFERROR(
EXP(SUM('Model coeffs'!D$14) + SUM('Model coeffs'!D$7)*'Cost drivers '!$D154 + SUM('Model coeffs'!D$8)*'Cost drivers '!$E154 + SUM('Model coeffs'!D$9)*'Cost drivers '!$F154 + SUM('Model coeffs'!D$10)*'Cost drivers '!$G154 + SUM('Model coeffs'!D$11)*'Cost drivers '!$H154 + SUM('Model coeffs'!D$12)*'Cost drivers '!$I154 + SUM('Model coeffs'!D$13)*'Cost drivers '!$J154),
"")</f>
        <v>18.760223657736191</v>
      </c>
      <c r="E152" s="181">
        <f>IFERROR(
EXP(SUM('Model coeffs'!E$14) + SUM('Model coeffs'!E$7)*'Cost drivers '!$D154 + SUM('Model coeffs'!E$8)*'Cost drivers '!$E154 + SUM('Model coeffs'!E$9)*'Cost drivers '!$F154 + SUM('Model coeffs'!E$10)*'Cost drivers '!$G154 + SUM('Model coeffs'!E$11)*'Cost drivers '!$H154 + SUM('Model coeffs'!E$12)*'Cost drivers '!$I154 + SUM('Model coeffs'!E$13)*'Cost drivers '!$J154),
"")</f>
        <v>15.67468942643397</v>
      </c>
      <c r="F152" s="181">
        <f>IFERROR(
EXP(SUM('Model coeffs'!F$14) + SUM('Model coeffs'!F$7)*'Cost drivers '!$D154 + SUM('Model coeffs'!F$8)*'Cost drivers '!$E154 + SUM('Model coeffs'!F$9)*'Cost drivers '!$F154 + SUM('Model coeffs'!F$10)*'Cost drivers '!$G154 + SUM('Model coeffs'!F$11)*'Cost drivers '!$H154 + SUM('Model coeffs'!F$12)*'Cost drivers '!$I154 + SUM('Model coeffs'!F$13)*'Cost drivers '!$J154),
"")</f>
        <v>20.100302872924118</v>
      </c>
      <c r="G152" s="181">
        <f>IFERROR(
EXP(SUM('Model coeffs'!G$14) + SUM('Model coeffs'!G$7)*'Cost drivers '!$D154 + SUM('Model coeffs'!G$8)*'Cost drivers '!$E154 + SUM('Model coeffs'!G$9)*'Cost drivers '!$F154 + SUM('Model coeffs'!G$10)*'Cost drivers '!$G154 + SUM('Model coeffs'!G$11)*'Cost drivers '!$H154 + SUM('Model coeffs'!G$12)*'Cost drivers '!$I154 + SUM('Model coeffs'!G$13)*'Cost drivers '!$J154),
"")</f>
        <v>18.311975372866385</v>
      </c>
      <c r="H152" s="181">
        <f>IFERROR(
EXP(SUM('Model coeffs'!H$14) + SUM('Model coeffs'!H$7)*'Cost drivers '!$D154 + SUM('Model coeffs'!H$8)*'Cost drivers '!$E154 + SUM('Model coeffs'!H$9)*'Cost drivers '!$F154 + SUM('Model coeffs'!H$10)*'Cost drivers '!$G154 + SUM('Model coeffs'!H$11)*'Cost drivers '!$H154 + SUM('Model coeffs'!H$12)*'Cost drivers '!$I154 + SUM('Model coeffs'!H$13)*'Cost drivers '!$J154),
"")</f>
        <v>37.563833201702757</v>
      </c>
      <c r="I152" s="181">
        <f>IFERROR(
EXP(SUM('Model coeffs'!I$14) + SUM('Model coeffs'!I$7)*'Cost drivers '!$D154 + SUM('Model coeffs'!I$8)*'Cost drivers '!$E154 + SUM('Model coeffs'!I$9)*'Cost drivers '!$F154 + SUM('Model coeffs'!I$10)*'Cost drivers '!$G154 + SUM('Model coeffs'!I$11)*'Cost drivers '!$H154 + SUM('Model coeffs'!I$12)*'Cost drivers '!$I154 + SUM('Model coeffs'!I$13)*'Cost drivers '!$J154),
"")</f>
        <v>35.575925905018956</v>
      </c>
      <c r="J152" s="181">
        <f>IFERROR(
EXP(SUM('Model coeffs'!J$14) + SUM('Model coeffs'!J$7)*'Cost drivers '!$D154 + SUM('Model coeffs'!J$8)*'Cost drivers '!$E154 + SUM('Model coeffs'!J$9)*'Cost drivers '!$F154 + SUM('Model coeffs'!J$10)*'Cost drivers '!$G154 + SUM('Model coeffs'!J$11)*'Cost drivers '!$H154 + SUM('Model coeffs'!J$12)*'Cost drivers '!$I154 + SUM('Model coeffs'!J$13)*'Cost drivers '!$J154),
"")</f>
        <v>41.689796294376222</v>
      </c>
      <c r="K152" s="181">
        <f>IFERROR(
EXP(SUM('Model coeffs'!K$14) + SUM('Model coeffs'!K$7)*'Cost drivers '!$D154 + SUM('Model coeffs'!K$8)*'Cost drivers '!$E154 + SUM('Model coeffs'!K$9)*'Cost drivers '!$F154 + SUM('Model coeffs'!K$10)*'Cost drivers '!$G154 + SUM('Model coeffs'!K$11)*'Cost drivers '!$H154 + SUM('Model coeffs'!K$12)*'Cost drivers '!$I154 + SUM('Model coeffs'!K$13)*'Cost drivers '!$J154),
"")</f>
        <v>39.1232948961473</v>
      </c>
      <c r="L152" s="182">
        <f>IFERROR(INDEX('Cost drivers '!$O$9:$O$314, MATCH('Modelled costs '!$A152, 'Cost drivers '!$A$9:$A$314, 0)), "")</f>
        <v>6088.9035000000003</v>
      </c>
      <c r="M152" s="183"/>
      <c r="N152" s="184">
        <f t="shared" si="22"/>
        <v>114.22919149037268</v>
      </c>
      <c r="O152" s="184">
        <f t="shared" si="22"/>
        <v>95.441671310026791</v>
      </c>
      <c r="P152" s="184">
        <f t="shared" si="22"/>
        <v>122.38880451400772</v>
      </c>
      <c r="Q152" s="184">
        <f t="shared" si="21"/>
        <v>111.49985093975994</v>
      </c>
      <c r="R152" s="184">
        <f t="shared" si="21"/>
        <v>228.72255545526411</v>
      </c>
      <c r="S152" s="184">
        <f t="shared" si="21"/>
        <v>216.61837975881059</v>
      </c>
      <c r="T152" s="184">
        <f t="shared" si="21"/>
        <v>253.84514657111441</v>
      </c>
      <c r="U152" s="184">
        <f t="shared" si="21"/>
        <v>238.21796722468343</v>
      </c>
      <c r="V152" s="183"/>
      <c r="W152" s="185">
        <f t="shared" si="25"/>
        <v>104.83543140019974</v>
      </c>
      <c r="X152" s="185">
        <f t="shared" si="26"/>
        <v>116.94432772688383</v>
      </c>
      <c r="Y152" s="185">
        <f t="shared" si="23"/>
        <v>234.35101225246814</v>
      </c>
      <c r="Z152" s="183"/>
      <c r="AA152" s="185">
        <f t="shared" si="27"/>
        <v>221.77975912708357</v>
      </c>
      <c r="AB152" s="185">
        <f t="shared" si="28"/>
        <v>234.35101225246814</v>
      </c>
      <c r="AC152" s="185">
        <f t="shared" si="29"/>
        <v>231.20819897112202</v>
      </c>
      <c r="AD152" s="183"/>
      <c r="AE152" s="186">
        <f>IF(RIGHT($C152,2)&gt;=RIGHT(Controls!$C$53,2), 'Modelled costs '!$AC152*Controls!$E$41, "")</f>
        <v>212.05475335541038</v>
      </c>
      <c r="AF152" s="187">
        <f>IF(RIGHT($C152,2)&lt;RIGHT(Controls!$C$53,2), "", (INDEX(Controls!$F$44:$F$49, MATCH('Modelled costs '!$C152, Controls!$B$44:$B$49,0), 0))*'Modelled costs '!$AE152)</f>
        <v>-6.6401377210661057</v>
      </c>
      <c r="AG152" s="188">
        <f t="shared" si="30"/>
        <v>205.41461563434427</v>
      </c>
    </row>
    <row r="153" spans="1:33" s="48" customFormat="1" ht="13.15">
      <c r="A153" s="66" t="str">
        <f t="shared" si="24"/>
        <v>TMS29</v>
      </c>
      <c r="B153" s="66" t="str">
        <f>Costs!B154</f>
        <v>TMS</v>
      </c>
      <c r="C153" s="66" t="str">
        <f>Costs!C154</f>
        <v>2028-29</v>
      </c>
      <c r="D153" s="181">
        <f>IFERROR(
EXP(SUM('Model coeffs'!D$14) + SUM('Model coeffs'!D$7)*'Cost drivers '!$D155 + SUM('Model coeffs'!D$8)*'Cost drivers '!$E155 + SUM('Model coeffs'!D$9)*'Cost drivers '!$F155 + SUM('Model coeffs'!D$10)*'Cost drivers '!$G155 + SUM('Model coeffs'!D$11)*'Cost drivers '!$H155 + SUM('Model coeffs'!D$12)*'Cost drivers '!$I155 + SUM('Model coeffs'!D$13)*'Cost drivers '!$J155),
"")</f>
        <v>19.176775109643252</v>
      </c>
      <c r="E153" s="181">
        <f>IFERROR(
EXP(SUM('Model coeffs'!E$14) + SUM('Model coeffs'!E$7)*'Cost drivers '!$D155 + SUM('Model coeffs'!E$8)*'Cost drivers '!$E155 + SUM('Model coeffs'!E$9)*'Cost drivers '!$F155 + SUM('Model coeffs'!E$10)*'Cost drivers '!$G155 + SUM('Model coeffs'!E$11)*'Cost drivers '!$H155 + SUM('Model coeffs'!E$12)*'Cost drivers '!$I155 + SUM('Model coeffs'!E$13)*'Cost drivers '!$J155),
"")</f>
        <v>16.004145617878581</v>
      </c>
      <c r="F153" s="181">
        <f>IFERROR(
EXP(SUM('Model coeffs'!F$14) + SUM('Model coeffs'!F$7)*'Cost drivers '!$D155 + SUM('Model coeffs'!F$8)*'Cost drivers '!$E155 + SUM('Model coeffs'!F$9)*'Cost drivers '!$F155 + SUM('Model coeffs'!F$10)*'Cost drivers '!$G155 + SUM('Model coeffs'!F$11)*'Cost drivers '!$H155 + SUM('Model coeffs'!F$12)*'Cost drivers '!$I155 + SUM('Model coeffs'!F$13)*'Cost drivers '!$J155),
"")</f>
        <v>20.100599077184206</v>
      </c>
      <c r="G153" s="181">
        <f>IFERROR(
EXP(SUM('Model coeffs'!G$14) + SUM('Model coeffs'!G$7)*'Cost drivers '!$D155 + SUM('Model coeffs'!G$8)*'Cost drivers '!$E155 + SUM('Model coeffs'!G$9)*'Cost drivers '!$F155 + SUM('Model coeffs'!G$10)*'Cost drivers '!$G155 + SUM('Model coeffs'!G$11)*'Cost drivers '!$H155 + SUM('Model coeffs'!G$12)*'Cost drivers '!$I155 + SUM('Model coeffs'!G$13)*'Cost drivers '!$J155),
"")</f>
        <v>18.295121480946822</v>
      </c>
      <c r="H153" s="181">
        <f>IFERROR(
EXP(SUM('Model coeffs'!H$14) + SUM('Model coeffs'!H$7)*'Cost drivers '!$D155 + SUM('Model coeffs'!H$8)*'Cost drivers '!$E155 + SUM('Model coeffs'!H$9)*'Cost drivers '!$F155 + SUM('Model coeffs'!H$10)*'Cost drivers '!$G155 + SUM('Model coeffs'!H$11)*'Cost drivers '!$H155 + SUM('Model coeffs'!H$12)*'Cost drivers '!$I155 + SUM('Model coeffs'!H$13)*'Cost drivers '!$J155),
"")</f>
        <v>38.036711106111113</v>
      </c>
      <c r="I153" s="181">
        <f>IFERROR(
EXP(SUM('Model coeffs'!I$14) + SUM('Model coeffs'!I$7)*'Cost drivers '!$D155 + SUM('Model coeffs'!I$8)*'Cost drivers '!$E155 + SUM('Model coeffs'!I$9)*'Cost drivers '!$F155 + SUM('Model coeffs'!I$10)*'Cost drivers '!$G155 + SUM('Model coeffs'!I$11)*'Cost drivers '!$H155 + SUM('Model coeffs'!I$12)*'Cost drivers '!$I155 + SUM('Model coeffs'!I$13)*'Cost drivers '!$J155),
"")</f>
        <v>36.045819469429127</v>
      </c>
      <c r="J153" s="181">
        <f>IFERROR(
EXP(SUM('Model coeffs'!J$14) + SUM('Model coeffs'!J$7)*'Cost drivers '!$D155 + SUM('Model coeffs'!J$8)*'Cost drivers '!$E155 + SUM('Model coeffs'!J$9)*'Cost drivers '!$F155 + SUM('Model coeffs'!J$10)*'Cost drivers '!$G155 + SUM('Model coeffs'!J$11)*'Cost drivers '!$H155 + SUM('Model coeffs'!J$12)*'Cost drivers '!$I155 + SUM('Model coeffs'!J$13)*'Cost drivers '!$J155),
"")</f>
        <v>42.1679425067042</v>
      </c>
      <c r="K153" s="181">
        <f>IFERROR(
EXP(SUM('Model coeffs'!K$14) + SUM('Model coeffs'!K$7)*'Cost drivers '!$D155 + SUM('Model coeffs'!K$8)*'Cost drivers '!$E155 + SUM('Model coeffs'!K$9)*'Cost drivers '!$F155 + SUM('Model coeffs'!K$10)*'Cost drivers '!$G155 + SUM('Model coeffs'!K$11)*'Cost drivers '!$H155 + SUM('Model coeffs'!K$12)*'Cost drivers '!$I155 + SUM('Model coeffs'!K$13)*'Cost drivers '!$J155),
"")</f>
        <v>39.585313401586966</v>
      </c>
      <c r="L153" s="182">
        <f>IFERROR(INDEX('Cost drivers '!$O$9:$O$314, MATCH('Modelled costs '!$A153, 'Cost drivers '!$A$9:$A$314, 0)), "")</f>
        <v>6165.0149999999994</v>
      </c>
      <c r="M153" s="183"/>
      <c r="N153" s="184">
        <f t="shared" si="22"/>
        <v>118.22510620257728</v>
      </c>
      <c r="O153" s="184">
        <f t="shared" si="22"/>
        <v>98.665797796405698</v>
      </c>
      <c r="P153" s="184">
        <f t="shared" si="22"/>
        <v>123.92049481982677</v>
      </c>
      <c r="Q153" s="184">
        <f t="shared" si="21"/>
        <v>112.78969835685936</v>
      </c>
      <c r="R153" s="184">
        <f t="shared" si="21"/>
        <v>234.49689451984159</v>
      </c>
      <c r="S153" s="184">
        <f t="shared" si="21"/>
        <v>222.22301771632257</v>
      </c>
      <c r="T153" s="184">
        <f t="shared" si="21"/>
        <v>259.96599807296894</v>
      </c>
      <c r="U153" s="184">
        <f t="shared" si="21"/>
        <v>244.04405090048462</v>
      </c>
      <c r="V153" s="183"/>
      <c r="W153" s="185">
        <f t="shared" si="25"/>
        <v>108.4454519994915</v>
      </c>
      <c r="X153" s="185">
        <f t="shared" si="26"/>
        <v>118.35509658834306</v>
      </c>
      <c r="Y153" s="185">
        <f t="shared" si="23"/>
        <v>240.18249030240443</v>
      </c>
      <c r="Z153" s="183"/>
      <c r="AA153" s="185">
        <f t="shared" si="27"/>
        <v>226.80054858783456</v>
      </c>
      <c r="AB153" s="185">
        <f t="shared" si="28"/>
        <v>240.18249030240443</v>
      </c>
      <c r="AC153" s="185">
        <f t="shared" si="29"/>
        <v>236.83700487376197</v>
      </c>
      <c r="AD153" s="183"/>
      <c r="AE153" s="186">
        <f>IF(RIGHT($C153,2)&gt;=RIGHT(Controls!$C$53,2), 'Modelled costs '!$AC153*Controls!$E$41, "")</f>
        <v>217.21726512048352</v>
      </c>
      <c r="AF153" s="187">
        <f>IF(RIGHT($C153,2)&lt;RIGHT(Controls!$C$53,2), "", (INDEX(Controls!$F$44:$F$49, MATCH('Modelled costs '!$C153, Controls!$B$44:$B$49,0), 0))*'Modelled costs '!$AE153)</f>
        <v>-8.4686980364024205</v>
      </c>
      <c r="AG153" s="188">
        <f t="shared" si="30"/>
        <v>208.74856708408109</v>
      </c>
    </row>
    <row r="154" spans="1:33" s="48" customFormat="1" ht="13.15">
      <c r="A154" s="66" t="str">
        <f t="shared" si="24"/>
        <v>TMS30</v>
      </c>
      <c r="B154" s="66" t="str">
        <f>Costs!B155</f>
        <v>TMS</v>
      </c>
      <c r="C154" s="66" t="str">
        <f>Costs!C155</f>
        <v>2029-30</v>
      </c>
      <c r="D154" s="181">
        <f>IFERROR(
EXP(SUM('Model coeffs'!D$14) + SUM('Model coeffs'!D$7)*'Cost drivers '!$D156 + SUM('Model coeffs'!D$8)*'Cost drivers '!$E156 + SUM('Model coeffs'!D$9)*'Cost drivers '!$F156 + SUM('Model coeffs'!D$10)*'Cost drivers '!$G156 + SUM('Model coeffs'!D$11)*'Cost drivers '!$H156 + SUM('Model coeffs'!D$12)*'Cost drivers '!$I156 + SUM('Model coeffs'!D$13)*'Cost drivers '!$J156),
"")</f>
        <v>19.942245173735696</v>
      </c>
      <c r="E154" s="181">
        <f>IFERROR(
EXP(SUM('Model coeffs'!E$14) + SUM('Model coeffs'!E$7)*'Cost drivers '!$D156 + SUM('Model coeffs'!E$8)*'Cost drivers '!$E156 + SUM('Model coeffs'!E$9)*'Cost drivers '!$F156 + SUM('Model coeffs'!E$10)*'Cost drivers '!$G156 + SUM('Model coeffs'!E$11)*'Cost drivers '!$H156 + SUM('Model coeffs'!E$12)*'Cost drivers '!$I156 + SUM('Model coeffs'!E$13)*'Cost drivers '!$J156),
"")</f>
        <v>16.608586912799627</v>
      </c>
      <c r="F154" s="181">
        <f>IFERROR(
EXP(SUM('Model coeffs'!F$14) + SUM('Model coeffs'!F$7)*'Cost drivers '!$D156 + SUM('Model coeffs'!F$8)*'Cost drivers '!$E156 + SUM('Model coeffs'!F$9)*'Cost drivers '!$F156 + SUM('Model coeffs'!F$10)*'Cost drivers '!$G156 + SUM('Model coeffs'!F$11)*'Cost drivers '!$H156 + SUM('Model coeffs'!F$12)*'Cost drivers '!$I156 + SUM('Model coeffs'!F$13)*'Cost drivers '!$J156),
"")</f>
        <v>20.100472813348535</v>
      </c>
      <c r="G154" s="181">
        <f>IFERROR(
EXP(SUM('Model coeffs'!G$14) + SUM('Model coeffs'!G$7)*'Cost drivers '!$D156 + SUM('Model coeffs'!G$8)*'Cost drivers '!$E156 + SUM('Model coeffs'!G$9)*'Cost drivers '!$F156 + SUM('Model coeffs'!G$10)*'Cost drivers '!$G156 + SUM('Model coeffs'!G$11)*'Cost drivers '!$H156 + SUM('Model coeffs'!G$12)*'Cost drivers '!$I156 + SUM('Model coeffs'!G$13)*'Cost drivers '!$J156),
"")</f>
        <v>18.27833739494017</v>
      </c>
      <c r="H154" s="181">
        <f>IFERROR(
EXP(SUM('Model coeffs'!H$14) + SUM('Model coeffs'!H$7)*'Cost drivers '!$D156 + SUM('Model coeffs'!H$8)*'Cost drivers '!$E156 + SUM('Model coeffs'!H$9)*'Cost drivers '!$F156 + SUM('Model coeffs'!H$10)*'Cost drivers '!$G156 + SUM('Model coeffs'!H$11)*'Cost drivers '!$H156 + SUM('Model coeffs'!H$12)*'Cost drivers '!$I156 + SUM('Model coeffs'!H$13)*'Cost drivers '!$J156),
"")</f>
        <v>38.93031315309981</v>
      </c>
      <c r="I154" s="181">
        <f>IFERROR(
EXP(SUM('Model coeffs'!I$14) + SUM('Model coeffs'!I$7)*'Cost drivers '!$D156 + SUM('Model coeffs'!I$8)*'Cost drivers '!$E156 + SUM('Model coeffs'!I$9)*'Cost drivers '!$F156 + SUM('Model coeffs'!I$10)*'Cost drivers '!$G156 + SUM('Model coeffs'!I$11)*'Cost drivers '!$H156 + SUM('Model coeffs'!I$12)*'Cost drivers '!$I156 + SUM('Model coeffs'!I$13)*'Cost drivers '!$J156),
"")</f>
        <v>36.933535089966909</v>
      </c>
      <c r="J154" s="181">
        <f>IFERROR(
EXP(SUM('Model coeffs'!J$14) + SUM('Model coeffs'!J$7)*'Cost drivers '!$D156 + SUM('Model coeffs'!J$8)*'Cost drivers '!$E156 + SUM('Model coeffs'!J$9)*'Cost drivers '!$F156 + SUM('Model coeffs'!J$10)*'Cost drivers '!$G156 + SUM('Model coeffs'!J$11)*'Cost drivers '!$H156 + SUM('Model coeffs'!J$12)*'Cost drivers '!$I156 + SUM('Model coeffs'!J$13)*'Cost drivers '!$J156),
"")</f>
        <v>43.033763604843308</v>
      </c>
      <c r="K154" s="181">
        <f>IFERROR(
EXP(SUM('Model coeffs'!K$14) + SUM('Model coeffs'!K$7)*'Cost drivers '!$D156 + SUM('Model coeffs'!K$8)*'Cost drivers '!$E156 + SUM('Model coeffs'!K$9)*'Cost drivers '!$F156 + SUM('Model coeffs'!K$10)*'Cost drivers '!$G156 + SUM('Model coeffs'!K$11)*'Cost drivers '!$H156 + SUM('Model coeffs'!K$12)*'Cost drivers '!$I156 + SUM('Model coeffs'!K$13)*'Cost drivers '!$J156),
"")</f>
        <v>40.422322664451521</v>
      </c>
      <c r="L154" s="182">
        <f>IFERROR(INDEX('Cost drivers '!$O$9:$O$314, MATCH('Modelled costs '!$A154, 'Cost drivers '!$A$9:$A$314, 0)), "")</f>
        <v>6238.5460000000003</v>
      </c>
      <c r="M154" s="183"/>
      <c r="N154" s="184">
        <f t="shared" si="22"/>
        <v>124.41061385962813</v>
      </c>
      <c r="O154" s="184">
        <f t="shared" si="22"/>
        <v>103.61343345049846</v>
      </c>
      <c r="P154" s="184">
        <f t="shared" si="22"/>
        <v>125.39772426782424</v>
      </c>
      <c r="Q154" s="184">
        <f t="shared" si="21"/>
        <v>114.03024864185441</v>
      </c>
      <c r="R154" s="184">
        <f t="shared" si="21"/>
        <v>242.86854940001822</v>
      </c>
      <c r="S154" s="184">
        <f t="shared" si="21"/>
        <v>230.41155760137269</v>
      </c>
      <c r="T154" s="184">
        <f t="shared" si="21"/>
        <v>268.46811380194077</v>
      </c>
      <c r="U154" s="184">
        <f t="shared" si="21"/>
        <v>252.1765193690234</v>
      </c>
      <c r="V154" s="183"/>
      <c r="W154" s="185">
        <f t="shared" si="25"/>
        <v>114.0120236550633</v>
      </c>
      <c r="X154" s="185">
        <f t="shared" si="26"/>
        <v>119.71398645483933</v>
      </c>
      <c r="Y154" s="185">
        <f t="shared" si="23"/>
        <v>248.48118504308874</v>
      </c>
      <c r="Z154" s="183"/>
      <c r="AA154" s="185">
        <f t="shared" si="27"/>
        <v>233.72601010990263</v>
      </c>
      <c r="AB154" s="185">
        <f t="shared" si="28"/>
        <v>248.48118504308874</v>
      </c>
      <c r="AC154" s="185">
        <f t="shared" si="29"/>
        <v>244.79239130979221</v>
      </c>
      <c r="AD154" s="183"/>
      <c r="AE154" s="186">
        <f>IF(RIGHT($C154,2)&gt;=RIGHT(Controls!$C$53,2), 'Modelled costs '!$AC154*Controls!$E$41, "")</f>
        <v>224.51362189349777</v>
      </c>
      <c r="AF154" s="187">
        <f>IF(RIGHT($C154,2)&lt;RIGHT(Controls!$C$53,2), "", (INDEX(Controls!$F$44:$F$49, MATCH('Modelled costs '!$C154, Controls!$B$44:$B$49,0), 0))*'Modelled costs '!$AE154)</f>
        <v>-10.462410500422529</v>
      </c>
      <c r="AG154" s="188">
        <f t="shared" si="30"/>
        <v>214.05121139307525</v>
      </c>
    </row>
    <row r="155" spans="1:33" s="48" customFormat="1" ht="13.15">
      <c r="A155" s="66" t="str">
        <f t="shared" si="24"/>
        <v>WSH14</v>
      </c>
      <c r="B155" s="66" t="str">
        <f>Costs!B156</f>
        <v>WSH</v>
      </c>
      <c r="C155" s="66" t="str">
        <f>Costs!C156</f>
        <v>2013-14</v>
      </c>
      <c r="D155" s="181">
        <f>IFERROR(
EXP(SUM('Model coeffs'!D$14) + SUM('Model coeffs'!D$7)*'Cost drivers '!$D157 + SUM('Model coeffs'!D$8)*'Cost drivers '!$E157 + SUM('Model coeffs'!D$9)*'Cost drivers '!$F157 + SUM('Model coeffs'!D$10)*'Cost drivers '!$G157 + SUM('Model coeffs'!D$11)*'Cost drivers '!$H157 + SUM('Model coeffs'!D$12)*'Cost drivers '!$I157 + SUM('Model coeffs'!D$13)*'Cost drivers '!$J157),
"")</f>
        <v>20.72021847328255</v>
      </c>
      <c r="E155" s="181">
        <f>IFERROR(
EXP(SUM('Model coeffs'!E$14) + SUM('Model coeffs'!E$7)*'Cost drivers '!$D157 + SUM('Model coeffs'!E$8)*'Cost drivers '!$E157 + SUM('Model coeffs'!E$9)*'Cost drivers '!$F157 + SUM('Model coeffs'!E$10)*'Cost drivers '!$G157 + SUM('Model coeffs'!E$11)*'Cost drivers '!$H157 + SUM('Model coeffs'!E$12)*'Cost drivers '!$I157 + SUM('Model coeffs'!E$13)*'Cost drivers '!$J157),
"")</f>
        <v>23.414276306036978</v>
      </c>
      <c r="F155" s="181">
        <f>IFERROR(
EXP(SUM('Model coeffs'!F$14) + SUM('Model coeffs'!F$7)*'Cost drivers '!$D157 + SUM('Model coeffs'!F$8)*'Cost drivers '!$E157 + SUM('Model coeffs'!F$9)*'Cost drivers '!$F157 + SUM('Model coeffs'!F$10)*'Cost drivers '!$G157 + SUM('Model coeffs'!F$11)*'Cost drivers '!$H157 + SUM('Model coeffs'!F$12)*'Cost drivers '!$I157 + SUM('Model coeffs'!F$13)*'Cost drivers '!$J157),
"")</f>
        <v>20.945207306010033</v>
      </c>
      <c r="G155" s="181">
        <f>IFERROR(
EXP(SUM('Model coeffs'!G$14) + SUM('Model coeffs'!G$7)*'Cost drivers '!$D157 + SUM('Model coeffs'!G$8)*'Cost drivers '!$E157 + SUM('Model coeffs'!G$9)*'Cost drivers '!$F157 + SUM('Model coeffs'!G$10)*'Cost drivers '!$G157 + SUM('Model coeffs'!G$11)*'Cost drivers '!$H157 + SUM('Model coeffs'!G$12)*'Cost drivers '!$I157 + SUM('Model coeffs'!G$13)*'Cost drivers '!$J157),
"")</f>
        <v>22.227051718537542</v>
      </c>
      <c r="H155" s="181">
        <f>IFERROR(
EXP(SUM('Model coeffs'!H$14) + SUM('Model coeffs'!H$7)*'Cost drivers '!$D157 + SUM('Model coeffs'!H$8)*'Cost drivers '!$E157 + SUM('Model coeffs'!H$9)*'Cost drivers '!$F157 + SUM('Model coeffs'!H$10)*'Cost drivers '!$G157 + SUM('Model coeffs'!H$11)*'Cost drivers '!$H157 + SUM('Model coeffs'!H$12)*'Cost drivers '!$I157 + SUM('Model coeffs'!H$13)*'Cost drivers '!$J157),
"")</f>
        <v>45.609921064085249</v>
      </c>
      <c r="I155" s="181">
        <f>IFERROR(
EXP(SUM('Model coeffs'!I$14) + SUM('Model coeffs'!I$7)*'Cost drivers '!$D157 + SUM('Model coeffs'!I$8)*'Cost drivers '!$E157 + SUM('Model coeffs'!I$9)*'Cost drivers '!$F157 + SUM('Model coeffs'!I$10)*'Cost drivers '!$G157 + SUM('Model coeffs'!I$11)*'Cost drivers '!$H157 + SUM('Model coeffs'!I$12)*'Cost drivers '!$I157 + SUM('Model coeffs'!I$13)*'Cost drivers '!$J157),
"")</f>
        <v>48.290123034984724</v>
      </c>
      <c r="J155" s="181">
        <f>IFERROR(
EXP(SUM('Model coeffs'!J$14) + SUM('Model coeffs'!J$7)*'Cost drivers '!$D157 + SUM('Model coeffs'!J$8)*'Cost drivers '!$E157 + SUM('Model coeffs'!J$9)*'Cost drivers '!$F157 + SUM('Model coeffs'!J$10)*'Cost drivers '!$G157 + SUM('Model coeffs'!J$11)*'Cost drivers '!$H157 + SUM('Model coeffs'!J$12)*'Cost drivers '!$I157 + SUM('Model coeffs'!J$13)*'Cost drivers '!$J157),
"")</f>
        <v>43.906328474043541</v>
      </c>
      <c r="K155" s="181">
        <f>IFERROR(
EXP(SUM('Model coeffs'!K$14) + SUM('Model coeffs'!K$7)*'Cost drivers '!$D157 + SUM('Model coeffs'!K$8)*'Cost drivers '!$E157 + SUM('Model coeffs'!K$9)*'Cost drivers '!$F157 + SUM('Model coeffs'!K$10)*'Cost drivers '!$G157 + SUM('Model coeffs'!K$11)*'Cost drivers '!$H157 + SUM('Model coeffs'!K$12)*'Cost drivers '!$I157 + SUM('Model coeffs'!K$13)*'Cost drivers '!$J157),
"")</f>
        <v>46.69902327120186</v>
      </c>
      <c r="L155" s="182">
        <f>IFERROR(INDEX('Cost drivers '!$O$9:$O$314, MATCH('Modelled costs '!$A155, 'Cost drivers '!$A$9:$A$314, 0)), "")</f>
        <v>1353.7630000000001</v>
      </c>
      <c r="M155" s="183"/>
      <c r="N155" s="184">
        <f t="shared" si="22"/>
        <v>28.050265121046408</v>
      </c>
      <c r="O155" s="184">
        <f t="shared" si="22"/>
        <v>31.697380934889544</v>
      </c>
      <c r="P155" s="184">
        <f t="shared" si="22"/>
        <v>28.354846678206062</v>
      </c>
      <c r="Q155" s="184">
        <f t="shared" si="21"/>
        <v>30.090160215642541</v>
      </c>
      <c r="R155" s="184">
        <f t="shared" si="21"/>
        <v>61.745023569479251</v>
      </c>
      <c r="S155" s="184">
        <f t="shared" si="21"/>
        <v>65.373381830210036</v>
      </c>
      <c r="T155" s="184">
        <f t="shared" si="21"/>
        <v>59.438762954006613</v>
      </c>
      <c r="U155" s="184">
        <f t="shared" si="21"/>
        <v>63.219409840692052</v>
      </c>
      <c r="V155" s="183"/>
      <c r="W155" s="185">
        <f t="shared" si="25"/>
        <v>29.873823027967976</v>
      </c>
      <c r="X155" s="185">
        <f t="shared" si="26"/>
        <v>29.2225034469243</v>
      </c>
      <c r="Y155" s="185">
        <f t="shared" si="23"/>
        <v>62.444144548596995</v>
      </c>
      <c r="Z155" s="183"/>
      <c r="AA155" s="185">
        <f t="shared" si="27"/>
        <v>59.09632647489228</v>
      </c>
      <c r="AB155" s="185">
        <f t="shared" si="28"/>
        <v>62.444144548596995</v>
      </c>
      <c r="AC155" s="185">
        <f t="shared" si="29"/>
        <v>61.607190030170813</v>
      </c>
      <c r="AD155" s="183"/>
      <c r="AE155" s="186" t="str">
        <f>IF(RIGHT($C155,2)&gt;=RIGHT(Controls!$C$53,2), 'Modelled costs '!$AC155*Controls!$E$41, "")</f>
        <v/>
      </c>
      <c r="AF155" s="187" t="str">
        <f>IF(RIGHT($C155,2)&lt;RIGHT(Controls!$C$53,2), "", (INDEX(Controls!$F$44:$F$49, MATCH('Modelled costs '!$C155, Controls!$B$44:$B$49,0), 0))*'Modelled costs '!$AE155)</f>
        <v/>
      </c>
      <c r="AG155" s="188" t="str">
        <f t="shared" si="30"/>
        <v/>
      </c>
    </row>
    <row r="156" spans="1:33" s="48" customFormat="1" ht="13.15">
      <c r="A156" s="66" t="str">
        <f t="shared" si="24"/>
        <v>WSH15</v>
      </c>
      <c r="B156" s="66" t="str">
        <f>Costs!B157</f>
        <v>WSH</v>
      </c>
      <c r="C156" s="66" t="str">
        <f>Costs!C157</f>
        <v>2014-15</v>
      </c>
      <c r="D156" s="181">
        <f>IFERROR(
EXP(SUM('Model coeffs'!D$14) + SUM('Model coeffs'!D$7)*'Cost drivers '!$D158 + SUM('Model coeffs'!D$8)*'Cost drivers '!$E158 + SUM('Model coeffs'!D$9)*'Cost drivers '!$F158 + SUM('Model coeffs'!D$10)*'Cost drivers '!$G158 + SUM('Model coeffs'!D$11)*'Cost drivers '!$H158 + SUM('Model coeffs'!D$12)*'Cost drivers '!$I158 + SUM('Model coeffs'!D$13)*'Cost drivers '!$J158),
"")</f>
        <v>21.24564072565661</v>
      </c>
      <c r="E156" s="181">
        <f>IFERROR(
EXP(SUM('Model coeffs'!E$14) + SUM('Model coeffs'!E$7)*'Cost drivers '!$D158 + SUM('Model coeffs'!E$8)*'Cost drivers '!$E158 + SUM('Model coeffs'!E$9)*'Cost drivers '!$F158 + SUM('Model coeffs'!E$10)*'Cost drivers '!$G158 + SUM('Model coeffs'!E$11)*'Cost drivers '!$H158 + SUM('Model coeffs'!E$12)*'Cost drivers '!$I158 + SUM('Model coeffs'!E$13)*'Cost drivers '!$J158),
"")</f>
        <v>23.192647471608183</v>
      </c>
      <c r="F156" s="181">
        <f>IFERROR(
EXP(SUM('Model coeffs'!F$14) + SUM('Model coeffs'!F$7)*'Cost drivers '!$D158 + SUM('Model coeffs'!F$8)*'Cost drivers '!$E158 + SUM('Model coeffs'!F$9)*'Cost drivers '!$F158 + SUM('Model coeffs'!F$10)*'Cost drivers '!$G158 + SUM('Model coeffs'!F$11)*'Cost drivers '!$H158 + SUM('Model coeffs'!F$12)*'Cost drivers '!$I158 + SUM('Model coeffs'!F$13)*'Cost drivers '!$J158),
"")</f>
        <v>20.985901853513209</v>
      </c>
      <c r="G156" s="181">
        <f>IFERROR(
EXP(SUM('Model coeffs'!G$14) + SUM('Model coeffs'!G$7)*'Cost drivers '!$D158 + SUM('Model coeffs'!G$8)*'Cost drivers '!$E158 + SUM('Model coeffs'!G$9)*'Cost drivers '!$F158 + SUM('Model coeffs'!G$10)*'Cost drivers '!$G158 + SUM('Model coeffs'!G$11)*'Cost drivers '!$H158 + SUM('Model coeffs'!G$12)*'Cost drivers '!$I158 + SUM('Model coeffs'!G$13)*'Cost drivers '!$J158),
"")</f>
        <v>22.316537306703431</v>
      </c>
      <c r="H156" s="181">
        <f>IFERROR(
EXP(SUM('Model coeffs'!H$14) + SUM('Model coeffs'!H$7)*'Cost drivers '!$D158 + SUM('Model coeffs'!H$8)*'Cost drivers '!$E158 + SUM('Model coeffs'!H$9)*'Cost drivers '!$F158 + SUM('Model coeffs'!H$10)*'Cost drivers '!$G158 + SUM('Model coeffs'!H$11)*'Cost drivers '!$H158 + SUM('Model coeffs'!H$12)*'Cost drivers '!$I158 + SUM('Model coeffs'!H$13)*'Cost drivers '!$J158),
"")</f>
        <v>46.306119688819351</v>
      </c>
      <c r="I156" s="181">
        <f>IFERROR(
EXP(SUM('Model coeffs'!I$14) + SUM('Model coeffs'!I$7)*'Cost drivers '!$D158 + SUM('Model coeffs'!I$8)*'Cost drivers '!$E158 + SUM('Model coeffs'!I$9)*'Cost drivers '!$F158 + SUM('Model coeffs'!I$10)*'Cost drivers '!$G158 + SUM('Model coeffs'!I$11)*'Cost drivers '!$H158 + SUM('Model coeffs'!I$12)*'Cost drivers '!$I158 + SUM('Model coeffs'!I$13)*'Cost drivers '!$J158),
"")</f>
        <v>48.407960966419871</v>
      </c>
      <c r="J156" s="181">
        <f>IFERROR(
EXP(SUM('Model coeffs'!J$14) + SUM('Model coeffs'!J$7)*'Cost drivers '!$D158 + SUM('Model coeffs'!J$8)*'Cost drivers '!$E158 + SUM('Model coeffs'!J$9)*'Cost drivers '!$F158 + SUM('Model coeffs'!J$10)*'Cost drivers '!$G158 + SUM('Model coeffs'!J$11)*'Cost drivers '!$H158 + SUM('Model coeffs'!J$12)*'Cost drivers '!$I158 + SUM('Model coeffs'!J$13)*'Cost drivers '!$J158),
"")</f>
        <v>44.483329653463514</v>
      </c>
      <c r="K156" s="181">
        <f>IFERROR(
EXP(SUM('Model coeffs'!K$14) + SUM('Model coeffs'!K$7)*'Cost drivers '!$D158 + SUM('Model coeffs'!K$8)*'Cost drivers '!$E158 + SUM('Model coeffs'!K$9)*'Cost drivers '!$F158 + SUM('Model coeffs'!K$10)*'Cost drivers '!$G158 + SUM('Model coeffs'!K$11)*'Cost drivers '!$H158 + SUM('Model coeffs'!K$12)*'Cost drivers '!$I158 + SUM('Model coeffs'!K$13)*'Cost drivers '!$J158),
"")</f>
        <v>46.6334566662537</v>
      </c>
      <c r="L156" s="182">
        <f>IFERROR(INDEX('Cost drivers '!$O$9:$O$314, MATCH('Modelled costs '!$A156, 'Cost drivers '!$A$9:$A$314, 0)), "")</f>
        <v>1348.4736118599203</v>
      </c>
      <c r="M156" s="183"/>
      <c r="N156" s="184">
        <f t="shared" si="22"/>
        <v>28.649185885604386</v>
      </c>
      <c r="O156" s="184">
        <f t="shared" si="22"/>
        <v>31.274673104633333</v>
      </c>
      <c r="P156" s="184">
        <f t="shared" si="22"/>
        <v>28.298934870544752</v>
      </c>
      <c r="Q156" s="184">
        <f t="shared" si="21"/>
        <v>30.093261666177032</v>
      </c>
      <c r="R156" s="184">
        <f t="shared" si="21"/>
        <v>62.442580467999996</v>
      </c>
      <c r="S156" s="184">
        <f t="shared" si="21"/>
        <v>65.276857967162243</v>
      </c>
      <c r="T156" s="184">
        <f t="shared" si="21"/>
        <v>59.984596205361434</v>
      </c>
      <c r="U156" s="184">
        <f t="shared" si="21"/>
        <v>62.883985744256201</v>
      </c>
      <c r="V156" s="183"/>
      <c r="W156" s="185">
        <f t="shared" si="25"/>
        <v>29.961929495118859</v>
      </c>
      <c r="X156" s="185">
        <f t="shared" si="26"/>
        <v>29.196098268360892</v>
      </c>
      <c r="Y156" s="185">
        <f t="shared" si="23"/>
        <v>62.647005096194967</v>
      </c>
      <c r="Z156" s="183"/>
      <c r="AA156" s="185">
        <f t="shared" si="27"/>
        <v>59.158027763479751</v>
      </c>
      <c r="AB156" s="185">
        <f t="shared" si="28"/>
        <v>62.647005096194967</v>
      </c>
      <c r="AC156" s="185">
        <f t="shared" si="29"/>
        <v>61.774760763016161</v>
      </c>
      <c r="AD156" s="183"/>
      <c r="AE156" s="186" t="str">
        <f>IF(RIGHT($C156,2)&gt;=RIGHT(Controls!$C$53,2), 'Modelled costs '!$AC156*Controls!$E$41, "")</f>
        <v/>
      </c>
      <c r="AF156" s="187" t="str">
        <f>IF(RIGHT($C156,2)&lt;RIGHT(Controls!$C$53,2), "", (INDEX(Controls!$F$44:$F$49, MATCH('Modelled costs '!$C156, Controls!$B$44:$B$49,0), 0))*'Modelled costs '!$AE156)</f>
        <v/>
      </c>
      <c r="AG156" s="188" t="str">
        <f t="shared" si="30"/>
        <v/>
      </c>
    </row>
    <row r="157" spans="1:33" s="48" customFormat="1" ht="13.15">
      <c r="A157" s="66" t="str">
        <f t="shared" si="24"/>
        <v>WSH16</v>
      </c>
      <c r="B157" s="66" t="str">
        <f>Costs!B158</f>
        <v>WSH</v>
      </c>
      <c r="C157" s="66" t="str">
        <f>Costs!C158</f>
        <v>2015-16</v>
      </c>
      <c r="D157" s="181">
        <f>IFERROR(
EXP(SUM('Model coeffs'!D$14) + SUM('Model coeffs'!D$7)*'Cost drivers '!$D159 + SUM('Model coeffs'!D$8)*'Cost drivers '!$E159 + SUM('Model coeffs'!D$9)*'Cost drivers '!$F159 + SUM('Model coeffs'!D$10)*'Cost drivers '!$G159 + SUM('Model coeffs'!D$11)*'Cost drivers '!$H159 + SUM('Model coeffs'!D$12)*'Cost drivers '!$I159 + SUM('Model coeffs'!D$13)*'Cost drivers '!$J159),
"")</f>
        <v>20.216143611006466</v>
      </c>
      <c r="E157" s="181">
        <f>IFERROR(
EXP(SUM('Model coeffs'!E$14) + SUM('Model coeffs'!E$7)*'Cost drivers '!$D159 + SUM('Model coeffs'!E$8)*'Cost drivers '!$E159 + SUM('Model coeffs'!E$9)*'Cost drivers '!$F159 + SUM('Model coeffs'!E$10)*'Cost drivers '!$G159 + SUM('Model coeffs'!E$11)*'Cost drivers '!$H159 + SUM('Model coeffs'!E$12)*'Cost drivers '!$I159 + SUM('Model coeffs'!E$13)*'Cost drivers '!$J159),
"")</f>
        <v>22.001909508624326</v>
      </c>
      <c r="F157" s="181">
        <f>IFERROR(
EXP(SUM('Model coeffs'!F$14) + SUM('Model coeffs'!F$7)*'Cost drivers '!$D159 + SUM('Model coeffs'!F$8)*'Cost drivers '!$E159 + SUM('Model coeffs'!F$9)*'Cost drivers '!$F159 + SUM('Model coeffs'!F$10)*'Cost drivers '!$G159 + SUM('Model coeffs'!F$11)*'Cost drivers '!$H159 + SUM('Model coeffs'!F$12)*'Cost drivers '!$I159 + SUM('Model coeffs'!F$13)*'Cost drivers '!$J159),
"")</f>
        <v>20.933667358700671</v>
      </c>
      <c r="G157" s="181">
        <f>IFERROR(
EXP(SUM('Model coeffs'!G$14) + SUM('Model coeffs'!G$7)*'Cost drivers '!$D159 + SUM('Model coeffs'!G$8)*'Cost drivers '!$E159 + SUM('Model coeffs'!G$9)*'Cost drivers '!$F159 + SUM('Model coeffs'!G$10)*'Cost drivers '!$G159 + SUM('Model coeffs'!G$11)*'Cost drivers '!$H159 + SUM('Model coeffs'!G$12)*'Cost drivers '!$I159 + SUM('Model coeffs'!G$13)*'Cost drivers '!$J159),
"")</f>
        <v>22.190736761213159</v>
      </c>
      <c r="H157" s="181">
        <f>IFERROR(
EXP(SUM('Model coeffs'!H$14) + SUM('Model coeffs'!H$7)*'Cost drivers '!$D159 + SUM('Model coeffs'!H$8)*'Cost drivers '!$E159 + SUM('Model coeffs'!H$9)*'Cost drivers '!$F159 + SUM('Model coeffs'!H$10)*'Cost drivers '!$G159 + SUM('Model coeffs'!H$11)*'Cost drivers '!$H159 + SUM('Model coeffs'!H$12)*'Cost drivers '!$I159 + SUM('Model coeffs'!H$13)*'Cost drivers '!$J159),
"")</f>
        <v>44.875644355885164</v>
      </c>
      <c r="I157" s="181">
        <f>IFERROR(
EXP(SUM('Model coeffs'!I$14) + SUM('Model coeffs'!I$7)*'Cost drivers '!$D159 + SUM('Model coeffs'!I$8)*'Cost drivers '!$E159 + SUM('Model coeffs'!I$9)*'Cost drivers '!$F159 + SUM('Model coeffs'!I$10)*'Cost drivers '!$G159 + SUM('Model coeffs'!I$11)*'Cost drivers '!$H159 + SUM('Model coeffs'!I$12)*'Cost drivers '!$I159 + SUM('Model coeffs'!I$13)*'Cost drivers '!$J159),
"")</f>
        <v>46.790332051872625</v>
      </c>
      <c r="J157" s="181">
        <f>IFERROR(
EXP(SUM('Model coeffs'!J$14) + SUM('Model coeffs'!J$7)*'Cost drivers '!$D159 + SUM('Model coeffs'!J$8)*'Cost drivers '!$E159 + SUM('Model coeffs'!J$9)*'Cost drivers '!$F159 + SUM('Model coeffs'!J$10)*'Cost drivers '!$G159 + SUM('Model coeffs'!J$11)*'Cost drivers '!$H159 + SUM('Model coeffs'!J$12)*'Cost drivers '!$I159 + SUM('Model coeffs'!J$13)*'Cost drivers '!$J159),
"")</f>
        <v>43.349196327578987</v>
      </c>
      <c r="K157" s="181">
        <f>IFERROR(
EXP(SUM('Model coeffs'!K$14) + SUM('Model coeffs'!K$7)*'Cost drivers '!$D159 + SUM('Model coeffs'!K$8)*'Cost drivers '!$E159 + SUM('Model coeffs'!K$9)*'Cost drivers '!$F159 + SUM('Model coeffs'!K$10)*'Cost drivers '!$G159 + SUM('Model coeffs'!K$11)*'Cost drivers '!$H159 + SUM('Model coeffs'!K$12)*'Cost drivers '!$I159 + SUM('Model coeffs'!K$13)*'Cost drivers '!$J159),
"")</f>
        <v>45.333451700488503</v>
      </c>
      <c r="L157" s="182">
        <f>IFERROR(INDEX('Cost drivers '!$O$9:$O$314, MATCH('Modelled costs '!$A157, 'Cost drivers '!$A$9:$A$314, 0)), "")</f>
        <v>1364.067</v>
      </c>
      <c r="M157" s="183"/>
      <c r="N157" s="184">
        <f t="shared" si="22"/>
        <v>27.576174367034756</v>
      </c>
      <c r="O157" s="184">
        <f t="shared" si="22"/>
        <v>30.012078697700655</v>
      </c>
      <c r="P157" s="184">
        <f t="shared" si="22"/>
        <v>28.554924832980749</v>
      </c>
      <c r="Q157" s="184">
        <f t="shared" si="21"/>
        <v>30.269651721657748</v>
      </c>
      <c r="R157" s="184">
        <f t="shared" si="21"/>
        <v>61.213385569599211</v>
      </c>
      <c r="S157" s="184">
        <f t="shared" si="21"/>
        <v>63.825147871001732</v>
      </c>
      <c r="T157" s="184">
        <f t="shared" si="21"/>
        <v>59.131208186971683</v>
      </c>
      <c r="U157" s="184">
        <f t="shared" si="21"/>
        <v>61.837865460730249</v>
      </c>
      <c r="V157" s="183"/>
      <c r="W157" s="185">
        <f t="shared" si="25"/>
        <v>28.794126532367706</v>
      </c>
      <c r="X157" s="185">
        <f t="shared" si="26"/>
        <v>29.412288277319249</v>
      </c>
      <c r="Y157" s="185">
        <f t="shared" si="23"/>
        <v>61.501901772075719</v>
      </c>
      <c r="Z157" s="183"/>
      <c r="AA157" s="185">
        <f t="shared" si="27"/>
        <v>58.206414809686954</v>
      </c>
      <c r="AB157" s="185">
        <f t="shared" si="28"/>
        <v>61.501901772075719</v>
      </c>
      <c r="AC157" s="185">
        <f t="shared" si="29"/>
        <v>60.678030031478528</v>
      </c>
      <c r="AD157" s="183"/>
      <c r="AE157" s="186" t="str">
        <f>IF(RIGHT($C157,2)&gt;=RIGHT(Controls!$C$53,2), 'Modelled costs '!$AC157*Controls!$E$41, "")</f>
        <v/>
      </c>
      <c r="AF157" s="187" t="str">
        <f>IF(RIGHT($C157,2)&lt;RIGHT(Controls!$C$53,2), "", (INDEX(Controls!$F$44:$F$49, MATCH('Modelled costs '!$C157, Controls!$B$44:$B$49,0), 0))*'Modelled costs '!$AE157)</f>
        <v/>
      </c>
      <c r="AG157" s="188" t="str">
        <f t="shared" si="30"/>
        <v/>
      </c>
    </row>
    <row r="158" spans="1:33" s="48" customFormat="1" ht="13.15">
      <c r="A158" s="66" t="str">
        <f t="shared" si="24"/>
        <v>WSH17</v>
      </c>
      <c r="B158" s="66" t="str">
        <f>Costs!B159</f>
        <v>WSH</v>
      </c>
      <c r="C158" s="66" t="str">
        <f>Costs!C159</f>
        <v>2016-17</v>
      </c>
      <c r="D158" s="181">
        <f>IFERROR(
EXP(SUM('Model coeffs'!D$14) + SUM('Model coeffs'!D$7)*'Cost drivers '!$D160 + SUM('Model coeffs'!D$8)*'Cost drivers '!$E160 + SUM('Model coeffs'!D$9)*'Cost drivers '!$F160 + SUM('Model coeffs'!D$10)*'Cost drivers '!$G160 + SUM('Model coeffs'!D$11)*'Cost drivers '!$H160 + SUM('Model coeffs'!D$12)*'Cost drivers '!$I160 + SUM('Model coeffs'!D$13)*'Cost drivers '!$J160),
"")</f>
        <v>19.20915028657069</v>
      </c>
      <c r="E158" s="181">
        <f>IFERROR(
EXP(SUM('Model coeffs'!E$14) + SUM('Model coeffs'!E$7)*'Cost drivers '!$D160 + SUM('Model coeffs'!E$8)*'Cost drivers '!$E160 + SUM('Model coeffs'!E$9)*'Cost drivers '!$F160 + SUM('Model coeffs'!E$10)*'Cost drivers '!$G160 + SUM('Model coeffs'!E$11)*'Cost drivers '!$H160 + SUM('Model coeffs'!E$12)*'Cost drivers '!$I160 + SUM('Model coeffs'!E$13)*'Cost drivers '!$J160),
"")</f>
        <v>20.651494944588396</v>
      </c>
      <c r="F158" s="181">
        <f>IFERROR(
EXP(SUM('Model coeffs'!F$14) + SUM('Model coeffs'!F$7)*'Cost drivers '!$D160 + SUM('Model coeffs'!F$8)*'Cost drivers '!$E160 + SUM('Model coeffs'!F$9)*'Cost drivers '!$F160 + SUM('Model coeffs'!F$10)*'Cost drivers '!$G160 + SUM('Model coeffs'!F$11)*'Cost drivers '!$H160 + SUM('Model coeffs'!F$12)*'Cost drivers '!$I160 + SUM('Model coeffs'!F$13)*'Cost drivers '!$J160),
"")</f>
        <v>20.937853188118183</v>
      </c>
      <c r="G158" s="181">
        <f>IFERROR(
EXP(SUM('Model coeffs'!G$14) + SUM('Model coeffs'!G$7)*'Cost drivers '!$D160 + SUM('Model coeffs'!G$8)*'Cost drivers '!$E160 + SUM('Model coeffs'!G$9)*'Cost drivers '!$F160 + SUM('Model coeffs'!G$10)*'Cost drivers '!$G160 + SUM('Model coeffs'!G$11)*'Cost drivers '!$H160 + SUM('Model coeffs'!G$12)*'Cost drivers '!$I160 + SUM('Model coeffs'!G$13)*'Cost drivers '!$J160),
"")</f>
        <v>22.179153976595838</v>
      </c>
      <c r="H158" s="181">
        <f>IFERROR(
EXP(SUM('Model coeffs'!H$14) + SUM('Model coeffs'!H$7)*'Cost drivers '!$D160 + SUM('Model coeffs'!H$8)*'Cost drivers '!$E160 + SUM('Model coeffs'!H$9)*'Cost drivers '!$F160 + SUM('Model coeffs'!H$10)*'Cost drivers '!$G160 + SUM('Model coeffs'!H$11)*'Cost drivers '!$H160 + SUM('Model coeffs'!H$12)*'Cost drivers '!$I160 + SUM('Model coeffs'!H$13)*'Cost drivers '!$J160),
"")</f>
        <v>43.512378442129069</v>
      </c>
      <c r="I158" s="181">
        <f>IFERROR(
EXP(SUM('Model coeffs'!I$14) + SUM('Model coeffs'!I$7)*'Cost drivers '!$D160 + SUM('Model coeffs'!I$8)*'Cost drivers '!$E160 + SUM('Model coeffs'!I$9)*'Cost drivers '!$F160 + SUM('Model coeffs'!I$10)*'Cost drivers '!$G160 + SUM('Model coeffs'!I$11)*'Cost drivers '!$H160 + SUM('Model coeffs'!I$12)*'Cost drivers '!$I160 + SUM('Model coeffs'!I$13)*'Cost drivers '!$J160),
"")</f>
        <v>45.218891643133418</v>
      </c>
      <c r="J158" s="181">
        <f>IFERROR(
EXP(SUM('Model coeffs'!J$14) + SUM('Model coeffs'!J$7)*'Cost drivers '!$D160 + SUM('Model coeffs'!J$8)*'Cost drivers '!$E160 + SUM('Model coeffs'!J$9)*'Cost drivers '!$F160 + SUM('Model coeffs'!J$10)*'Cost drivers '!$G160 + SUM('Model coeffs'!J$11)*'Cost drivers '!$H160 + SUM('Model coeffs'!J$12)*'Cost drivers '!$I160 + SUM('Model coeffs'!J$13)*'Cost drivers '!$J160),
"")</f>
        <v>42.208438029107768</v>
      </c>
      <c r="K158" s="181">
        <f>IFERROR(
EXP(SUM('Model coeffs'!K$14) + SUM('Model coeffs'!K$7)*'Cost drivers '!$D160 + SUM('Model coeffs'!K$8)*'Cost drivers '!$E160 + SUM('Model coeffs'!K$9)*'Cost drivers '!$F160 + SUM('Model coeffs'!K$10)*'Cost drivers '!$G160 + SUM('Model coeffs'!K$11)*'Cost drivers '!$H160 + SUM('Model coeffs'!K$12)*'Cost drivers '!$I160 + SUM('Model coeffs'!K$13)*'Cost drivers '!$J160),
"")</f>
        <v>43.950520902863659</v>
      </c>
      <c r="L158" s="182">
        <f>IFERROR(INDEX('Cost drivers '!$O$9:$O$314, MATCH('Modelled costs '!$A158, 'Cost drivers '!$A$9:$A$314, 0)), "")</f>
        <v>1380.325</v>
      </c>
      <c r="M158" s="183"/>
      <c r="N158" s="184">
        <f t="shared" si="22"/>
        <v>26.514870369310689</v>
      </c>
      <c r="O158" s="184">
        <f t="shared" si="22"/>
        <v>28.505774759388981</v>
      </c>
      <c r="P158" s="184">
        <f t="shared" si="22"/>
        <v>28.901042201889233</v>
      </c>
      <c r="Q158" s="184">
        <f t="shared" si="21"/>
        <v>30.614440712744649</v>
      </c>
      <c r="R158" s="184">
        <f t="shared" si="21"/>
        <v>60.061223773131807</v>
      </c>
      <c r="S158" s="184">
        <f t="shared" si="21"/>
        <v>62.416766607308134</v>
      </c>
      <c r="T158" s="184">
        <f t="shared" si="21"/>
        <v>58.261362222528184</v>
      </c>
      <c r="U158" s="184">
        <f t="shared" si="21"/>
        <v>60.666002765245281</v>
      </c>
      <c r="V158" s="183"/>
      <c r="W158" s="185">
        <f t="shared" si="25"/>
        <v>27.510322564349835</v>
      </c>
      <c r="X158" s="185">
        <f t="shared" si="26"/>
        <v>29.757741457316939</v>
      </c>
      <c r="Y158" s="185">
        <f t="shared" si="23"/>
        <v>60.351338842053352</v>
      </c>
      <c r="Z158" s="183"/>
      <c r="AA158" s="185">
        <f t="shared" si="27"/>
        <v>57.268064021666774</v>
      </c>
      <c r="AB158" s="185">
        <f t="shared" si="28"/>
        <v>60.351338842053352</v>
      </c>
      <c r="AC158" s="185">
        <f t="shared" si="29"/>
        <v>59.580520136956707</v>
      </c>
      <c r="AD158" s="183"/>
      <c r="AE158" s="186" t="str">
        <f>IF(RIGHT($C158,2)&gt;=RIGHT(Controls!$C$53,2), 'Modelled costs '!$AC158*Controls!$E$41, "")</f>
        <v/>
      </c>
      <c r="AF158" s="187" t="str">
        <f>IF(RIGHT($C158,2)&lt;RIGHT(Controls!$C$53,2), "", (INDEX(Controls!$F$44:$F$49, MATCH('Modelled costs '!$C158, Controls!$B$44:$B$49,0), 0))*'Modelled costs '!$AE158)</f>
        <v/>
      </c>
      <c r="AG158" s="188" t="str">
        <f t="shared" si="30"/>
        <v/>
      </c>
    </row>
    <row r="159" spans="1:33" s="48" customFormat="1" ht="13.15">
      <c r="A159" s="66" t="str">
        <f t="shared" si="24"/>
        <v>WSH18</v>
      </c>
      <c r="B159" s="66" t="str">
        <f>Costs!B160</f>
        <v>WSH</v>
      </c>
      <c r="C159" s="66" t="str">
        <f>Costs!C160</f>
        <v>2017-18</v>
      </c>
      <c r="D159" s="181">
        <f>IFERROR(
EXP(SUM('Model coeffs'!D$14) + SUM('Model coeffs'!D$7)*'Cost drivers '!$D161 + SUM('Model coeffs'!D$8)*'Cost drivers '!$E161 + SUM('Model coeffs'!D$9)*'Cost drivers '!$F161 + SUM('Model coeffs'!D$10)*'Cost drivers '!$G161 + SUM('Model coeffs'!D$11)*'Cost drivers '!$H161 + SUM('Model coeffs'!D$12)*'Cost drivers '!$I161 + SUM('Model coeffs'!D$13)*'Cost drivers '!$J161),
"")</f>
        <v>18.55730919729022</v>
      </c>
      <c r="E159" s="181">
        <f>IFERROR(
EXP(SUM('Model coeffs'!E$14) + SUM('Model coeffs'!E$7)*'Cost drivers '!$D161 + SUM('Model coeffs'!E$8)*'Cost drivers '!$E161 + SUM('Model coeffs'!E$9)*'Cost drivers '!$F161 + SUM('Model coeffs'!E$10)*'Cost drivers '!$G161 + SUM('Model coeffs'!E$11)*'Cost drivers '!$H161 + SUM('Model coeffs'!E$12)*'Cost drivers '!$I161 + SUM('Model coeffs'!E$13)*'Cost drivers '!$J161),
"")</f>
        <v>20.166614834711218</v>
      </c>
      <c r="F159" s="181">
        <f>IFERROR(
EXP(SUM('Model coeffs'!F$14) + SUM('Model coeffs'!F$7)*'Cost drivers '!$D161 + SUM('Model coeffs'!F$8)*'Cost drivers '!$E161 + SUM('Model coeffs'!F$9)*'Cost drivers '!$F161 + SUM('Model coeffs'!F$10)*'Cost drivers '!$G161 + SUM('Model coeffs'!F$11)*'Cost drivers '!$H161 + SUM('Model coeffs'!F$12)*'Cost drivers '!$I161 + SUM('Model coeffs'!F$13)*'Cost drivers '!$J161),
"")</f>
        <v>20.934610167208266</v>
      </c>
      <c r="G159" s="181">
        <f>IFERROR(
EXP(SUM('Model coeffs'!G$14) + SUM('Model coeffs'!G$7)*'Cost drivers '!$D161 + SUM('Model coeffs'!G$8)*'Cost drivers '!$E161 + SUM('Model coeffs'!G$9)*'Cost drivers '!$F161 + SUM('Model coeffs'!G$10)*'Cost drivers '!$G161 + SUM('Model coeffs'!G$11)*'Cost drivers '!$H161 + SUM('Model coeffs'!G$12)*'Cost drivers '!$I161 + SUM('Model coeffs'!G$13)*'Cost drivers '!$J161),
"")</f>
        <v>22.157820368499372</v>
      </c>
      <c r="H159" s="181">
        <f>IFERROR(
EXP(SUM('Model coeffs'!H$14) + SUM('Model coeffs'!H$7)*'Cost drivers '!$D161 + SUM('Model coeffs'!H$8)*'Cost drivers '!$E161 + SUM('Model coeffs'!H$9)*'Cost drivers '!$F161 + SUM('Model coeffs'!H$10)*'Cost drivers '!$G161 + SUM('Model coeffs'!H$11)*'Cost drivers '!$H161 + SUM('Model coeffs'!H$12)*'Cost drivers '!$I161 + SUM('Model coeffs'!H$13)*'Cost drivers '!$J161),
"")</f>
        <v>42.608039671144581</v>
      </c>
      <c r="I159" s="181">
        <f>IFERROR(
EXP(SUM('Model coeffs'!I$14) + SUM('Model coeffs'!I$7)*'Cost drivers '!$D161 + SUM('Model coeffs'!I$8)*'Cost drivers '!$E161 + SUM('Model coeffs'!I$9)*'Cost drivers '!$F161 + SUM('Model coeffs'!I$10)*'Cost drivers '!$G161 + SUM('Model coeffs'!I$11)*'Cost drivers '!$H161 + SUM('Model coeffs'!I$12)*'Cost drivers '!$I161 + SUM('Model coeffs'!I$13)*'Cost drivers '!$J161),
"")</f>
        <v>44.478209757192758</v>
      </c>
      <c r="J159" s="181">
        <f>IFERROR(
EXP(SUM('Model coeffs'!J$14) + SUM('Model coeffs'!J$7)*'Cost drivers '!$D161 + SUM('Model coeffs'!J$8)*'Cost drivers '!$E161 + SUM('Model coeffs'!J$9)*'Cost drivers '!$F161 + SUM('Model coeffs'!J$10)*'Cost drivers '!$G161 + SUM('Model coeffs'!J$11)*'Cost drivers '!$H161 + SUM('Model coeffs'!J$12)*'Cost drivers '!$I161 + SUM('Model coeffs'!J$13)*'Cost drivers '!$J161),
"")</f>
        <v>41.45498588521329</v>
      </c>
      <c r="K159" s="181">
        <f>IFERROR(
EXP(SUM('Model coeffs'!K$14) + SUM('Model coeffs'!K$7)*'Cost drivers '!$D161 + SUM('Model coeffs'!K$8)*'Cost drivers '!$E161 + SUM('Model coeffs'!K$9)*'Cost drivers '!$F161 + SUM('Model coeffs'!K$10)*'Cost drivers '!$G161 + SUM('Model coeffs'!K$11)*'Cost drivers '!$H161 + SUM('Model coeffs'!K$12)*'Cost drivers '!$I161 + SUM('Model coeffs'!K$13)*'Cost drivers '!$J161),
"")</f>
        <v>43.376508267365523</v>
      </c>
      <c r="L159" s="182">
        <f>IFERROR(INDEX('Cost drivers '!$O$9:$O$314, MATCH('Modelled costs '!$A159, 'Cost drivers '!$A$9:$A$314, 0)), "")</f>
        <v>1392.4030000000002</v>
      </c>
      <c r="M159" s="183"/>
      <c r="N159" s="184">
        <f t="shared" si="22"/>
        <v>25.8392529982345</v>
      </c>
      <c r="O159" s="184">
        <f t="shared" si="22"/>
        <v>28.080054995696411</v>
      </c>
      <c r="P159" s="184">
        <f t="shared" si="22"/>
        <v>29.149414000651298</v>
      </c>
      <c r="Q159" s="184">
        <f t="shared" si="21"/>
        <v>30.852615554559637</v>
      </c>
      <c r="R159" s="184">
        <f t="shared" si="21"/>
        <v>59.327562262220738</v>
      </c>
      <c r="S159" s="184">
        <f t="shared" si="21"/>
        <v>61.931592700544478</v>
      </c>
      <c r="T159" s="184">
        <f t="shared" si="21"/>
        <v>57.722046711528648</v>
      </c>
      <c r="U159" s="184">
        <f t="shared" si="21"/>
        <v>60.397580241004562</v>
      </c>
      <c r="V159" s="183"/>
      <c r="W159" s="185">
        <f t="shared" si="25"/>
        <v>26.959653996965457</v>
      </c>
      <c r="X159" s="185">
        <f t="shared" si="26"/>
        <v>30.001014777605469</v>
      </c>
      <c r="Y159" s="185">
        <f t="shared" si="23"/>
        <v>59.844695478824605</v>
      </c>
      <c r="Z159" s="183"/>
      <c r="AA159" s="185">
        <f t="shared" si="27"/>
        <v>56.960668774570927</v>
      </c>
      <c r="AB159" s="185">
        <f t="shared" si="28"/>
        <v>59.844695478824605</v>
      </c>
      <c r="AC159" s="185">
        <f t="shared" si="29"/>
        <v>59.123688802761187</v>
      </c>
      <c r="AD159" s="183"/>
      <c r="AE159" s="186" t="str">
        <f>IF(RIGHT($C159,2)&gt;=RIGHT(Controls!$C$53,2), 'Modelled costs '!$AC159*Controls!$E$41, "")</f>
        <v/>
      </c>
      <c r="AF159" s="187" t="str">
        <f>IF(RIGHT($C159,2)&lt;RIGHT(Controls!$C$53,2), "", (INDEX(Controls!$F$44:$F$49, MATCH('Modelled costs '!$C159, Controls!$B$44:$B$49,0), 0))*'Modelled costs '!$AE159)</f>
        <v/>
      </c>
      <c r="AG159" s="188" t="str">
        <f t="shared" si="30"/>
        <v/>
      </c>
    </row>
    <row r="160" spans="1:33" s="48" customFormat="1" ht="13.15">
      <c r="A160" s="66" t="str">
        <f t="shared" si="24"/>
        <v>WSH19</v>
      </c>
      <c r="B160" s="66" t="str">
        <f>Costs!B161</f>
        <v>WSH</v>
      </c>
      <c r="C160" s="66" t="str">
        <f>Costs!C161</f>
        <v>2018-19</v>
      </c>
      <c r="D160" s="181">
        <f>IFERROR(
EXP(SUM('Model coeffs'!D$14) + SUM('Model coeffs'!D$7)*'Cost drivers '!$D162 + SUM('Model coeffs'!D$8)*'Cost drivers '!$E162 + SUM('Model coeffs'!D$9)*'Cost drivers '!$F162 + SUM('Model coeffs'!D$10)*'Cost drivers '!$G162 + SUM('Model coeffs'!D$11)*'Cost drivers '!$H162 + SUM('Model coeffs'!D$12)*'Cost drivers '!$I162 + SUM('Model coeffs'!D$13)*'Cost drivers '!$J162),
"")</f>
        <v>18.060358136048706</v>
      </c>
      <c r="E160" s="181">
        <f>IFERROR(
EXP(SUM('Model coeffs'!E$14) + SUM('Model coeffs'!E$7)*'Cost drivers '!$D162 + SUM('Model coeffs'!E$8)*'Cost drivers '!$E162 + SUM('Model coeffs'!E$9)*'Cost drivers '!$F162 + SUM('Model coeffs'!E$10)*'Cost drivers '!$G162 + SUM('Model coeffs'!E$11)*'Cost drivers '!$H162 + SUM('Model coeffs'!E$12)*'Cost drivers '!$I162 + SUM('Model coeffs'!E$13)*'Cost drivers '!$J162),
"")</f>
        <v>19.908785865447449</v>
      </c>
      <c r="F160" s="181">
        <f>IFERROR(
EXP(SUM('Model coeffs'!F$14) + SUM('Model coeffs'!F$7)*'Cost drivers '!$D162 + SUM('Model coeffs'!F$8)*'Cost drivers '!$E162 + SUM('Model coeffs'!F$9)*'Cost drivers '!$F162 + SUM('Model coeffs'!F$10)*'Cost drivers '!$G162 + SUM('Model coeffs'!F$11)*'Cost drivers '!$H162 + SUM('Model coeffs'!F$12)*'Cost drivers '!$I162 + SUM('Model coeffs'!F$13)*'Cost drivers '!$J162),
"")</f>
        <v>20.940451832332862</v>
      </c>
      <c r="G160" s="181">
        <f>IFERROR(
EXP(SUM('Model coeffs'!G$14) + SUM('Model coeffs'!G$7)*'Cost drivers '!$D162 + SUM('Model coeffs'!G$8)*'Cost drivers '!$E162 + SUM('Model coeffs'!G$9)*'Cost drivers '!$F162 + SUM('Model coeffs'!G$10)*'Cost drivers '!$G162 + SUM('Model coeffs'!G$11)*'Cost drivers '!$H162 + SUM('Model coeffs'!G$12)*'Cost drivers '!$I162 + SUM('Model coeffs'!G$13)*'Cost drivers '!$J162),
"")</f>
        <v>22.158106386398988</v>
      </c>
      <c r="H160" s="181">
        <f>IFERROR(
EXP(SUM('Model coeffs'!H$14) + SUM('Model coeffs'!H$7)*'Cost drivers '!$D162 + SUM('Model coeffs'!H$8)*'Cost drivers '!$E162 + SUM('Model coeffs'!H$9)*'Cost drivers '!$F162 + SUM('Model coeffs'!H$10)*'Cost drivers '!$G162 + SUM('Model coeffs'!H$11)*'Cost drivers '!$H162 + SUM('Model coeffs'!H$12)*'Cost drivers '!$I162 + SUM('Model coeffs'!H$13)*'Cost drivers '!$J162),
"")</f>
        <v>42.013070865146517</v>
      </c>
      <c r="I160" s="181">
        <f>IFERROR(
EXP(SUM('Model coeffs'!I$14) + SUM('Model coeffs'!I$7)*'Cost drivers '!$D162 + SUM('Model coeffs'!I$8)*'Cost drivers '!$E162 + SUM('Model coeffs'!I$9)*'Cost drivers '!$F162 + SUM('Model coeffs'!I$10)*'Cost drivers '!$G162 + SUM('Model coeffs'!I$11)*'Cost drivers '!$H162 + SUM('Model coeffs'!I$12)*'Cost drivers '!$I162 + SUM('Model coeffs'!I$13)*'Cost drivers '!$J162),
"")</f>
        <v>44.307804526151791</v>
      </c>
      <c r="J160" s="181">
        <f>IFERROR(
EXP(SUM('Model coeffs'!J$14) + SUM('Model coeffs'!J$7)*'Cost drivers '!$D162 + SUM('Model coeffs'!J$8)*'Cost drivers '!$E162 + SUM('Model coeffs'!J$9)*'Cost drivers '!$F162 + SUM('Model coeffs'!J$10)*'Cost drivers '!$G162 + SUM('Model coeffs'!J$11)*'Cost drivers '!$H162 + SUM('Model coeffs'!J$12)*'Cost drivers '!$I162 + SUM('Model coeffs'!J$13)*'Cost drivers '!$J162),
"")</f>
        <v>40.864961076604516</v>
      </c>
      <c r="K160" s="181">
        <f>IFERROR(
EXP(SUM('Model coeffs'!K$14) + SUM('Model coeffs'!K$7)*'Cost drivers '!$D162 + SUM('Model coeffs'!K$8)*'Cost drivers '!$E162 + SUM('Model coeffs'!K$9)*'Cost drivers '!$F162 + SUM('Model coeffs'!K$10)*'Cost drivers '!$G162 + SUM('Model coeffs'!K$11)*'Cost drivers '!$H162 + SUM('Model coeffs'!K$12)*'Cost drivers '!$I162 + SUM('Model coeffs'!K$13)*'Cost drivers '!$J162),
"")</f>
        <v>43.174088436799288</v>
      </c>
      <c r="L160" s="182">
        <f>IFERROR(INDEX('Cost drivers '!$O$9:$O$314, MATCH('Modelled costs '!$A160, 'Cost drivers '!$A$9:$A$314, 0)), "")</f>
        <v>1401.9429999999998</v>
      </c>
      <c r="M160" s="183"/>
      <c r="N160" s="184">
        <f t="shared" si="22"/>
        <v>25.319592666326528</v>
      </c>
      <c r="O160" s="184">
        <f t="shared" si="22"/>
        <v>27.910982982562988</v>
      </c>
      <c r="P160" s="184">
        <f t="shared" si="22"/>
        <v>29.357319863176222</v>
      </c>
      <c r="Q160" s="184">
        <f t="shared" si="21"/>
        <v>31.064402141667351</v>
      </c>
      <c r="R160" s="184">
        <f t="shared" si="21"/>
        <v>58.899930607896096</v>
      </c>
      <c r="S160" s="184">
        <f t="shared" si="21"/>
        <v>62.117016400806804</v>
      </c>
      <c r="T160" s="184">
        <f t="shared" si="21"/>
        <v>57.290346126618154</v>
      </c>
      <c r="U160" s="184">
        <f t="shared" si="21"/>
        <v>60.527611065351692</v>
      </c>
      <c r="V160" s="183"/>
      <c r="W160" s="185">
        <f t="shared" si="25"/>
        <v>26.615287824444756</v>
      </c>
      <c r="X160" s="185">
        <f t="shared" si="26"/>
        <v>30.210861002421787</v>
      </c>
      <c r="Y160" s="185">
        <f t="shared" si="23"/>
        <v>59.708726050168188</v>
      </c>
      <c r="Z160" s="183"/>
      <c r="AA160" s="185">
        <f t="shared" si="27"/>
        <v>56.826148826866543</v>
      </c>
      <c r="AB160" s="185">
        <f t="shared" si="28"/>
        <v>59.708726050168188</v>
      </c>
      <c r="AC160" s="185">
        <f t="shared" si="29"/>
        <v>58.988081744342779</v>
      </c>
      <c r="AD160" s="183"/>
      <c r="AE160" s="186" t="str">
        <f>IF(RIGHT($C160,2)&gt;=RIGHT(Controls!$C$53,2), 'Modelled costs '!$AC160*Controls!$E$41, "")</f>
        <v/>
      </c>
      <c r="AF160" s="187" t="str">
        <f>IF(RIGHT($C160,2)&lt;RIGHT(Controls!$C$53,2), "", (INDEX(Controls!$F$44:$F$49, MATCH('Modelled costs '!$C160, Controls!$B$44:$B$49,0), 0))*'Modelled costs '!$AE160)</f>
        <v/>
      </c>
      <c r="AG160" s="188" t="str">
        <f t="shared" si="30"/>
        <v/>
      </c>
    </row>
    <row r="161" spans="1:33" s="48" customFormat="1" ht="13.15">
      <c r="A161" s="66" t="str">
        <f t="shared" si="24"/>
        <v>WSH20</v>
      </c>
      <c r="B161" s="66" t="str">
        <f>Costs!B162</f>
        <v>WSH</v>
      </c>
      <c r="C161" s="66" t="str">
        <f>Costs!C162</f>
        <v>2019-20</v>
      </c>
      <c r="D161" s="181">
        <f>IFERROR(
EXP(SUM('Model coeffs'!D$14) + SUM('Model coeffs'!D$7)*'Cost drivers '!$D163 + SUM('Model coeffs'!D$8)*'Cost drivers '!$E163 + SUM('Model coeffs'!D$9)*'Cost drivers '!$F163 + SUM('Model coeffs'!D$10)*'Cost drivers '!$G163 + SUM('Model coeffs'!D$11)*'Cost drivers '!$H163 + SUM('Model coeffs'!D$12)*'Cost drivers '!$I163 + SUM('Model coeffs'!D$13)*'Cost drivers '!$J163),
"")</f>
        <v>25.037770534680952</v>
      </c>
      <c r="E161" s="181">
        <f>IFERROR(
EXP(SUM('Model coeffs'!E$14) + SUM('Model coeffs'!E$7)*'Cost drivers '!$D163 + SUM('Model coeffs'!E$8)*'Cost drivers '!$E163 + SUM('Model coeffs'!E$9)*'Cost drivers '!$F163 + SUM('Model coeffs'!E$10)*'Cost drivers '!$G163 + SUM('Model coeffs'!E$11)*'Cost drivers '!$H163 + SUM('Model coeffs'!E$12)*'Cost drivers '!$I163 + SUM('Model coeffs'!E$13)*'Cost drivers '!$J163),
"")</f>
        <v>29.02236954446758</v>
      </c>
      <c r="F161" s="181">
        <f>IFERROR(
EXP(SUM('Model coeffs'!F$14) + SUM('Model coeffs'!F$7)*'Cost drivers '!$D163 + SUM('Model coeffs'!F$8)*'Cost drivers '!$E163 + SUM('Model coeffs'!F$9)*'Cost drivers '!$F163 + SUM('Model coeffs'!F$10)*'Cost drivers '!$G163 + SUM('Model coeffs'!F$11)*'Cost drivers '!$H163 + SUM('Model coeffs'!F$12)*'Cost drivers '!$I163 + SUM('Model coeffs'!F$13)*'Cost drivers '!$J163),
"")</f>
        <v>20.949623465756797</v>
      </c>
      <c r="G161" s="181">
        <f>IFERROR(
EXP(SUM('Model coeffs'!G$14) + SUM('Model coeffs'!G$7)*'Cost drivers '!$D163 + SUM('Model coeffs'!G$8)*'Cost drivers '!$E163 + SUM('Model coeffs'!G$9)*'Cost drivers '!$F163 + SUM('Model coeffs'!G$10)*'Cost drivers '!$G163 + SUM('Model coeffs'!G$11)*'Cost drivers '!$H163 + SUM('Model coeffs'!G$12)*'Cost drivers '!$I163 + SUM('Model coeffs'!G$13)*'Cost drivers '!$J163),
"")</f>
        <v>22.164626975880079</v>
      </c>
      <c r="H161" s="181">
        <f>IFERROR(
EXP(SUM('Model coeffs'!H$14) + SUM('Model coeffs'!H$7)*'Cost drivers '!$D163 + SUM('Model coeffs'!H$8)*'Cost drivers '!$E163 + SUM('Model coeffs'!H$9)*'Cost drivers '!$F163 + SUM('Model coeffs'!H$10)*'Cost drivers '!$G163 + SUM('Model coeffs'!H$11)*'Cost drivers '!$H163 + SUM('Model coeffs'!H$12)*'Cost drivers '!$I163 + SUM('Model coeffs'!H$13)*'Cost drivers '!$J163),
"")</f>
        <v>48.7248901697889</v>
      </c>
      <c r="I161" s="181">
        <f>IFERROR(
EXP(SUM('Model coeffs'!I$14) + SUM('Model coeffs'!I$7)*'Cost drivers '!$D163 + SUM('Model coeffs'!I$8)*'Cost drivers '!$E163 + SUM('Model coeffs'!I$9)*'Cost drivers '!$F163 + SUM('Model coeffs'!I$10)*'Cost drivers '!$G163 + SUM('Model coeffs'!I$11)*'Cost drivers '!$H163 + SUM('Model coeffs'!I$12)*'Cost drivers '!$I163 + SUM('Model coeffs'!I$13)*'Cost drivers '!$J163),
"")</f>
        <v>52.309825392990703</v>
      </c>
      <c r="J161" s="181">
        <f>IFERROR(
EXP(SUM('Model coeffs'!J$14) + SUM('Model coeffs'!J$7)*'Cost drivers '!$D163 + SUM('Model coeffs'!J$8)*'Cost drivers '!$E163 + SUM('Model coeffs'!J$9)*'Cost drivers '!$F163 + SUM('Model coeffs'!J$10)*'Cost drivers '!$G163 + SUM('Model coeffs'!J$11)*'Cost drivers '!$H163 + SUM('Model coeffs'!J$12)*'Cost drivers '!$I163 + SUM('Model coeffs'!J$13)*'Cost drivers '!$J163),
"")</f>
        <v>47.519191685003548</v>
      </c>
      <c r="K161" s="181">
        <f>IFERROR(
EXP(SUM('Model coeffs'!K$14) + SUM('Model coeffs'!K$7)*'Cost drivers '!$D163 + SUM('Model coeffs'!K$8)*'Cost drivers '!$E163 + SUM('Model coeffs'!K$9)*'Cost drivers '!$F163 + SUM('Model coeffs'!K$10)*'Cost drivers '!$G163 + SUM('Model coeffs'!K$11)*'Cost drivers '!$H163 + SUM('Model coeffs'!K$12)*'Cost drivers '!$I163 + SUM('Model coeffs'!K$13)*'Cost drivers '!$J163),
"")</f>
        <v>51.247022863537637</v>
      </c>
      <c r="L161" s="182">
        <f>IFERROR(INDEX('Cost drivers '!$O$9:$O$314, MATCH('Modelled costs '!$A161, 'Cost drivers '!$A$9:$A$314, 0)), "")</f>
        <v>1411.9749999999999</v>
      </c>
      <c r="M161" s="183"/>
      <c r="N161" s="184">
        <f t="shared" si="22"/>
        <v>35.352706050706139</v>
      </c>
      <c r="O161" s="184">
        <f t="shared" si="22"/>
        <v>40.978860237549611</v>
      </c>
      <c r="P161" s="184">
        <f t="shared" si="22"/>
        <v>29.580344593061955</v>
      </c>
      <c r="Q161" s="184">
        <f t="shared" si="21"/>
        <v>31.295899174268275</v>
      </c>
      <c r="R161" s="184">
        <f t="shared" si="21"/>
        <v>68.798326797487675</v>
      </c>
      <c r="S161" s="184">
        <f t="shared" si="21"/>
        <v>73.860165709268045</v>
      </c>
      <c r="T161" s="184">
        <f t="shared" si="21"/>
        <v>67.09591067943289</v>
      </c>
      <c r="U161" s="184">
        <f t="shared" si="21"/>
        <v>72.359515107743562</v>
      </c>
      <c r="V161" s="183"/>
      <c r="W161" s="185">
        <f t="shared" si="25"/>
        <v>38.165783144127872</v>
      </c>
      <c r="X161" s="185">
        <f t="shared" si="26"/>
        <v>30.438121883665115</v>
      </c>
      <c r="Y161" s="185">
        <f t="shared" si="23"/>
        <v>70.52847957348304</v>
      </c>
      <c r="Z161" s="183"/>
      <c r="AA161" s="185">
        <f t="shared" si="27"/>
        <v>68.60390502779299</v>
      </c>
      <c r="AB161" s="185">
        <f t="shared" si="28"/>
        <v>70.52847957348304</v>
      </c>
      <c r="AC161" s="185">
        <f t="shared" si="29"/>
        <v>70.047335937060524</v>
      </c>
      <c r="AD161" s="183"/>
      <c r="AE161" s="186" t="str">
        <f>IF(RIGHT($C161,2)&gt;=RIGHT(Controls!$C$53,2), 'Modelled costs '!$AC161*Controls!$E$41, "")</f>
        <v/>
      </c>
      <c r="AF161" s="187" t="str">
        <f>IF(RIGHT($C161,2)&lt;RIGHT(Controls!$C$53,2), "", (INDEX(Controls!$F$44:$F$49, MATCH('Modelled costs '!$C161, Controls!$B$44:$B$49,0), 0))*'Modelled costs '!$AE161)</f>
        <v/>
      </c>
      <c r="AG161" s="188" t="str">
        <f t="shared" si="30"/>
        <v/>
      </c>
    </row>
    <row r="162" spans="1:33" s="48" customFormat="1" ht="13.15">
      <c r="A162" s="66" t="str">
        <f t="shared" si="24"/>
        <v>WSH21</v>
      </c>
      <c r="B162" s="66" t="str">
        <f>Costs!B163</f>
        <v>WSH</v>
      </c>
      <c r="C162" s="66" t="str">
        <f>Costs!C163</f>
        <v>2020-21</v>
      </c>
      <c r="D162" s="181">
        <f>IFERROR(
EXP(SUM('Model coeffs'!D$14) + SUM('Model coeffs'!D$7)*'Cost drivers '!$D164 + SUM('Model coeffs'!D$8)*'Cost drivers '!$E164 + SUM('Model coeffs'!D$9)*'Cost drivers '!$F164 + SUM('Model coeffs'!D$10)*'Cost drivers '!$G164 + SUM('Model coeffs'!D$11)*'Cost drivers '!$H164 + SUM('Model coeffs'!D$12)*'Cost drivers '!$I164 + SUM('Model coeffs'!D$13)*'Cost drivers '!$J164),
"")</f>
        <v>21.068447595427024</v>
      </c>
      <c r="E162" s="181">
        <f>IFERROR(
EXP(SUM('Model coeffs'!E$14) + SUM('Model coeffs'!E$7)*'Cost drivers '!$D164 + SUM('Model coeffs'!E$8)*'Cost drivers '!$E164 + SUM('Model coeffs'!E$9)*'Cost drivers '!$F164 + SUM('Model coeffs'!E$10)*'Cost drivers '!$G164 + SUM('Model coeffs'!E$11)*'Cost drivers '!$H164 + SUM('Model coeffs'!E$12)*'Cost drivers '!$I164 + SUM('Model coeffs'!E$13)*'Cost drivers '!$J164),
"")</f>
        <v>24.58748145693307</v>
      </c>
      <c r="F162" s="181">
        <f>IFERROR(
EXP(SUM('Model coeffs'!F$14) + SUM('Model coeffs'!F$7)*'Cost drivers '!$D164 + SUM('Model coeffs'!F$8)*'Cost drivers '!$E164 + SUM('Model coeffs'!F$9)*'Cost drivers '!$F164 + SUM('Model coeffs'!F$10)*'Cost drivers '!$G164 + SUM('Model coeffs'!F$11)*'Cost drivers '!$H164 + SUM('Model coeffs'!F$12)*'Cost drivers '!$I164 + SUM('Model coeffs'!F$13)*'Cost drivers '!$J164),
"")</f>
        <v>20.951407098873144</v>
      </c>
      <c r="G162" s="181">
        <f>IFERROR(
EXP(SUM('Model coeffs'!G$14) + SUM('Model coeffs'!G$7)*'Cost drivers '!$D164 + SUM('Model coeffs'!G$8)*'Cost drivers '!$E164 + SUM('Model coeffs'!G$9)*'Cost drivers '!$F164 + SUM('Model coeffs'!G$10)*'Cost drivers '!$G164 + SUM('Model coeffs'!G$11)*'Cost drivers '!$H164 + SUM('Model coeffs'!G$12)*'Cost drivers '!$I164 + SUM('Model coeffs'!G$13)*'Cost drivers '!$J164),
"")</f>
        <v>22.151285634915485</v>
      </c>
      <c r="H162" s="181">
        <f>IFERROR(
EXP(SUM('Model coeffs'!H$14) + SUM('Model coeffs'!H$7)*'Cost drivers '!$D164 + SUM('Model coeffs'!H$8)*'Cost drivers '!$E164 + SUM('Model coeffs'!H$9)*'Cost drivers '!$F164 + SUM('Model coeffs'!H$10)*'Cost drivers '!$G164 + SUM('Model coeffs'!H$11)*'Cost drivers '!$H164 + SUM('Model coeffs'!H$12)*'Cost drivers '!$I164 + SUM('Model coeffs'!H$13)*'Cost drivers '!$J164),
"")</f>
        <v>43.648950115380593</v>
      </c>
      <c r="I162" s="181">
        <f>IFERROR(
EXP(SUM('Model coeffs'!I$14) + SUM('Model coeffs'!I$7)*'Cost drivers '!$D164 + SUM('Model coeffs'!I$8)*'Cost drivers '!$E164 + SUM('Model coeffs'!I$9)*'Cost drivers '!$F164 + SUM('Model coeffs'!I$10)*'Cost drivers '!$G164 + SUM('Model coeffs'!I$11)*'Cost drivers '!$H164 + SUM('Model coeffs'!I$12)*'Cost drivers '!$I164 + SUM('Model coeffs'!I$13)*'Cost drivers '!$J164),
"")</f>
        <v>47.114842388755712</v>
      </c>
      <c r="J162" s="181">
        <f>IFERROR(
EXP(SUM('Model coeffs'!J$14) + SUM('Model coeffs'!J$7)*'Cost drivers '!$D164 + SUM('Model coeffs'!J$8)*'Cost drivers '!$E164 + SUM('Model coeffs'!J$9)*'Cost drivers '!$F164 + SUM('Model coeffs'!J$10)*'Cost drivers '!$G164 + SUM('Model coeffs'!J$11)*'Cost drivers '!$H164 + SUM('Model coeffs'!J$12)*'Cost drivers '!$I164 + SUM('Model coeffs'!J$13)*'Cost drivers '!$J164),
"")</f>
        <v>42.404493657261952</v>
      </c>
      <c r="K162" s="181">
        <f>IFERROR(
EXP(SUM('Model coeffs'!K$14) + SUM('Model coeffs'!K$7)*'Cost drivers '!$D164 + SUM('Model coeffs'!K$8)*'Cost drivers '!$E164 + SUM('Model coeffs'!K$9)*'Cost drivers '!$F164 + SUM('Model coeffs'!K$10)*'Cost drivers '!$G164 + SUM('Model coeffs'!K$11)*'Cost drivers '!$H164 + SUM('Model coeffs'!K$12)*'Cost drivers '!$I164 + SUM('Model coeffs'!K$13)*'Cost drivers '!$J164),
"")</f>
        <v>45.962822471329986</v>
      </c>
      <c r="L162" s="182">
        <f>IFERROR(INDEX('Cost drivers '!$O$9:$O$314, MATCH('Modelled costs '!$A162, 'Cost drivers '!$A$9:$A$314, 0)), "")</f>
        <v>1426.1889999999999</v>
      </c>
      <c r="M162" s="183"/>
      <c r="N162" s="184">
        <f t="shared" si="22"/>
        <v>30.047588207674465</v>
      </c>
      <c r="O162" s="184">
        <f t="shared" si="22"/>
        <v>35.066395591581909</v>
      </c>
      <c r="P162" s="184">
        <f t="shared" si="22"/>
        <v>29.880666338934788</v>
      </c>
      <c r="Q162" s="184">
        <f t="shared" si="21"/>
        <v>31.591919908374479</v>
      </c>
      <c r="R162" s="184">
        <f t="shared" si="21"/>
        <v>62.251652516104521</v>
      </c>
      <c r="S162" s="184">
        <f t="shared" si="21"/>
        <v>67.194669951577112</v>
      </c>
      <c r="T162" s="184">
        <f t="shared" si="21"/>
        <v>60.476822404556756</v>
      </c>
      <c r="U162" s="184">
        <f t="shared" si="21"/>
        <v>65.55167181756363</v>
      </c>
      <c r="V162" s="183"/>
      <c r="W162" s="185">
        <f t="shared" si="25"/>
        <v>32.556991899628187</v>
      </c>
      <c r="X162" s="185">
        <f t="shared" si="26"/>
        <v>30.736293123654633</v>
      </c>
      <c r="Y162" s="185">
        <f t="shared" si="23"/>
        <v>63.868704172450499</v>
      </c>
      <c r="Z162" s="183"/>
      <c r="AA162" s="185">
        <f t="shared" si="27"/>
        <v>63.29328502328282</v>
      </c>
      <c r="AB162" s="185">
        <f t="shared" si="28"/>
        <v>63.868704172450499</v>
      </c>
      <c r="AC162" s="185">
        <f t="shared" si="29"/>
        <v>63.724849385158578</v>
      </c>
      <c r="AD162" s="183"/>
      <c r="AE162" s="186" t="str">
        <f>IF(RIGHT($C162,2)&gt;=RIGHT(Controls!$C$53,2), 'Modelled costs '!$AC162*Controls!$E$41, "")</f>
        <v/>
      </c>
      <c r="AF162" s="187" t="str">
        <f>IF(RIGHT($C162,2)&lt;RIGHT(Controls!$C$53,2), "", (INDEX(Controls!$F$44:$F$49, MATCH('Modelled costs '!$C162, Controls!$B$44:$B$49,0), 0))*'Modelled costs '!$AE162)</f>
        <v/>
      </c>
      <c r="AG162" s="188" t="str">
        <f t="shared" si="30"/>
        <v/>
      </c>
    </row>
    <row r="163" spans="1:33" s="48" customFormat="1" ht="13.15">
      <c r="A163" s="66" t="str">
        <f t="shared" si="24"/>
        <v>WSH22</v>
      </c>
      <c r="B163" s="66" t="str">
        <f>Costs!B164</f>
        <v>WSH</v>
      </c>
      <c r="C163" s="66" t="str">
        <f>Costs!C164</f>
        <v>2021-22</v>
      </c>
      <c r="D163" s="181">
        <f>IFERROR(
EXP(SUM('Model coeffs'!D$14) + SUM('Model coeffs'!D$7)*'Cost drivers '!$D165 + SUM('Model coeffs'!D$8)*'Cost drivers '!$E165 + SUM('Model coeffs'!D$9)*'Cost drivers '!$F165 + SUM('Model coeffs'!D$10)*'Cost drivers '!$G165 + SUM('Model coeffs'!D$11)*'Cost drivers '!$H165 + SUM('Model coeffs'!D$12)*'Cost drivers '!$I165 + SUM('Model coeffs'!D$13)*'Cost drivers '!$J165),
"")</f>
        <v>15.510911435405827</v>
      </c>
      <c r="E163" s="181">
        <f>IFERROR(
EXP(SUM('Model coeffs'!E$14) + SUM('Model coeffs'!E$7)*'Cost drivers '!$D165 + SUM('Model coeffs'!E$8)*'Cost drivers '!$E165 + SUM('Model coeffs'!E$9)*'Cost drivers '!$F165 + SUM('Model coeffs'!E$10)*'Cost drivers '!$G165 + SUM('Model coeffs'!E$11)*'Cost drivers '!$H165 + SUM('Model coeffs'!E$12)*'Cost drivers '!$I165 + SUM('Model coeffs'!E$13)*'Cost drivers '!$J165),
"")</f>
        <v>19.481608805664084</v>
      </c>
      <c r="F163" s="181">
        <f>IFERROR(
EXP(SUM('Model coeffs'!F$14) + SUM('Model coeffs'!F$7)*'Cost drivers '!$D165 + SUM('Model coeffs'!F$8)*'Cost drivers '!$E165 + SUM('Model coeffs'!F$9)*'Cost drivers '!$F165 + SUM('Model coeffs'!F$10)*'Cost drivers '!$G165 + SUM('Model coeffs'!F$11)*'Cost drivers '!$H165 + SUM('Model coeffs'!F$12)*'Cost drivers '!$I165 + SUM('Model coeffs'!F$13)*'Cost drivers '!$J165),
"")</f>
        <v>20.95246931946096</v>
      </c>
      <c r="G163" s="181">
        <f>IFERROR(
EXP(SUM('Model coeffs'!G$14) + SUM('Model coeffs'!G$7)*'Cost drivers '!$D165 + SUM('Model coeffs'!G$8)*'Cost drivers '!$E165 + SUM('Model coeffs'!G$9)*'Cost drivers '!$F165 + SUM('Model coeffs'!G$10)*'Cost drivers '!$G165 + SUM('Model coeffs'!G$11)*'Cost drivers '!$H165 + SUM('Model coeffs'!G$12)*'Cost drivers '!$I165 + SUM('Model coeffs'!G$13)*'Cost drivers '!$J165),
"")</f>
        <v>22.13943417117666</v>
      </c>
      <c r="H163" s="181">
        <f>IFERROR(
EXP(SUM('Model coeffs'!H$14) + SUM('Model coeffs'!H$7)*'Cost drivers '!$D165 + SUM('Model coeffs'!H$8)*'Cost drivers '!$E165 + SUM('Model coeffs'!H$9)*'Cost drivers '!$F165 + SUM('Model coeffs'!H$10)*'Cost drivers '!$G165 + SUM('Model coeffs'!H$11)*'Cost drivers '!$H165 + SUM('Model coeffs'!H$12)*'Cost drivers '!$I165 + SUM('Model coeffs'!H$13)*'Cost drivers '!$J165),
"")</f>
        <v>38.676445988569569</v>
      </c>
      <c r="I163" s="181">
        <f>IFERROR(
EXP(SUM('Model coeffs'!I$14) + SUM('Model coeffs'!I$7)*'Cost drivers '!$D165 + SUM('Model coeffs'!I$8)*'Cost drivers '!$E165 + SUM('Model coeffs'!I$9)*'Cost drivers '!$F165 + SUM('Model coeffs'!I$10)*'Cost drivers '!$G165 + SUM('Model coeffs'!I$11)*'Cost drivers '!$H165 + SUM('Model coeffs'!I$12)*'Cost drivers '!$I165 + SUM('Model coeffs'!I$13)*'Cost drivers '!$J165),
"")</f>
        <v>43.577505392810558</v>
      </c>
      <c r="J163" s="181">
        <f>IFERROR(
EXP(SUM('Model coeffs'!J$14) + SUM('Model coeffs'!J$7)*'Cost drivers '!$D165 + SUM('Model coeffs'!J$8)*'Cost drivers '!$E165 + SUM('Model coeffs'!J$9)*'Cost drivers '!$F165 + SUM('Model coeffs'!J$10)*'Cost drivers '!$G165 + SUM('Model coeffs'!J$11)*'Cost drivers '!$H165 + SUM('Model coeffs'!J$12)*'Cost drivers '!$I165 + SUM('Model coeffs'!J$13)*'Cost drivers '!$J165),
"")</f>
        <v>37.722840706749835</v>
      </c>
      <c r="K163" s="181">
        <f>IFERROR(
EXP(SUM('Model coeffs'!K$14) + SUM('Model coeffs'!K$7)*'Cost drivers '!$D165 + SUM('Model coeffs'!K$8)*'Cost drivers '!$E165 + SUM('Model coeffs'!K$9)*'Cost drivers '!$F165 + SUM('Model coeffs'!K$10)*'Cost drivers '!$G165 + SUM('Model coeffs'!K$11)*'Cost drivers '!$H165 + SUM('Model coeffs'!K$12)*'Cost drivers '!$I165 + SUM('Model coeffs'!K$13)*'Cost drivers '!$J165),
"")</f>
        <v>42.660184390165597</v>
      </c>
      <c r="L163" s="182">
        <f>IFERROR(INDEX('Cost drivers '!$O$9:$O$314, MATCH('Modelled costs '!$A163, 'Cost drivers '!$A$9:$A$314, 0)), "")</f>
        <v>1438.0419999999999</v>
      </c>
      <c r="M163" s="183"/>
      <c r="N163" s="184">
        <f t="shared" si="22"/>
        <v>22.305342102393865</v>
      </c>
      <c r="O163" s="184">
        <f t="shared" si="22"/>
        <v>28.015371690114794</v>
      </c>
      <c r="P163" s="184">
        <f t="shared" si="22"/>
        <v>30.130530885096277</v>
      </c>
      <c r="Q163" s="184">
        <f t="shared" si="21"/>
        <v>31.837436194387227</v>
      </c>
      <c r="R163" s="184">
        <f t="shared" si="21"/>
        <v>55.618353742294559</v>
      </c>
      <c r="S163" s="184">
        <f t="shared" si="21"/>
        <v>62.66628301008808</v>
      </c>
      <c r="T163" s="184">
        <f t="shared" si="21"/>
        <v>54.247029295615945</v>
      </c>
      <c r="U163" s="184">
        <f t="shared" si="21"/>
        <v>61.347136880802509</v>
      </c>
      <c r="V163" s="183"/>
      <c r="W163" s="185">
        <f t="shared" si="25"/>
        <v>25.160356896254328</v>
      </c>
      <c r="X163" s="185">
        <f t="shared" si="26"/>
        <v>30.98398353974175</v>
      </c>
      <c r="Y163" s="185">
        <f t="shared" si="23"/>
        <v>58.469700732200273</v>
      </c>
      <c r="Z163" s="183"/>
      <c r="AA163" s="185">
        <f t="shared" si="27"/>
        <v>56.144340435996078</v>
      </c>
      <c r="AB163" s="185">
        <f t="shared" si="28"/>
        <v>58.469700732200273</v>
      </c>
      <c r="AC163" s="185">
        <f t="shared" si="29"/>
        <v>57.888360658149224</v>
      </c>
      <c r="AD163" s="183"/>
      <c r="AE163" s="186" t="str">
        <f>IF(RIGHT($C163,2)&gt;=RIGHT(Controls!$C$53,2), 'Modelled costs '!$AC163*Controls!$E$41, "")</f>
        <v/>
      </c>
      <c r="AF163" s="187" t="str">
        <f>IF(RIGHT($C163,2)&lt;RIGHT(Controls!$C$53,2), "", (INDEX(Controls!$F$44:$F$49, MATCH('Modelled costs '!$C163, Controls!$B$44:$B$49,0), 0))*'Modelled costs '!$AE163)</f>
        <v/>
      </c>
      <c r="AG163" s="188" t="str">
        <f t="shared" si="30"/>
        <v/>
      </c>
    </row>
    <row r="164" spans="1:33" s="48" customFormat="1" ht="13.15">
      <c r="A164" s="66" t="str">
        <f t="shared" si="24"/>
        <v>WSH23</v>
      </c>
      <c r="B164" s="66" t="str">
        <f>Costs!B165</f>
        <v>WSH</v>
      </c>
      <c r="C164" s="66" t="str">
        <f>Costs!C165</f>
        <v>2022-23</v>
      </c>
      <c r="D164" s="181">
        <f>IFERROR(
EXP(SUM('Model coeffs'!D$14) + SUM('Model coeffs'!D$7)*'Cost drivers '!$D166 + SUM('Model coeffs'!D$8)*'Cost drivers '!$E166 + SUM('Model coeffs'!D$9)*'Cost drivers '!$F166 + SUM('Model coeffs'!D$10)*'Cost drivers '!$G166 + SUM('Model coeffs'!D$11)*'Cost drivers '!$H166 + SUM('Model coeffs'!D$12)*'Cost drivers '!$I166 + SUM('Model coeffs'!D$13)*'Cost drivers '!$J166),
"")</f>
        <v>15.039266406466743</v>
      </c>
      <c r="E164" s="181">
        <f>IFERROR(
EXP(SUM('Model coeffs'!E$14) + SUM('Model coeffs'!E$7)*'Cost drivers '!$D166 + SUM('Model coeffs'!E$8)*'Cost drivers '!$E166 + SUM('Model coeffs'!E$9)*'Cost drivers '!$F166 + SUM('Model coeffs'!E$10)*'Cost drivers '!$G166 + SUM('Model coeffs'!E$11)*'Cost drivers '!$H166 + SUM('Model coeffs'!E$12)*'Cost drivers '!$I166 + SUM('Model coeffs'!E$13)*'Cost drivers '!$J166),
"")</f>
        <v>18.244363699010524</v>
      </c>
      <c r="F164" s="181">
        <f>IFERROR(
EXP(SUM('Model coeffs'!F$14) + SUM('Model coeffs'!F$7)*'Cost drivers '!$D166 + SUM('Model coeffs'!F$8)*'Cost drivers '!$E166 + SUM('Model coeffs'!F$9)*'Cost drivers '!$F166 + SUM('Model coeffs'!F$10)*'Cost drivers '!$G166 + SUM('Model coeffs'!F$11)*'Cost drivers '!$H166 + SUM('Model coeffs'!F$12)*'Cost drivers '!$I166 + SUM('Model coeffs'!F$13)*'Cost drivers '!$J166),
"")</f>
        <v>20.952398211479579</v>
      </c>
      <c r="G164" s="181">
        <f>IFERROR(
EXP(SUM('Model coeffs'!G$14) + SUM('Model coeffs'!G$7)*'Cost drivers '!$D166 + SUM('Model coeffs'!G$8)*'Cost drivers '!$E166 + SUM('Model coeffs'!G$9)*'Cost drivers '!$F166 + SUM('Model coeffs'!G$10)*'Cost drivers '!$G166 + SUM('Model coeffs'!G$11)*'Cost drivers '!$H166 + SUM('Model coeffs'!G$12)*'Cost drivers '!$I166 + SUM('Model coeffs'!G$13)*'Cost drivers '!$J166),
"")</f>
        <v>22.131859266949419</v>
      </c>
      <c r="H164" s="181">
        <f>IFERROR(
EXP(SUM('Model coeffs'!H$14) + SUM('Model coeffs'!H$7)*'Cost drivers '!$D166 + SUM('Model coeffs'!H$8)*'Cost drivers '!$E166 + SUM('Model coeffs'!H$9)*'Cost drivers '!$F166 + SUM('Model coeffs'!H$10)*'Cost drivers '!$G166 + SUM('Model coeffs'!H$11)*'Cost drivers '!$H166 + SUM('Model coeffs'!H$12)*'Cost drivers '!$I166 + SUM('Model coeffs'!H$13)*'Cost drivers '!$J166),
"")</f>
        <v>37.772648595946094</v>
      </c>
      <c r="I164" s="181">
        <f>IFERROR(
EXP(SUM('Model coeffs'!I$14) + SUM('Model coeffs'!I$7)*'Cost drivers '!$D166 + SUM('Model coeffs'!I$8)*'Cost drivers '!$E166 + SUM('Model coeffs'!I$9)*'Cost drivers '!$F166 + SUM('Model coeffs'!I$10)*'Cost drivers '!$G166 + SUM('Model coeffs'!I$11)*'Cost drivers '!$H166 + SUM('Model coeffs'!I$12)*'Cost drivers '!$I166 + SUM('Model coeffs'!I$13)*'Cost drivers '!$J166),
"")</f>
        <v>41.643867610339818</v>
      </c>
      <c r="J164" s="181">
        <f>IFERROR(
EXP(SUM('Model coeffs'!J$14) + SUM('Model coeffs'!J$7)*'Cost drivers '!$D166 + SUM('Model coeffs'!J$8)*'Cost drivers '!$E166 + SUM('Model coeffs'!J$9)*'Cost drivers '!$F166 + SUM('Model coeffs'!J$10)*'Cost drivers '!$G166 + SUM('Model coeffs'!J$11)*'Cost drivers '!$H166 + SUM('Model coeffs'!J$12)*'Cost drivers '!$I166 + SUM('Model coeffs'!J$13)*'Cost drivers '!$J166),
"")</f>
        <v>37.133498769997153</v>
      </c>
      <c r="K164" s="181">
        <f>IFERROR(
EXP(SUM('Model coeffs'!K$14) + SUM('Model coeffs'!K$7)*'Cost drivers '!$D166 + SUM('Model coeffs'!K$8)*'Cost drivers '!$E166 + SUM('Model coeffs'!K$9)*'Cost drivers '!$F166 + SUM('Model coeffs'!K$10)*'Cost drivers '!$G166 + SUM('Model coeffs'!K$11)*'Cost drivers '!$H166 + SUM('Model coeffs'!K$12)*'Cost drivers '!$I166 + SUM('Model coeffs'!K$13)*'Cost drivers '!$J166),
"")</f>
        <v>41.109209340006572</v>
      </c>
      <c r="L164" s="182">
        <f>IFERROR(INDEX('Cost drivers '!$O$9:$O$314, MATCH('Modelled costs '!$A164, 'Cost drivers '!$A$9:$A$314, 0)), "")</f>
        <v>1444.375</v>
      </c>
      <c r="M164" s="183"/>
      <c r="N164" s="184">
        <f t="shared" si="22"/>
        <v>21.722340415840403</v>
      </c>
      <c r="O164" s="184">
        <f t="shared" si="22"/>
        <v>26.351702817758326</v>
      </c>
      <c r="P164" s="184">
        <f t="shared" si="22"/>
        <v>30.263120166705818</v>
      </c>
      <c r="Q164" s="184">
        <f t="shared" si="21"/>
        <v>31.966704228700067</v>
      </c>
      <c r="R164" s="184">
        <f t="shared" ref="R164:U227" si="31" xml:space="preserve"> H164 *($L164 * 1000) / 1000000</f>
        <v>54.557869315769643</v>
      </c>
      <c r="S164" s="184">
        <f t="shared" si="31"/>
        <v>60.149361279684577</v>
      </c>
      <c r="T164" s="184">
        <f t="shared" si="31"/>
        <v>53.63469728591464</v>
      </c>
      <c r="U164" s="184">
        <f t="shared" si="31"/>
        <v>59.37711424047199</v>
      </c>
      <c r="V164" s="183"/>
      <c r="W164" s="185">
        <f t="shared" si="25"/>
        <v>24.037021616799365</v>
      </c>
      <c r="X164" s="185">
        <f t="shared" si="26"/>
        <v>31.114912197702942</v>
      </c>
      <c r="Y164" s="185">
        <f t="shared" si="23"/>
        <v>56.929760530460214</v>
      </c>
      <c r="Z164" s="183"/>
      <c r="AA164" s="185">
        <f t="shared" si="27"/>
        <v>55.151933814502307</v>
      </c>
      <c r="AB164" s="185">
        <f t="shared" si="28"/>
        <v>56.929760530460214</v>
      </c>
      <c r="AC164" s="185">
        <f t="shared" si="29"/>
        <v>56.485303851470739</v>
      </c>
      <c r="AD164" s="183"/>
      <c r="AE164" s="186" t="str">
        <f>IF(RIGHT($C164,2)&gt;=RIGHT(Controls!$C$53,2), 'Modelled costs '!$AC164*Controls!$E$41, "")</f>
        <v/>
      </c>
      <c r="AF164" s="187" t="str">
        <f>IF(RIGHT($C164,2)&lt;RIGHT(Controls!$C$53,2), "", (INDEX(Controls!$F$44:$F$49, MATCH('Modelled costs '!$C164, Controls!$B$44:$B$49,0), 0))*'Modelled costs '!$AE164)</f>
        <v/>
      </c>
      <c r="AG164" s="188" t="str">
        <f t="shared" si="30"/>
        <v/>
      </c>
    </row>
    <row r="165" spans="1:33" s="48" customFormat="1" ht="13.15">
      <c r="A165" s="66" t="str">
        <f t="shared" si="24"/>
        <v>WSH24</v>
      </c>
      <c r="B165" s="66" t="str">
        <f>Costs!B166</f>
        <v>WSH</v>
      </c>
      <c r="C165" s="66" t="str">
        <f>Costs!C166</f>
        <v>2023-24</v>
      </c>
      <c r="D165" s="181">
        <f>IFERROR(
EXP(SUM('Model coeffs'!D$14) + SUM('Model coeffs'!D$7)*'Cost drivers '!$D167 + SUM('Model coeffs'!D$8)*'Cost drivers '!$E167 + SUM('Model coeffs'!D$9)*'Cost drivers '!$F167 + SUM('Model coeffs'!D$10)*'Cost drivers '!$G167 + SUM('Model coeffs'!D$11)*'Cost drivers '!$H167 + SUM('Model coeffs'!D$12)*'Cost drivers '!$I167 + SUM('Model coeffs'!D$13)*'Cost drivers '!$J167),
"")</f>
        <v>15.369797468945382</v>
      </c>
      <c r="E165" s="181">
        <f>IFERROR(
EXP(SUM('Model coeffs'!E$14) + SUM('Model coeffs'!E$7)*'Cost drivers '!$D167 + SUM('Model coeffs'!E$8)*'Cost drivers '!$E167 + SUM('Model coeffs'!E$9)*'Cost drivers '!$F167 + SUM('Model coeffs'!E$10)*'Cost drivers '!$G167 + SUM('Model coeffs'!E$11)*'Cost drivers '!$H167 + SUM('Model coeffs'!E$12)*'Cost drivers '!$I167 + SUM('Model coeffs'!E$13)*'Cost drivers '!$J167),
"")</f>
        <v>18.856460336584608</v>
      </c>
      <c r="F165" s="181">
        <f>IFERROR(
EXP(SUM('Model coeffs'!F$14) + SUM('Model coeffs'!F$7)*'Cost drivers '!$D167 + SUM('Model coeffs'!F$8)*'Cost drivers '!$E167 + SUM('Model coeffs'!F$9)*'Cost drivers '!$F167 + SUM('Model coeffs'!F$10)*'Cost drivers '!$G167 + SUM('Model coeffs'!F$11)*'Cost drivers '!$H167 + SUM('Model coeffs'!F$12)*'Cost drivers '!$I167 + SUM('Model coeffs'!F$13)*'Cost drivers '!$J167),
"")</f>
        <v>20.955035207578835</v>
      </c>
      <c r="G165" s="181">
        <f>IFERROR(
EXP(SUM('Model coeffs'!G$14) + SUM('Model coeffs'!G$7)*'Cost drivers '!$D167 + SUM('Model coeffs'!G$8)*'Cost drivers '!$E167 + SUM('Model coeffs'!G$9)*'Cost drivers '!$F167 + SUM('Model coeffs'!G$10)*'Cost drivers '!$G167 + SUM('Model coeffs'!G$11)*'Cost drivers '!$H167 + SUM('Model coeffs'!G$12)*'Cost drivers '!$I167 + SUM('Model coeffs'!G$13)*'Cost drivers '!$J167),
"")</f>
        <v>22.125154316994099</v>
      </c>
      <c r="H165" s="181">
        <f>IFERROR(
EXP(SUM('Model coeffs'!H$14) + SUM('Model coeffs'!H$7)*'Cost drivers '!$D167 + SUM('Model coeffs'!H$8)*'Cost drivers '!$E167 + SUM('Model coeffs'!H$9)*'Cost drivers '!$F167 + SUM('Model coeffs'!H$10)*'Cost drivers '!$G167 + SUM('Model coeffs'!H$11)*'Cost drivers '!$H167 + SUM('Model coeffs'!H$12)*'Cost drivers '!$I167 + SUM('Model coeffs'!H$13)*'Cost drivers '!$J167),
"")</f>
        <v>38.31455596370359</v>
      </c>
      <c r="I165" s="181">
        <f>IFERROR(
EXP(SUM('Model coeffs'!I$14) + SUM('Model coeffs'!I$7)*'Cost drivers '!$D167 + SUM('Model coeffs'!I$8)*'Cost drivers '!$E167 + SUM('Model coeffs'!I$9)*'Cost drivers '!$F167 + SUM('Model coeffs'!I$10)*'Cost drivers '!$G167 + SUM('Model coeffs'!I$11)*'Cost drivers '!$H167 + SUM('Model coeffs'!I$12)*'Cost drivers '!$I167 + SUM('Model coeffs'!I$13)*'Cost drivers '!$J167),
"")</f>
        <v>42.568945094333912</v>
      </c>
      <c r="J165" s="181">
        <f>IFERROR(
EXP(SUM('Model coeffs'!J$14) + SUM('Model coeffs'!J$7)*'Cost drivers '!$D167 + SUM('Model coeffs'!J$8)*'Cost drivers '!$E167 + SUM('Model coeffs'!J$9)*'Cost drivers '!$F167 + SUM('Model coeffs'!J$10)*'Cost drivers '!$G167 + SUM('Model coeffs'!J$11)*'Cost drivers '!$H167 + SUM('Model coeffs'!J$12)*'Cost drivers '!$I167 + SUM('Model coeffs'!J$13)*'Cost drivers '!$J167),
"")</f>
        <v>37.551376249999301</v>
      </c>
      <c r="K165" s="181">
        <f>IFERROR(
EXP(SUM('Model coeffs'!K$14) + SUM('Model coeffs'!K$7)*'Cost drivers '!$D167 + SUM('Model coeffs'!K$8)*'Cost drivers '!$E167 + SUM('Model coeffs'!K$9)*'Cost drivers '!$F167 + SUM('Model coeffs'!K$10)*'Cost drivers '!$G167 + SUM('Model coeffs'!K$11)*'Cost drivers '!$H167 + SUM('Model coeffs'!K$12)*'Cost drivers '!$I167 + SUM('Model coeffs'!K$13)*'Cost drivers '!$J167),
"")</f>
        <v>41.882056610720205</v>
      </c>
      <c r="L165" s="182">
        <f>IFERROR(INDEX('Cost drivers '!$O$9:$O$314, MATCH('Modelled costs '!$A165, 'Cost drivers '!$A$9:$A$314, 0)), "")</f>
        <v>1454.6990000000001</v>
      </c>
      <c r="M165" s="183"/>
      <c r="N165" s="184">
        <f t="shared" si="22"/>
        <v>22.35842900827738</v>
      </c>
      <c r="O165" s="184">
        <f t="shared" si="22"/>
        <v>27.430473995169294</v>
      </c>
      <c r="P165" s="184">
        <f t="shared" si="22"/>
        <v>30.483268761429724</v>
      </c>
      <c r="Q165" s="184">
        <f t="shared" si="22"/>
        <v>32.185439859776999</v>
      </c>
      <c r="R165" s="184">
        <f t="shared" si="31"/>
        <v>55.736146245843649</v>
      </c>
      <c r="S165" s="184">
        <f t="shared" si="31"/>
        <v>61.925001859782448</v>
      </c>
      <c r="T165" s="184">
        <f t="shared" si="31"/>
        <v>54.625949479497734</v>
      </c>
      <c r="U165" s="184">
        <f t="shared" si="31"/>
        <v>60.925785869558077</v>
      </c>
      <c r="V165" s="183"/>
      <c r="W165" s="185">
        <f t="shared" si="25"/>
        <v>24.894451501723339</v>
      </c>
      <c r="X165" s="185">
        <f t="shared" si="26"/>
        <v>31.334354310603359</v>
      </c>
      <c r="Y165" s="185">
        <f t="shared" si="23"/>
        <v>58.303220863670475</v>
      </c>
      <c r="Z165" s="183"/>
      <c r="AA165" s="185">
        <f t="shared" si="27"/>
        <v>56.228805812326698</v>
      </c>
      <c r="AB165" s="185">
        <f t="shared" si="28"/>
        <v>58.303220863670475</v>
      </c>
      <c r="AC165" s="185">
        <f t="shared" si="29"/>
        <v>57.784617100834531</v>
      </c>
      <c r="AD165" s="183"/>
      <c r="AE165" s="186" t="str">
        <f>IF(RIGHT($C165,2)&gt;=RIGHT(Controls!$C$53,2), 'Modelled costs '!$AC165*Controls!$E$41, "")</f>
        <v/>
      </c>
      <c r="AF165" s="187" t="str">
        <f>IF(RIGHT($C165,2)&lt;RIGHT(Controls!$C$53,2), "", (INDEX(Controls!$F$44:$F$49, MATCH('Modelled costs '!$C165, Controls!$B$44:$B$49,0), 0))*'Modelled costs '!$AE165)</f>
        <v/>
      </c>
      <c r="AG165" s="188" t="str">
        <f t="shared" si="30"/>
        <v/>
      </c>
    </row>
    <row r="166" spans="1:33" s="48" customFormat="1" ht="13.15">
      <c r="A166" s="66" t="str">
        <f t="shared" si="24"/>
        <v>WSH25</v>
      </c>
      <c r="B166" s="66" t="str">
        <f>Costs!B167</f>
        <v>WSH</v>
      </c>
      <c r="C166" s="66" t="str">
        <f>Costs!C167</f>
        <v>2024-25</v>
      </c>
      <c r="D166" s="181">
        <f>IFERROR(
EXP(SUM('Model coeffs'!D$14) + SUM('Model coeffs'!D$7)*'Cost drivers '!$D168 + SUM('Model coeffs'!D$8)*'Cost drivers '!$E168 + SUM('Model coeffs'!D$9)*'Cost drivers '!$F168 + SUM('Model coeffs'!D$10)*'Cost drivers '!$G168 + SUM('Model coeffs'!D$11)*'Cost drivers '!$H168 + SUM('Model coeffs'!D$12)*'Cost drivers '!$I168 + SUM('Model coeffs'!D$13)*'Cost drivers '!$J168),
"")</f>
        <v>14.087160526664809</v>
      </c>
      <c r="E166" s="181">
        <f>IFERROR(
EXP(SUM('Model coeffs'!E$14) + SUM('Model coeffs'!E$7)*'Cost drivers '!$D168 + SUM('Model coeffs'!E$8)*'Cost drivers '!$E168 + SUM('Model coeffs'!E$9)*'Cost drivers '!$F168 + SUM('Model coeffs'!E$10)*'Cost drivers '!$G168 + SUM('Model coeffs'!E$11)*'Cost drivers '!$H168 + SUM('Model coeffs'!E$12)*'Cost drivers '!$I168 + SUM('Model coeffs'!E$13)*'Cost drivers '!$J168),
"")</f>
        <v>17.362625507573892</v>
      </c>
      <c r="F166" s="181">
        <f>IFERROR(
EXP(SUM('Model coeffs'!F$14) + SUM('Model coeffs'!F$7)*'Cost drivers '!$D168 + SUM('Model coeffs'!F$8)*'Cost drivers '!$E168 + SUM('Model coeffs'!F$9)*'Cost drivers '!$F168 + SUM('Model coeffs'!F$10)*'Cost drivers '!$G168 + SUM('Model coeffs'!F$11)*'Cost drivers '!$H168 + SUM('Model coeffs'!F$12)*'Cost drivers '!$I168 + SUM('Model coeffs'!F$13)*'Cost drivers '!$J168),
"")</f>
        <v>20.956252470741763</v>
      </c>
      <c r="G166" s="181">
        <f>IFERROR(
EXP(SUM('Model coeffs'!G$14) + SUM('Model coeffs'!G$7)*'Cost drivers '!$D168 + SUM('Model coeffs'!G$8)*'Cost drivers '!$E168 + SUM('Model coeffs'!G$9)*'Cost drivers '!$F168 + SUM('Model coeffs'!G$10)*'Cost drivers '!$G168 + SUM('Model coeffs'!G$11)*'Cost drivers '!$H168 + SUM('Model coeffs'!G$12)*'Cost drivers '!$I168 + SUM('Model coeffs'!G$13)*'Cost drivers '!$J168),
"")</f>
        <v>22.116805011949719</v>
      </c>
      <c r="H166" s="181">
        <f>IFERROR(
EXP(SUM('Model coeffs'!H$14) + SUM('Model coeffs'!H$7)*'Cost drivers '!$D168 + SUM('Model coeffs'!H$8)*'Cost drivers '!$E168 + SUM('Model coeffs'!H$9)*'Cost drivers '!$F168 + SUM('Model coeffs'!H$10)*'Cost drivers '!$G168 + SUM('Model coeffs'!H$11)*'Cost drivers '!$H168 + SUM('Model coeffs'!H$12)*'Cost drivers '!$I168 + SUM('Model coeffs'!H$13)*'Cost drivers '!$J168),
"")</f>
        <v>36.276871792994463</v>
      </c>
      <c r="I166" s="181">
        <f>IFERROR(
EXP(SUM('Model coeffs'!I$14) + SUM('Model coeffs'!I$7)*'Cost drivers '!$D168 + SUM('Model coeffs'!I$8)*'Cost drivers '!$E168 + SUM('Model coeffs'!I$9)*'Cost drivers '!$F168 + SUM('Model coeffs'!I$10)*'Cost drivers '!$G168 + SUM('Model coeffs'!I$11)*'Cost drivers '!$H168 + SUM('Model coeffs'!I$12)*'Cost drivers '!$I168 + SUM('Model coeffs'!I$13)*'Cost drivers '!$J168),
"")</f>
        <v>40.203487382367072</v>
      </c>
      <c r="J166" s="181">
        <f>IFERROR(
EXP(SUM('Model coeffs'!J$14) + SUM('Model coeffs'!J$7)*'Cost drivers '!$D168 + SUM('Model coeffs'!J$8)*'Cost drivers '!$E168 + SUM('Model coeffs'!J$9)*'Cost drivers '!$F168 + SUM('Model coeffs'!J$10)*'Cost drivers '!$G168 + SUM('Model coeffs'!J$11)*'Cost drivers '!$H168 + SUM('Model coeffs'!J$12)*'Cost drivers '!$I168 + SUM('Model coeffs'!J$13)*'Cost drivers '!$J168),
"")</f>
        <v>35.890043390498754</v>
      </c>
      <c r="K166" s="181">
        <f>IFERROR(
EXP(SUM('Model coeffs'!K$14) + SUM('Model coeffs'!K$7)*'Cost drivers '!$D168 + SUM('Model coeffs'!K$8)*'Cost drivers '!$E168 + SUM('Model coeffs'!K$9)*'Cost drivers '!$F168 + SUM('Model coeffs'!K$10)*'Cost drivers '!$G168 + SUM('Model coeffs'!K$11)*'Cost drivers '!$H168 + SUM('Model coeffs'!K$12)*'Cost drivers '!$I168 + SUM('Model coeffs'!K$13)*'Cost drivers '!$J168),
"")</f>
        <v>39.975757056017997</v>
      </c>
      <c r="L166" s="182">
        <f>IFERROR(INDEX('Cost drivers '!$O$9:$O$314, MATCH('Modelled costs '!$A166, 'Cost drivers '!$A$9:$A$314, 0)), "")</f>
        <v>1464.0349999999999</v>
      </c>
      <c r="M166" s="183"/>
      <c r="N166" s="184">
        <f t="shared" si="22"/>
        <v>20.62409606165571</v>
      </c>
      <c r="O166" s="184">
        <f t="shared" si="22"/>
        <v>25.419491434980941</v>
      </c>
      <c r="P166" s="184">
        <f t="shared" si="22"/>
        <v>30.680687086002415</v>
      </c>
      <c r="Q166" s="184">
        <f t="shared" si="22"/>
        <v>32.379776625669798</v>
      </c>
      <c r="R166" s="184">
        <f t="shared" si="31"/>
        <v>53.110609995456642</v>
      </c>
      <c r="S166" s="184">
        <f t="shared" si="31"/>
        <v>58.859312649843766</v>
      </c>
      <c r="T166" s="184">
        <f t="shared" si="31"/>
        <v>52.544279675208834</v>
      </c>
      <c r="U166" s="184">
        <f t="shared" si="31"/>
        <v>58.525907481507303</v>
      </c>
      <c r="V166" s="183"/>
      <c r="W166" s="185">
        <f t="shared" si="25"/>
        <v>23.021793748318323</v>
      </c>
      <c r="X166" s="185">
        <f t="shared" si="26"/>
        <v>31.530231855836107</v>
      </c>
      <c r="Y166" s="185">
        <f t="shared" si="23"/>
        <v>55.76002745050414</v>
      </c>
      <c r="Z166" s="183"/>
      <c r="AA166" s="185">
        <f t="shared" si="27"/>
        <v>54.55202560415443</v>
      </c>
      <c r="AB166" s="185">
        <f t="shared" si="28"/>
        <v>55.76002745050414</v>
      </c>
      <c r="AC166" s="185">
        <f t="shared" si="29"/>
        <v>55.458026988916714</v>
      </c>
      <c r="AD166" s="183"/>
      <c r="AE166" s="186">
        <f>IF(RIGHT($C166,2)&gt;=RIGHT(Controls!$C$53,2), 'Modelled costs '!$AC166*Controls!$E$41, "")</f>
        <v>50.863846035932625</v>
      </c>
      <c r="AF166" s="187">
        <f>IF(RIGHT($C166,2)&lt;RIGHT(Controls!$C$53,2), "", (INDEX(Controls!$F$44:$F$49, MATCH('Modelled costs '!$C166, Controls!$B$44:$B$49,0), 0))*'Modelled costs '!$AE166)</f>
        <v>-0.40294183597376421</v>
      </c>
      <c r="AG166" s="188">
        <f t="shared" si="30"/>
        <v>50.460904199958861</v>
      </c>
    </row>
    <row r="167" spans="1:33" s="48" customFormat="1" ht="13.15">
      <c r="A167" s="66" t="str">
        <f t="shared" si="24"/>
        <v>WSH26</v>
      </c>
      <c r="B167" s="66" t="str">
        <f>Costs!B168</f>
        <v>WSH</v>
      </c>
      <c r="C167" s="66" t="str">
        <f>Costs!C168</f>
        <v>2025-26</v>
      </c>
      <c r="D167" s="181">
        <f>IFERROR(
EXP(SUM('Model coeffs'!D$14) + SUM('Model coeffs'!D$7)*'Cost drivers '!$D169 + SUM('Model coeffs'!D$8)*'Cost drivers '!$E169 + SUM('Model coeffs'!D$9)*'Cost drivers '!$F169 + SUM('Model coeffs'!D$10)*'Cost drivers '!$G169 + SUM('Model coeffs'!D$11)*'Cost drivers '!$H169 + SUM('Model coeffs'!D$12)*'Cost drivers '!$I169 + SUM('Model coeffs'!D$13)*'Cost drivers '!$J169),
"")</f>
        <v>16.987081279768375</v>
      </c>
      <c r="E167" s="181">
        <f>IFERROR(
EXP(SUM('Model coeffs'!E$14) + SUM('Model coeffs'!E$7)*'Cost drivers '!$D169 + SUM('Model coeffs'!E$8)*'Cost drivers '!$E169 + SUM('Model coeffs'!E$9)*'Cost drivers '!$F169 + SUM('Model coeffs'!E$10)*'Cost drivers '!$G169 + SUM('Model coeffs'!E$11)*'Cost drivers '!$H169 + SUM('Model coeffs'!E$12)*'Cost drivers '!$I169 + SUM('Model coeffs'!E$13)*'Cost drivers '!$J169),
"")</f>
        <v>20.730732034919164</v>
      </c>
      <c r="F167" s="181">
        <f>IFERROR(
EXP(SUM('Model coeffs'!F$14) + SUM('Model coeffs'!F$7)*'Cost drivers '!$D169 + SUM('Model coeffs'!F$8)*'Cost drivers '!$E169 + SUM('Model coeffs'!F$9)*'Cost drivers '!$F169 + SUM('Model coeffs'!F$10)*'Cost drivers '!$G169 + SUM('Model coeffs'!F$11)*'Cost drivers '!$H169 + SUM('Model coeffs'!F$12)*'Cost drivers '!$I169 + SUM('Model coeffs'!F$13)*'Cost drivers '!$J169),
"")</f>
        <v>20.956387702659299</v>
      </c>
      <c r="G167" s="181">
        <f>IFERROR(
EXP(SUM('Model coeffs'!G$14) + SUM('Model coeffs'!G$7)*'Cost drivers '!$D169 + SUM('Model coeffs'!G$8)*'Cost drivers '!$E169 + SUM('Model coeffs'!G$9)*'Cost drivers '!$F169 + SUM('Model coeffs'!G$10)*'Cost drivers '!$G169 + SUM('Model coeffs'!G$11)*'Cost drivers '!$H169 + SUM('Model coeffs'!G$12)*'Cost drivers '!$I169 + SUM('Model coeffs'!G$13)*'Cost drivers '!$J169),
"")</f>
        <v>22.106276329091635</v>
      </c>
      <c r="H167" s="181">
        <f>IFERROR(
EXP(SUM('Model coeffs'!H$14) + SUM('Model coeffs'!H$7)*'Cost drivers '!$D169 + SUM('Model coeffs'!H$8)*'Cost drivers '!$E169 + SUM('Model coeffs'!H$9)*'Cost drivers '!$F169 + SUM('Model coeffs'!H$10)*'Cost drivers '!$G169 + SUM('Model coeffs'!H$11)*'Cost drivers '!$H169 + SUM('Model coeffs'!H$12)*'Cost drivers '!$I169 + SUM('Model coeffs'!H$13)*'Cost drivers '!$J169),
"")</f>
        <v>40.72177689539361</v>
      </c>
      <c r="I167" s="181">
        <f>IFERROR(
EXP(SUM('Model coeffs'!I$14) + SUM('Model coeffs'!I$7)*'Cost drivers '!$D169 + SUM('Model coeffs'!I$8)*'Cost drivers '!$E169 + SUM('Model coeffs'!I$9)*'Cost drivers '!$F169 + SUM('Model coeffs'!I$10)*'Cost drivers '!$G169 + SUM('Model coeffs'!I$11)*'Cost drivers '!$H169 + SUM('Model coeffs'!I$12)*'Cost drivers '!$I169 + SUM('Model coeffs'!I$13)*'Cost drivers '!$J169),
"")</f>
        <v>45.373089807053255</v>
      </c>
      <c r="J167" s="181">
        <f>IFERROR(
EXP(SUM('Model coeffs'!J$14) + SUM('Model coeffs'!J$7)*'Cost drivers '!$D169 + SUM('Model coeffs'!J$8)*'Cost drivers '!$E169 + SUM('Model coeffs'!J$9)*'Cost drivers '!$F169 + SUM('Model coeffs'!J$10)*'Cost drivers '!$G169 + SUM('Model coeffs'!J$11)*'Cost drivers '!$H169 + SUM('Model coeffs'!J$12)*'Cost drivers '!$I169 + SUM('Model coeffs'!J$13)*'Cost drivers '!$J169),
"")</f>
        <v>39.553850611739641</v>
      </c>
      <c r="K167" s="181">
        <f>IFERROR(
EXP(SUM('Model coeffs'!K$14) + SUM('Model coeffs'!K$7)*'Cost drivers '!$D169 + SUM('Model coeffs'!K$8)*'Cost drivers '!$E169 + SUM('Model coeffs'!K$9)*'Cost drivers '!$F169 + SUM('Model coeffs'!K$10)*'Cost drivers '!$G169 + SUM('Model coeffs'!K$11)*'Cost drivers '!$H169 + SUM('Model coeffs'!K$12)*'Cost drivers '!$I169 + SUM('Model coeffs'!K$13)*'Cost drivers '!$J169),
"")</f>
        <v>44.183098388764314</v>
      </c>
      <c r="L167" s="182">
        <f>IFERROR(INDEX('Cost drivers '!$O$9:$O$314, MATCH('Modelled costs '!$A167, 'Cost drivers '!$A$9:$A$314, 0)), "")</f>
        <v>1473.4269999999999</v>
      </c>
      <c r="M167" s="183"/>
      <c r="N167" s="184">
        <f t="shared" si="22"/>
        <v>25.029224208805278</v>
      </c>
      <c r="O167" s="184">
        <f t="shared" si="22"/>
        <v>30.545220310014841</v>
      </c>
      <c r="P167" s="184">
        <f t="shared" si="22"/>
        <v>30.877707463566185</v>
      </c>
      <c r="Q167" s="184">
        <f t="shared" si="22"/>
        <v>32.571984412744499</v>
      </c>
      <c r="R167" s="184">
        <f t="shared" si="31"/>
        <v>60.000565565649119</v>
      </c>
      <c r="S167" s="184">
        <f t="shared" si="31"/>
        <v>66.853935595137045</v>
      </c>
      <c r="T167" s="184">
        <f t="shared" si="31"/>
        <v>58.279711445303704</v>
      </c>
      <c r="U167" s="184">
        <f t="shared" si="31"/>
        <v>65.100570109661845</v>
      </c>
      <c r="V167" s="183"/>
      <c r="W167" s="185">
        <f t="shared" si="25"/>
        <v>27.787222259410058</v>
      </c>
      <c r="X167" s="185">
        <f t="shared" si="26"/>
        <v>31.72484593815534</v>
      </c>
      <c r="Y167" s="185">
        <f t="shared" si="23"/>
        <v>62.55869567893793</v>
      </c>
      <c r="Z167" s="183"/>
      <c r="AA167" s="185">
        <f t="shared" si="27"/>
        <v>59.512068197565398</v>
      </c>
      <c r="AB167" s="185">
        <f t="shared" si="28"/>
        <v>62.55869567893793</v>
      </c>
      <c r="AC167" s="185">
        <f t="shared" si="29"/>
        <v>61.797038808594792</v>
      </c>
      <c r="AD167" s="183"/>
      <c r="AE167" s="186">
        <f>IF(RIGHT($C167,2)&gt;=RIGHT(Controls!$C$53,2), 'Modelled costs '!$AC167*Controls!$E$41, "")</f>
        <v>56.677729773276894</v>
      </c>
      <c r="AF167" s="187">
        <f>IF(RIGHT($C167,2)&lt;RIGHT(Controls!$C$53,2), "", (INDEX(Controls!$F$44:$F$49, MATCH('Modelled costs '!$C167, Controls!$B$44:$B$49,0), 0))*'Modelled costs '!$AE167)</f>
        <v>-0.89444153269226734</v>
      </c>
      <c r="AG167" s="188">
        <f t="shared" si="30"/>
        <v>55.783288240584625</v>
      </c>
    </row>
    <row r="168" spans="1:33" s="48" customFormat="1" ht="13.15">
      <c r="A168" s="66" t="str">
        <f t="shared" si="24"/>
        <v>WSH27</v>
      </c>
      <c r="B168" s="66" t="str">
        <f>Costs!B169</f>
        <v>WSH</v>
      </c>
      <c r="C168" s="66" t="str">
        <f>Costs!C169</f>
        <v>2026-27</v>
      </c>
      <c r="D168" s="181">
        <f>IFERROR(
EXP(SUM('Model coeffs'!D$14) + SUM('Model coeffs'!D$7)*'Cost drivers '!$D170 + SUM('Model coeffs'!D$8)*'Cost drivers '!$E170 + SUM('Model coeffs'!D$9)*'Cost drivers '!$F170 + SUM('Model coeffs'!D$10)*'Cost drivers '!$G170 + SUM('Model coeffs'!D$11)*'Cost drivers '!$H170 + SUM('Model coeffs'!D$12)*'Cost drivers '!$I170 + SUM('Model coeffs'!D$13)*'Cost drivers '!$J170),
"")</f>
        <v>17.741432081658584</v>
      </c>
      <c r="E168" s="181">
        <f>IFERROR(
EXP(SUM('Model coeffs'!E$14) + SUM('Model coeffs'!E$7)*'Cost drivers '!$D170 + SUM('Model coeffs'!E$8)*'Cost drivers '!$E170 + SUM('Model coeffs'!E$9)*'Cost drivers '!$F170 + SUM('Model coeffs'!E$10)*'Cost drivers '!$G170 + SUM('Model coeffs'!E$11)*'Cost drivers '!$H170 + SUM('Model coeffs'!E$12)*'Cost drivers '!$I170 + SUM('Model coeffs'!E$13)*'Cost drivers '!$J170),
"")</f>
        <v>21.601671792375104</v>
      </c>
      <c r="F168" s="181">
        <f>IFERROR(
EXP(SUM('Model coeffs'!F$14) + SUM('Model coeffs'!F$7)*'Cost drivers '!$D170 + SUM('Model coeffs'!F$8)*'Cost drivers '!$E170 + SUM('Model coeffs'!F$9)*'Cost drivers '!$F170 + SUM('Model coeffs'!F$10)*'Cost drivers '!$G170 + SUM('Model coeffs'!F$11)*'Cost drivers '!$H170 + SUM('Model coeffs'!F$12)*'Cost drivers '!$I170 + SUM('Model coeffs'!F$13)*'Cost drivers '!$J170),
"")</f>
        <v>20.956490353084185</v>
      </c>
      <c r="G168" s="181">
        <f>IFERROR(
EXP(SUM('Model coeffs'!G$14) + SUM('Model coeffs'!G$7)*'Cost drivers '!$D170 + SUM('Model coeffs'!G$8)*'Cost drivers '!$E170 + SUM('Model coeffs'!G$9)*'Cost drivers '!$F170 + SUM('Model coeffs'!G$10)*'Cost drivers '!$G170 + SUM('Model coeffs'!G$11)*'Cost drivers '!$H170 + SUM('Model coeffs'!G$12)*'Cost drivers '!$I170 + SUM('Model coeffs'!G$13)*'Cost drivers '!$J170),
"")</f>
        <v>22.095987676437861</v>
      </c>
      <c r="H168" s="181">
        <f>IFERROR(
EXP(SUM('Model coeffs'!H$14) + SUM('Model coeffs'!H$7)*'Cost drivers '!$D170 + SUM('Model coeffs'!H$8)*'Cost drivers '!$E170 + SUM('Model coeffs'!H$9)*'Cost drivers '!$F170 + SUM('Model coeffs'!H$10)*'Cost drivers '!$G170 + SUM('Model coeffs'!H$11)*'Cost drivers '!$H170 + SUM('Model coeffs'!H$12)*'Cost drivers '!$I170 + SUM('Model coeffs'!H$13)*'Cost drivers '!$J170),
"")</f>
        <v>41.81126571113581</v>
      </c>
      <c r="I168" s="181">
        <f>IFERROR(
EXP(SUM('Model coeffs'!I$14) + SUM('Model coeffs'!I$7)*'Cost drivers '!$D170 + SUM('Model coeffs'!I$8)*'Cost drivers '!$E170 + SUM('Model coeffs'!I$9)*'Cost drivers '!$F170 + SUM('Model coeffs'!I$10)*'Cost drivers '!$G170 + SUM('Model coeffs'!I$11)*'Cost drivers '!$H170 + SUM('Model coeffs'!I$12)*'Cost drivers '!$I170 + SUM('Model coeffs'!I$13)*'Cost drivers '!$J170),
"")</f>
        <v>46.644890443901275</v>
      </c>
      <c r="J168" s="181">
        <f>IFERROR(
EXP(SUM('Model coeffs'!J$14) + SUM('Model coeffs'!J$7)*'Cost drivers '!$D170 + SUM('Model coeffs'!J$8)*'Cost drivers '!$E170 + SUM('Model coeffs'!J$9)*'Cost drivers '!$F170 + SUM('Model coeffs'!J$10)*'Cost drivers '!$G170 + SUM('Model coeffs'!J$11)*'Cost drivers '!$H170 + SUM('Model coeffs'!J$12)*'Cost drivers '!$I170 + SUM('Model coeffs'!J$13)*'Cost drivers '!$J170),
"")</f>
        <v>40.456422815319137</v>
      </c>
      <c r="K168" s="181">
        <f>IFERROR(
EXP(SUM('Model coeffs'!K$14) + SUM('Model coeffs'!K$7)*'Cost drivers '!$D170 + SUM('Model coeffs'!K$8)*'Cost drivers '!$E170 + SUM('Model coeffs'!K$9)*'Cost drivers '!$F170 + SUM('Model coeffs'!K$10)*'Cost drivers '!$G170 + SUM('Model coeffs'!K$11)*'Cost drivers '!$H170 + SUM('Model coeffs'!K$12)*'Cost drivers '!$I170 + SUM('Model coeffs'!K$13)*'Cost drivers '!$J170),
"")</f>
        <v>45.221377716091112</v>
      </c>
      <c r="L168" s="182">
        <f>IFERROR(INDEX('Cost drivers '!$O$9:$O$314, MATCH('Modelled costs '!$A168, 'Cost drivers '!$A$9:$A$314, 0)), "")</f>
        <v>1482.6150000000002</v>
      </c>
      <c r="M168" s="183"/>
      <c r="N168" s="184">
        <f t="shared" si="22"/>
        <v>26.303713325748245</v>
      </c>
      <c r="O168" s="184">
        <f t="shared" si="22"/>
        <v>32.026962624452217</v>
      </c>
      <c r="P168" s="184">
        <f t="shared" si="22"/>
        <v>31.070406944837913</v>
      </c>
      <c r="Q168" s="184">
        <f t="shared" si="22"/>
        <v>32.759842768901926</v>
      </c>
      <c r="R168" s="184">
        <f t="shared" si="31"/>
        <v>61.990009712315626</v>
      </c>
      <c r="S168" s="184">
        <f t="shared" si="31"/>
        <v>69.156414245484697</v>
      </c>
      <c r="T168" s="184">
        <f t="shared" si="31"/>
        <v>59.981299312334386</v>
      </c>
      <c r="U168" s="184">
        <f t="shared" si="31"/>
        <v>67.045892922542436</v>
      </c>
      <c r="V168" s="183"/>
      <c r="W168" s="185">
        <f t="shared" si="25"/>
        <v>29.165337975100229</v>
      </c>
      <c r="X168" s="185">
        <f t="shared" si="26"/>
        <v>31.91512485686992</v>
      </c>
      <c r="Y168" s="185">
        <f t="shared" si="23"/>
        <v>64.543404048169293</v>
      </c>
      <c r="Z168" s="183"/>
      <c r="AA168" s="185">
        <f t="shared" si="27"/>
        <v>61.080462831970152</v>
      </c>
      <c r="AB168" s="185">
        <f t="shared" si="28"/>
        <v>64.543404048169293</v>
      </c>
      <c r="AC168" s="185">
        <f t="shared" si="29"/>
        <v>63.677668744119508</v>
      </c>
      <c r="AD168" s="183"/>
      <c r="AE168" s="186">
        <f>IF(RIGHT($C168,2)&gt;=RIGHT(Controls!$C$53,2), 'Modelled costs '!$AC168*Controls!$E$41, "")</f>
        <v>58.402567036423889</v>
      </c>
      <c r="AF168" s="187">
        <f>IF(RIGHT($C168,2)&lt;RIGHT(Controls!$C$53,2), "", (INDEX(Controls!$F$44:$F$49, MATCH('Modelled costs '!$C168, Controls!$B$44:$B$49,0), 0))*'Modelled costs '!$AE168)</f>
        <v>-1.3770234817312395</v>
      </c>
      <c r="AG168" s="188">
        <f t="shared" si="30"/>
        <v>57.025543554692646</v>
      </c>
    </row>
    <row r="169" spans="1:33" s="48" customFormat="1" ht="13.15">
      <c r="A169" s="66" t="str">
        <f t="shared" si="24"/>
        <v>WSH28</v>
      </c>
      <c r="B169" s="66" t="str">
        <f>Costs!B170</f>
        <v>WSH</v>
      </c>
      <c r="C169" s="66" t="str">
        <f>Costs!C170</f>
        <v>2027-28</v>
      </c>
      <c r="D169" s="181">
        <f>IFERROR(
EXP(SUM('Model coeffs'!D$14) + SUM('Model coeffs'!D$7)*'Cost drivers '!$D171 + SUM('Model coeffs'!D$8)*'Cost drivers '!$E171 + SUM('Model coeffs'!D$9)*'Cost drivers '!$F171 + SUM('Model coeffs'!D$10)*'Cost drivers '!$G171 + SUM('Model coeffs'!D$11)*'Cost drivers '!$H171 + SUM('Model coeffs'!D$12)*'Cost drivers '!$I171 + SUM('Model coeffs'!D$13)*'Cost drivers '!$J171),
"")</f>
        <v>18.768025376638082</v>
      </c>
      <c r="E169" s="181">
        <f>IFERROR(
EXP(SUM('Model coeffs'!E$14) + SUM('Model coeffs'!E$7)*'Cost drivers '!$D171 + SUM('Model coeffs'!E$8)*'Cost drivers '!$E171 + SUM('Model coeffs'!E$9)*'Cost drivers '!$F171 + SUM('Model coeffs'!E$10)*'Cost drivers '!$G171 + SUM('Model coeffs'!E$11)*'Cost drivers '!$H171 + SUM('Model coeffs'!E$12)*'Cost drivers '!$I171 + SUM('Model coeffs'!E$13)*'Cost drivers '!$J171),
"")</f>
        <v>22.783805808062993</v>
      </c>
      <c r="F169" s="181">
        <f>IFERROR(
EXP(SUM('Model coeffs'!F$14) + SUM('Model coeffs'!F$7)*'Cost drivers '!$D171 + SUM('Model coeffs'!F$8)*'Cost drivers '!$E171 + SUM('Model coeffs'!F$9)*'Cost drivers '!$F171 + SUM('Model coeffs'!F$10)*'Cost drivers '!$G171 + SUM('Model coeffs'!F$11)*'Cost drivers '!$H171 + SUM('Model coeffs'!F$12)*'Cost drivers '!$I171 + SUM('Model coeffs'!F$13)*'Cost drivers '!$J171),
"")</f>
        <v>20.956609680246263</v>
      </c>
      <c r="G169" s="181">
        <f>IFERROR(
EXP(SUM('Model coeffs'!G$14) + SUM('Model coeffs'!G$7)*'Cost drivers '!$D171 + SUM('Model coeffs'!G$8)*'Cost drivers '!$E171 + SUM('Model coeffs'!G$9)*'Cost drivers '!$F171 + SUM('Model coeffs'!G$10)*'Cost drivers '!$G171 + SUM('Model coeffs'!G$11)*'Cost drivers '!$H171 + SUM('Model coeffs'!G$12)*'Cost drivers '!$I171 + SUM('Model coeffs'!G$13)*'Cost drivers '!$J171),
"")</f>
        <v>22.085767222717443</v>
      </c>
      <c r="H169" s="181">
        <f>IFERROR(
EXP(SUM('Model coeffs'!H$14) + SUM('Model coeffs'!H$7)*'Cost drivers '!$D171 + SUM('Model coeffs'!H$8)*'Cost drivers '!$E171 + SUM('Model coeffs'!H$9)*'Cost drivers '!$F171 + SUM('Model coeffs'!H$10)*'Cost drivers '!$G171 + SUM('Model coeffs'!H$11)*'Cost drivers '!$H171 + SUM('Model coeffs'!H$12)*'Cost drivers '!$I171 + SUM('Model coeffs'!H$13)*'Cost drivers '!$J171),
"")</f>
        <v>43.272380117288883</v>
      </c>
      <c r="I169" s="181">
        <f>IFERROR(
EXP(SUM('Model coeffs'!I$14) + SUM('Model coeffs'!I$7)*'Cost drivers '!$D171 + SUM('Model coeffs'!I$8)*'Cost drivers '!$E171 + SUM('Model coeffs'!I$9)*'Cost drivers '!$F171 + SUM('Model coeffs'!I$10)*'Cost drivers '!$G171 + SUM('Model coeffs'!I$11)*'Cost drivers '!$H171 + SUM('Model coeffs'!I$12)*'Cost drivers '!$I171 + SUM('Model coeffs'!I$13)*'Cost drivers '!$J171),
"")</f>
        <v>48.352718317776727</v>
      </c>
      <c r="J169" s="181">
        <f>IFERROR(
EXP(SUM('Model coeffs'!J$14) + SUM('Model coeffs'!J$7)*'Cost drivers '!$D171 + SUM('Model coeffs'!J$8)*'Cost drivers '!$E171 + SUM('Model coeffs'!J$9)*'Cost drivers '!$F171 + SUM('Model coeffs'!J$10)*'Cost drivers '!$G171 + SUM('Model coeffs'!J$11)*'Cost drivers '!$H171 + SUM('Model coeffs'!J$12)*'Cost drivers '!$I171 + SUM('Model coeffs'!J$13)*'Cost drivers '!$J171),
"")</f>
        <v>41.655597759149998</v>
      </c>
      <c r="K169" s="181">
        <f>IFERROR(
EXP(SUM('Model coeffs'!K$14) + SUM('Model coeffs'!K$7)*'Cost drivers '!$D171 + SUM('Model coeffs'!K$8)*'Cost drivers '!$E171 + SUM('Model coeffs'!K$9)*'Cost drivers '!$F171 + SUM('Model coeffs'!K$10)*'Cost drivers '!$G171 + SUM('Model coeffs'!K$11)*'Cost drivers '!$H171 + SUM('Model coeffs'!K$12)*'Cost drivers '!$I171 + SUM('Model coeffs'!K$13)*'Cost drivers '!$J171),
"")</f>
        <v>46.601910248826819</v>
      </c>
      <c r="L169" s="182">
        <f>IFERROR(INDEX('Cost drivers '!$O$9:$O$314, MATCH('Modelled costs '!$A169, 'Cost drivers '!$A$9:$A$314, 0)), "")</f>
        <v>1491.8340000000001</v>
      </c>
      <c r="M169" s="183"/>
      <c r="N169" s="184">
        <f t="shared" si="22"/>
        <v>27.998778369731497</v>
      </c>
      <c r="O169" s="184">
        <f t="shared" si="22"/>
        <v>33.989656153865852</v>
      </c>
      <c r="P169" s="184">
        <f t="shared" si="22"/>
        <v>31.263782845720502</v>
      </c>
      <c r="Q169" s="184">
        <f t="shared" si="22"/>
        <v>32.948298458935454</v>
      </c>
      <c r="R169" s="184">
        <f t="shared" si="31"/>
        <v>64.555207919895551</v>
      </c>
      <c r="S169" s="184">
        <f t="shared" si="31"/>
        <v>72.134229178882123</v>
      </c>
      <c r="T169" s="184">
        <f t="shared" si="31"/>
        <v>62.14323702742378</v>
      </c>
      <c r="U169" s="184">
        <f t="shared" si="31"/>
        <v>69.522314174148306</v>
      </c>
      <c r="V169" s="183"/>
      <c r="W169" s="185">
        <f t="shared" si="25"/>
        <v>30.994217261798674</v>
      </c>
      <c r="X169" s="185">
        <f t="shared" si="26"/>
        <v>32.106040652327977</v>
      </c>
      <c r="Y169" s="185">
        <f t="shared" si="23"/>
        <v>67.08874707508744</v>
      </c>
      <c r="Z169" s="183"/>
      <c r="AA169" s="185">
        <f t="shared" si="27"/>
        <v>63.100257914126651</v>
      </c>
      <c r="AB169" s="185">
        <f t="shared" si="28"/>
        <v>67.08874707508744</v>
      </c>
      <c r="AC169" s="185">
        <f t="shared" si="29"/>
        <v>66.091624784847241</v>
      </c>
      <c r="AD169" s="183"/>
      <c r="AE169" s="186">
        <f>IF(RIGHT($C169,2)&gt;=RIGHT(Controls!$C$53,2), 'Modelled costs '!$AC169*Controls!$E$41, "")</f>
        <v>60.616549304809006</v>
      </c>
      <c r="AF169" s="187">
        <f>IF(RIGHT($C169,2)&lt;RIGHT(Controls!$C$53,2), "", (INDEX(Controls!$F$44:$F$49, MATCH('Modelled costs '!$C169, Controls!$B$44:$B$49,0), 0))*'Modelled costs '!$AE169)</f>
        <v>-1.8981052260833757</v>
      </c>
      <c r="AG169" s="188">
        <f t="shared" si="30"/>
        <v>58.718444078725632</v>
      </c>
    </row>
    <row r="170" spans="1:33" s="48" customFormat="1" ht="13.15">
      <c r="A170" s="66" t="str">
        <f t="shared" si="24"/>
        <v>WSH29</v>
      </c>
      <c r="B170" s="66" t="str">
        <f>Costs!B171</f>
        <v>WSH</v>
      </c>
      <c r="C170" s="66" t="str">
        <f>Costs!C171</f>
        <v>2028-29</v>
      </c>
      <c r="D170" s="181">
        <f>IFERROR(
EXP(SUM('Model coeffs'!D$14) + SUM('Model coeffs'!D$7)*'Cost drivers '!$D172 + SUM('Model coeffs'!D$8)*'Cost drivers '!$E172 + SUM('Model coeffs'!D$9)*'Cost drivers '!$F172 + SUM('Model coeffs'!D$10)*'Cost drivers '!$G172 + SUM('Model coeffs'!D$11)*'Cost drivers '!$H172 + SUM('Model coeffs'!D$12)*'Cost drivers '!$I172 + SUM('Model coeffs'!D$13)*'Cost drivers '!$J172),
"")</f>
        <v>19.475337887904406</v>
      </c>
      <c r="E170" s="181">
        <f>IFERROR(
EXP(SUM('Model coeffs'!E$14) + SUM('Model coeffs'!E$7)*'Cost drivers '!$D172 + SUM('Model coeffs'!E$8)*'Cost drivers '!$E172 + SUM('Model coeffs'!E$9)*'Cost drivers '!$F172 + SUM('Model coeffs'!E$10)*'Cost drivers '!$G172 + SUM('Model coeffs'!E$11)*'Cost drivers '!$H172 + SUM('Model coeffs'!E$12)*'Cost drivers '!$I172 + SUM('Model coeffs'!E$13)*'Cost drivers '!$J172),
"")</f>
        <v>23.596286328389322</v>
      </c>
      <c r="F170" s="181">
        <f>IFERROR(
EXP(SUM('Model coeffs'!F$14) + SUM('Model coeffs'!F$7)*'Cost drivers '!$D172 + SUM('Model coeffs'!F$8)*'Cost drivers '!$E172 + SUM('Model coeffs'!F$9)*'Cost drivers '!$F172 + SUM('Model coeffs'!F$10)*'Cost drivers '!$G172 + SUM('Model coeffs'!F$11)*'Cost drivers '!$H172 + SUM('Model coeffs'!F$12)*'Cost drivers '!$I172 + SUM('Model coeffs'!F$13)*'Cost drivers '!$J172),
"")</f>
        <v>20.956735600126592</v>
      </c>
      <c r="G170" s="181">
        <f>IFERROR(
EXP(SUM('Model coeffs'!G$14) + SUM('Model coeffs'!G$7)*'Cost drivers '!$D172 + SUM('Model coeffs'!G$8)*'Cost drivers '!$E172 + SUM('Model coeffs'!G$9)*'Cost drivers '!$F172 + SUM('Model coeffs'!G$10)*'Cost drivers '!$G172 + SUM('Model coeffs'!G$11)*'Cost drivers '!$H172 + SUM('Model coeffs'!G$12)*'Cost drivers '!$I172 + SUM('Model coeffs'!G$13)*'Cost drivers '!$J172),
"")</f>
        <v>22.075546065654216</v>
      </c>
      <c r="H170" s="181">
        <f>IFERROR(
EXP(SUM('Model coeffs'!H$14) + SUM('Model coeffs'!H$7)*'Cost drivers '!$D172 + SUM('Model coeffs'!H$8)*'Cost drivers '!$E172 + SUM('Model coeffs'!H$9)*'Cost drivers '!$F172 + SUM('Model coeffs'!H$10)*'Cost drivers '!$G172 + SUM('Model coeffs'!H$11)*'Cost drivers '!$H172 + SUM('Model coeffs'!H$12)*'Cost drivers '!$I172 + SUM('Model coeffs'!H$13)*'Cost drivers '!$J172),
"")</f>
        <v>44.252515642414281</v>
      </c>
      <c r="I170" s="181">
        <f>IFERROR(
EXP(SUM('Model coeffs'!I$14) + SUM('Model coeffs'!I$7)*'Cost drivers '!$D172 + SUM('Model coeffs'!I$8)*'Cost drivers '!$E172 + SUM('Model coeffs'!I$9)*'Cost drivers '!$F172 + SUM('Model coeffs'!I$10)*'Cost drivers '!$G172 + SUM('Model coeffs'!I$11)*'Cost drivers '!$H172 + SUM('Model coeffs'!I$12)*'Cost drivers '!$I172 + SUM('Model coeffs'!I$13)*'Cost drivers '!$J172),
"")</f>
        <v>49.500140060955125</v>
      </c>
      <c r="J170" s="181">
        <f>IFERROR(
EXP(SUM('Model coeffs'!J$14) + SUM('Model coeffs'!J$7)*'Cost drivers '!$D172 + SUM('Model coeffs'!J$8)*'Cost drivers '!$E172 + SUM('Model coeffs'!J$9)*'Cost drivers '!$F172 + SUM('Model coeffs'!J$10)*'Cost drivers '!$G172 + SUM('Model coeffs'!J$11)*'Cost drivers '!$H172 + SUM('Model coeffs'!J$12)*'Cost drivers '!$I172 + SUM('Model coeffs'!J$13)*'Cost drivers '!$J172),
"")</f>
        <v>42.46354952893968</v>
      </c>
      <c r="K170" s="181">
        <f>IFERROR(
EXP(SUM('Model coeffs'!K$14) + SUM('Model coeffs'!K$7)*'Cost drivers '!$D172 + SUM('Model coeffs'!K$8)*'Cost drivers '!$E172 + SUM('Model coeffs'!K$9)*'Cost drivers '!$F172 + SUM('Model coeffs'!K$10)*'Cost drivers '!$G172 + SUM('Model coeffs'!K$11)*'Cost drivers '!$H172 + SUM('Model coeffs'!K$12)*'Cost drivers '!$I172 + SUM('Model coeffs'!K$13)*'Cost drivers '!$J172),
"")</f>
        <v>47.532715929342181</v>
      </c>
      <c r="L170" s="182">
        <f>IFERROR(INDEX('Cost drivers '!$O$9:$O$314, MATCH('Modelled costs '!$A170, 'Cost drivers '!$A$9:$A$314, 0)), "")</f>
        <v>1501.127</v>
      </c>
      <c r="M170" s="183"/>
      <c r="N170" s="184">
        <f t="shared" si="22"/>
        <v>29.234955537656276</v>
      </c>
      <c r="O170" s="184">
        <f t="shared" si="22"/>
        <v>35.421022507276078</v>
      </c>
      <c r="P170" s="184">
        <f t="shared" si="22"/>
        <v>31.45872164121123</v>
      </c>
      <c r="Q170" s="184">
        <f t="shared" si="22"/>
        <v>33.138198238897317</v>
      </c>
      <c r="R170" s="184">
        <f t="shared" si="31"/>
        <v>66.428646048750423</v>
      </c>
      <c r="S170" s="184">
        <f t="shared" si="31"/>
        <v>74.305996749281391</v>
      </c>
      <c r="T170" s="184">
        <f t="shared" si="31"/>
        <v>63.743180713728634</v>
      </c>
      <c r="U170" s="184">
        <f t="shared" si="31"/>
        <v>71.352643264865634</v>
      </c>
      <c r="V170" s="183"/>
      <c r="W170" s="185">
        <f t="shared" si="25"/>
        <v>32.327989022466177</v>
      </c>
      <c r="X170" s="185">
        <f t="shared" si="26"/>
        <v>32.298459940054272</v>
      </c>
      <c r="Y170" s="185">
        <f t="shared" si="23"/>
        <v>68.957616694156513</v>
      </c>
      <c r="Z170" s="183"/>
      <c r="AA170" s="185">
        <f t="shared" si="27"/>
        <v>64.626448962520442</v>
      </c>
      <c r="AB170" s="185">
        <f t="shared" si="28"/>
        <v>68.957616694156513</v>
      </c>
      <c r="AC170" s="185">
        <f t="shared" si="29"/>
        <v>67.874824761247496</v>
      </c>
      <c r="AD170" s="183"/>
      <c r="AE170" s="186">
        <f>IF(RIGHT($C170,2)&gt;=RIGHT(Controls!$C$53,2), 'Modelled costs '!$AC170*Controls!$E$41, "")</f>
        <v>62.252027773399817</v>
      </c>
      <c r="AF170" s="187">
        <f>IF(RIGHT($C170,2)&lt;RIGHT(Controls!$C$53,2), "", (INDEX(Controls!$F$44:$F$49, MATCH('Modelled costs '!$C170, Controls!$B$44:$B$49,0), 0))*'Modelled costs '!$AE170)</f>
        <v>-2.4270337124180363</v>
      </c>
      <c r="AG170" s="188">
        <f t="shared" si="30"/>
        <v>59.82499406098178</v>
      </c>
    </row>
    <row r="171" spans="1:33" s="48" customFormat="1" ht="13.15">
      <c r="A171" s="66" t="str">
        <f t="shared" si="24"/>
        <v>WSH30</v>
      </c>
      <c r="B171" s="66" t="str">
        <f>Costs!B172</f>
        <v>WSH</v>
      </c>
      <c r="C171" s="66" t="str">
        <f>Costs!C172</f>
        <v>2029-30</v>
      </c>
      <c r="D171" s="181">
        <f>IFERROR(
EXP(SUM('Model coeffs'!D$14) + SUM('Model coeffs'!D$7)*'Cost drivers '!$D173 + SUM('Model coeffs'!D$8)*'Cost drivers '!$E173 + SUM('Model coeffs'!D$9)*'Cost drivers '!$F173 + SUM('Model coeffs'!D$10)*'Cost drivers '!$G173 + SUM('Model coeffs'!D$11)*'Cost drivers '!$H173 + SUM('Model coeffs'!D$12)*'Cost drivers '!$I173 + SUM('Model coeffs'!D$13)*'Cost drivers '!$J173),
"")</f>
        <v>20.247642242190249</v>
      </c>
      <c r="E171" s="181">
        <f>IFERROR(
EXP(SUM('Model coeffs'!E$14) + SUM('Model coeffs'!E$7)*'Cost drivers '!$D173 + SUM('Model coeffs'!E$8)*'Cost drivers '!$E173 + SUM('Model coeffs'!E$9)*'Cost drivers '!$F173 + SUM('Model coeffs'!E$10)*'Cost drivers '!$G173 + SUM('Model coeffs'!E$11)*'Cost drivers '!$H173 + SUM('Model coeffs'!E$12)*'Cost drivers '!$I173 + SUM('Model coeffs'!E$13)*'Cost drivers '!$J173),
"")</f>
        <v>24.481644609784833</v>
      </c>
      <c r="F171" s="181">
        <f>IFERROR(
EXP(SUM('Model coeffs'!F$14) + SUM('Model coeffs'!F$7)*'Cost drivers '!$D173 + SUM('Model coeffs'!F$8)*'Cost drivers '!$E173 + SUM('Model coeffs'!F$9)*'Cost drivers '!$F173 + SUM('Model coeffs'!F$10)*'Cost drivers '!$G173 + SUM('Model coeffs'!F$11)*'Cost drivers '!$H173 + SUM('Model coeffs'!F$12)*'Cost drivers '!$I173 + SUM('Model coeffs'!F$13)*'Cost drivers '!$J173),
"")</f>
        <v>20.956864348653792</v>
      </c>
      <c r="G171" s="181">
        <f>IFERROR(
EXP(SUM('Model coeffs'!G$14) + SUM('Model coeffs'!G$7)*'Cost drivers '!$D173 + SUM('Model coeffs'!G$8)*'Cost drivers '!$E173 + SUM('Model coeffs'!G$9)*'Cost drivers '!$F173 + SUM('Model coeffs'!G$10)*'Cost drivers '!$G173 + SUM('Model coeffs'!G$11)*'Cost drivers '!$H173 + SUM('Model coeffs'!G$12)*'Cost drivers '!$I173 + SUM('Model coeffs'!G$13)*'Cost drivers '!$J173),
"")</f>
        <v>22.065560668182989</v>
      </c>
      <c r="H171" s="181">
        <f>IFERROR(
EXP(SUM('Model coeffs'!H$14) + SUM('Model coeffs'!H$7)*'Cost drivers '!$D173 + SUM('Model coeffs'!H$8)*'Cost drivers '!$E173 + SUM('Model coeffs'!H$9)*'Cost drivers '!$F173 + SUM('Model coeffs'!H$10)*'Cost drivers '!$G173 + SUM('Model coeffs'!H$11)*'Cost drivers '!$H173 + SUM('Model coeffs'!H$12)*'Cost drivers '!$I173 + SUM('Model coeffs'!H$13)*'Cost drivers '!$J173),
"")</f>
        <v>45.308646956015473</v>
      </c>
      <c r="I171" s="181">
        <f>IFERROR(
EXP(SUM('Model coeffs'!I$14) + SUM('Model coeffs'!I$7)*'Cost drivers '!$D173 + SUM('Model coeffs'!I$8)*'Cost drivers '!$E173 + SUM('Model coeffs'!I$9)*'Cost drivers '!$F173 + SUM('Model coeffs'!I$10)*'Cost drivers '!$G173 + SUM('Model coeffs'!I$11)*'Cost drivers '!$H173 + SUM('Model coeffs'!I$12)*'Cost drivers '!$I173 + SUM('Model coeffs'!I$13)*'Cost drivers '!$J173),
"")</f>
        <v>50.737810616627932</v>
      </c>
      <c r="J171" s="181">
        <f>IFERROR(
EXP(SUM('Model coeffs'!J$14) + SUM('Model coeffs'!J$7)*'Cost drivers '!$D173 + SUM('Model coeffs'!J$8)*'Cost drivers '!$E173 + SUM('Model coeffs'!J$9)*'Cost drivers '!$F173 + SUM('Model coeffs'!J$10)*'Cost drivers '!$G173 + SUM('Model coeffs'!J$11)*'Cost drivers '!$H173 + SUM('Model coeffs'!J$12)*'Cost drivers '!$I173 + SUM('Model coeffs'!J$13)*'Cost drivers '!$J173),
"")</f>
        <v>43.329791767645652</v>
      </c>
      <c r="K171" s="181">
        <f>IFERROR(
EXP(SUM('Model coeffs'!K$14) + SUM('Model coeffs'!K$7)*'Cost drivers '!$D173 + SUM('Model coeffs'!K$8)*'Cost drivers '!$E173 + SUM('Model coeffs'!K$9)*'Cost drivers '!$F173 + SUM('Model coeffs'!K$10)*'Cost drivers '!$G173 + SUM('Model coeffs'!K$11)*'Cost drivers '!$H173 + SUM('Model coeffs'!K$12)*'Cost drivers '!$I173 + SUM('Model coeffs'!K$13)*'Cost drivers '!$J173),
"")</f>
        <v>48.531255488820278</v>
      </c>
      <c r="L171" s="182">
        <f>IFERROR(INDEX('Cost drivers '!$O$9:$O$314, MATCH('Modelled costs '!$A171, 'Cost drivers '!$A$9:$A$314, 0)), "")</f>
        <v>1510.2759999999998</v>
      </c>
      <c r="M171" s="183"/>
      <c r="N171" s="184">
        <f t="shared" si="22"/>
        <v>30.579528134966118</v>
      </c>
      <c r="O171" s="184">
        <f t="shared" si="22"/>
        <v>36.974040294687391</v>
      </c>
      <c r="P171" s="184">
        <f t="shared" si="22"/>
        <v>31.650649261027446</v>
      </c>
      <c r="Q171" s="184">
        <f t="shared" si="22"/>
        <v>33.325086703700727</v>
      </c>
      <c r="R171" s="184">
        <f t="shared" si="31"/>
        <v>68.428562090143217</v>
      </c>
      <c r="S171" s="184">
        <f t="shared" si="31"/>
        <v>76.628097666838343</v>
      </c>
      <c r="T171" s="184">
        <f t="shared" si="31"/>
        <v>65.439944591672798</v>
      </c>
      <c r="U171" s="184">
        <f t="shared" si="31"/>
        <v>73.295590414633523</v>
      </c>
      <c r="V171" s="183"/>
      <c r="W171" s="185">
        <f t="shared" si="25"/>
        <v>33.776784214826755</v>
      </c>
      <c r="X171" s="185">
        <f t="shared" si="26"/>
        <v>32.487867982364087</v>
      </c>
      <c r="Y171" s="185">
        <f t="shared" si="23"/>
        <v>70.948048690821963</v>
      </c>
      <c r="Z171" s="183"/>
      <c r="AA171" s="185">
        <f t="shared" si="27"/>
        <v>66.264652197190841</v>
      </c>
      <c r="AB171" s="185">
        <f t="shared" si="28"/>
        <v>70.948048690821963</v>
      </c>
      <c r="AC171" s="185">
        <f t="shared" si="29"/>
        <v>69.777199567414186</v>
      </c>
      <c r="AD171" s="183"/>
      <c r="AE171" s="186">
        <f>IF(RIGHT($C171,2)&gt;=RIGHT(Controls!$C$53,2), 'Modelled costs '!$AC171*Controls!$E$41, "")</f>
        <v>63.996808547206243</v>
      </c>
      <c r="AF171" s="187">
        <f>IF(RIGHT($C171,2)&lt;RIGHT(Controls!$C$53,2), "", (INDEX(Controls!$F$44:$F$49, MATCH('Modelled costs '!$C171, Controls!$B$44:$B$49,0), 0))*'Modelled costs '!$AE171)</f>
        <v>-2.9822728620690975</v>
      </c>
      <c r="AG171" s="188">
        <f t="shared" si="30"/>
        <v>61.014535685137147</v>
      </c>
    </row>
    <row r="172" spans="1:33" s="48" customFormat="1" ht="13.15">
      <c r="A172" s="66" t="str">
        <f t="shared" si="24"/>
        <v>WSX14</v>
      </c>
      <c r="B172" s="66" t="str">
        <f>Costs!B173</f>
        <v>WSX</v>
      </c>
      <c r="C172" s="66" t="str">
        <f>Costs!C173</f>
        <v>2013-14</v>
      </c>
      <c r="D172" s="181">
        <f>IFERROR(
EXP(SUM('Model coeffs'!D$14) + SUM('Model coeffs'!D$7)*'Cost drivers '!$D174 + SUM('Model coeffs'!D$8)*'Cost drivers '!$E174 + SUM('Model coeffs'!D$9)*'Cost drivers '!$F174 + SUM('Model coeffs'!D$10)*'Cost drivers '!$G174 + SUM('Model coeffs'!D$11)*'Cost drivers '!$H174 + SUM('Model coeffs'!D$12)*'Cost drivers '!$I174 + SUM('Model coeffs'!D$13)*'Cost drivers '!$J174),
"")</f>
        <v>13.882949659780795</v>
      </c>
      <c r="E172" s="181">
        <f>IFERROR(
EXP(SUM('Model coeffs'!E$14) + SUM('Model coeffs'!E$7)*'Cost drivers '!$D174 + SUM('Model coeffs'!E$8)*'Cost drivers '!$E174 + SUM('Model coeffs'!E$9)*'Cost drivers '!$F174 + SUM('Model coeffs'!E$10)*'Cost drivers '!$G174 + SUM('Model coeffs'!E$11)*'Cost drivers '!$H174 + SUM('Model coeffs'!E$12)*'Cost drivers '!$I174 + SUM('Model coeffs'!E$13)*'Cost drivers '!$J174),
"")</f>
        <v>13.432002081366521</v>
      </c>
      <c r="F172" s="181">
        <f>IFERROR(
EXP(SUM('Model coeffs'!F$14) + SUM('Model coeffs'!F$7)*'Cost drivers '!$D174 + SUM('Model coeffs'!F$8)*'Cost drivers '!$E174 + SUM('Model coeffs'!F$9)*'Cost drivers '!$F174 + SUM('Model coeffs'!F$10)*'Cost drivers '!$G174 + SUM('Model coeffs'!F$11)*'Cost drivers '!$H174 + SUM('Model coeffs'!F$12)*'Cost drivers '!$I174 + SUM('Model coeffs'!F$13)*'Cost drivers '!$J174),
"")</f>
        <v>19.329987170139983</v>
      </c>
      <c r="G172" s="181">
        <f>IFERROR(
EXP(SUM('Model coeffs'!G$14) + SUM('Model coeffs'!G$7)*'Cost drivers '!$D174 + SUM('Model coeffs'!G$8)*'Cost drivers '!$E174 + SUM('Model coeffs'!G$9)*'Cost drivers '!$F174 + SUM('Model coeffs'!G$10)*'Cost drivers '!$G174 + SUM('Model coeffs'!G$11)*'Cost drivers '!$H174 + SUM('Model coeffs'!G$12)*'Cost drivers '!$I174 + SUM('Model coeffs'!G$13)*'Cost drivers '!$J174),
"")</f>
        <v>19.322551045806115</v>
      </c>
      <c r="H172" s="181">
        <f>IFERROR(
EXP(SUM('Model coeffs'!H$14) + SUM('Model coeffs'!H$7)*'Cost drivers '!$D174 + SUM('Model coeffs'!H$8)*'Cost drivers '!$E174 + SUM('Model coeffs'!H$9)*'Cost drivers '!$F174 + SUM('Model coeffs'!H$10)*'Cost drivers '!$G174 + SUM('Model coeffs'!H$11)*'Cost drivers '!$H174 + SUM('Model coeffs'!H$12)*'Cost drivers '!$I174 + SUM('Model coeffs'!H$13)*'Cost drivers '!$J174),
"")</f>
        <v>37.026331760897669</v>
      </c>
      <c r="I172" s="181">
        <f>IFERROR(
EXP(SUM('Model coeffs'!I$14) + SUM('Model coeffs'!I$7)*'Cost drivers '!$D174 + SUM('Model coeffs'!I$8)*'Cost drivers '!$E174 + SUM('Model coeffs'!I$9)*'Cost drivers '!$F174 + SUM('Model coeffs'!I$10)*'Cost drivers '!$G174 + SUM('Model coeffs'!I$11)*'Cost drivers '!$H174 + SUM('Model coeffs'!I$12)*'Cost drivers '!$I174 + SUM('Model coeffs'!I$13)*'Cost drivers '!$J174),
"")</f>
        <v>38.022637926864668</v>
      </c>
      <c r="J172" s="181">
        <f>IFERROR(
EXP(SUM('Model coeffs'!J$14) + SUM('Model coeffs'!J$7)*'Cost drivers '!$D174 + SUM('Model coeffs'!J$8)*'Cost drivers '!$E174 + SUM('Model coeffs'!J$9)*'Cost drivers '!$F174 + SUM('Model coeffs'!J$10)*'Cost drivers '!$G174 + SUM('Model coeffs'!J$11)*'Cost drivers '!$H174 + SUM('Model coeffs'!J$12)*'Cost drivers '!$I174 + SUM('Model coeffs'!J$13)*'Cost drivers '!$J174),
"")</f>
        <v>35.603068893827718</v>
      </c>
      <c r="K172" s="181">
        <f>IFERROR(
EXP(SUM('Model coeffs'!K$14) + SUM('Model coeffs'!K$7)*'Cost drivers '!$D174 + SUM('Model coeffs'!K$8)*'Cost drivers '!$E174 + SUM('Model coeffs'!K$9)*'Cost drivers '!$F174 + SUM('Model coeffs'!K$10)*'Cost drivers '!$G174 + SUM('Model coeffs'!K$11)*'Cost drivers '!$H174 + SUM('Model coeffs'!K$12)*'Cost drivers '!$I174 + SUM('Model coeffs'!K$13)*'Cost drivers '!$J174),
"")</f>
        <v>36.158186681754081</v>
      </c>
      <c r="L172" s="182">
        <f>IFERROR(INDEX('Cost drivers '!$O$9:$O$314, MATCH('Modelled costs '!$A172, 'Cost drivers '!$A$9:$A$314, 0)), "")</f>
        <v>1131.2399999999998</v>
      </c>
      <c r="M172" s="183"/>
      <c r="N172" s="184">
        <f t="shared" si="22"/>
        <v>15.704947973130423</v>
      </c>
      <c r="O172" s="184">
        <f t="shared" si="22"/>
        <v>15.194818034525062</v>
      </c>
      <c r="P172" s="184">
        <f t="shared" si="22"/>
        <v>21.86685468634915</v>
      </c>
      <c r="Q172" s="184">
        <f t="shared" si="22"/>
        <v>21.858442645057703</v>
      </c>
      <c r="R172" s="184">
        <f t="shared" si="31"/>
        <v>41.885667541197876</v>
      </c>
      <c r="S172" s="184">
        <f t="shared" si="31"/>
        <v>43.012728928386373</v>
      </c>
      <c r="T172" s="184">
        <f t="shared" si="31"/>
        <v>40.275615655453663</v>
      </c>
      <c r="U172" s="184">
        <f t="shared" si="31"/>
        <v>40.90358710186748</v>
      </c>
      <c r="V172" s="183"/>
      <c r="W172" s="185">
        <f t="shared" si="25"/>
        <v>15.449883003827743</v>
      </c>
      <c r="X172" s="185">
        <f t="shared" si="26"/>
        <v>21.862648665703425</v>
      </c>
      <c r="Y172" s="185">
        <f t="shared" si="23"/>
        <v>41.519399806726348</v>
      </c>
      <c r="Z172" s="183"/>
      <c r="AA172" s="185">
        <f t="shared" si="27"/>
        <v>37.312531669531168</v>
      </c>
      <c r="AB172" s="185">
        <f t="shared" si="28"/>
        <v>41.519399806726348</v>
      </c>
      <c r="AC172" s="185">
        <f t="shared" si="29"/>
        <v>40.467682772427551</v>
      </c>
      <c r="AD172" s="183"/>
      <c r="AE172" s="186" t="str">
        <f>IF(RIGHT($C172,2)&gt;=RIGHT(Controls!$C$53,2), 'Modelled costs '!$AC172*Controls!$E$41, "")</f>
        <v/>
      </c>
      <c r="AF172" s="187" t="str">
        <f>IF(RIGHT($C172,2)&lt;RIGHT(Controls!$C$53,2), "", (INDEX(Controls!$F$44:$F$49, MATCH('Modelled costs '!$C172, Controls!$B$44:$B$49,0), 0))*'Modelled costs '!$AE172)</f>
        <v/>
      </c>
      <c r="AG172" s="188" t="str">
        <f t="shared" si="30"/>
        <v/>
      </c>
    </row>
    <row r="173" spans="1:33" s="48" customFormat="1" ht="13.15">
      <c r="A173" s="66" t="str">
        <f t="shared" si="24"/>
        <v>WSX15</v>
      </c>
      <c r="B173" s="66" t="str">
        <f>Costs!B174</f>
        <v>WSX</v>
      </c>
      <c r="C173" s="66" t="str">
        <f>Costs!C174</f>
        <v>2014-15</v>
      </c>
      <c r="D173" s="181">
        <f>IFERROR(
EXP(SUM('Model coeffs'!D$14) + SUM('Model coeffs'!D$7)*'Cost drivers '!$D175 + SUM('Model coeffs'!D$8)*'Cost drivers '!$E175 + SUM('Model coeffs'!D$9)*'Cost drivers '!$F175 + SUM('Model coeffs'!D$10)*'Cost drivers '!$G175 + SUM('Model coeffs'!D$11)*'Cost drivers '!$H175 + SUM('Model coeffs'!D$12)*'Cost drivers '!$I175 + SUM('Model coeffs'!D$13)*'Cost drivers '!$J175),
"")</f>
        <v>14.343455411329389</v>
      </c>
      <c r="E173" s="181">
        <f>IFERROR(
EXP(SUM('Model coeffs'!E$14) + SUM('Model coeffs'!E$7)*'Cost drivers '!$D175 + SUM('Model coeffs'!E$8)*'Cost drivers '!$E175 + SUM('Model coeffs'!E$9)*'Cost drivers '!$F175 + SUM('Model coeffs'!E$10)*'Cost drivers '!$G175 + SUM('Model coeffs'!E$11)*'Cost drivers '!$H175 + SUM('Model coeffs'!E$12)*'Cost drivers '!$I175 + SUM('Model coeffs'!E$13)*'Cost drivers '!$J175),
"")</f>
        <v>13.912119968636697</v>
      </c>
      <c r="F173" s="181">
        <f>IFERROR(
EXP(SUM('Model coeffs'!F$14) + SUM('Model coeffs'!F$7)*'Cost drivers '!$D175 + SUM('Model coeffs'!F$8)*'Cost drivers '!$E175 + SUM('Model coeffs'!F$9)*'Cost drivers '!$F175 + SUM('Model coeffs'!F$10)*'Cost drivers '!$G175 + SUM('Model coeffs'!F$11)*'Cost drivers '!$H175 + SUM('Model coeffs'!F$12)*'Cost drivers '!$I175 + SUM('Model coeffs'!F$13)*'Cost drivers '!$J175),
"")</f>
        <v>19.332518807298133</v>
      </c>
      <c r="G173" s="181">
        <f>IFERROR(
EXP(SUM('Model coeffs'!G$14) + SUM('Model coeffs'!G$7)*'Cost drivers '!$D175 + SUM('Model coeffs'!G$8)*'Cost drivers '!$E175 + SUM('Model coeffs'!G$9)*'Cost drivers '!$F175 + SUM('Model coeffs'!G$10)*'Cost drivers '!$G175 + SUM('Model coeffs'!G$11)*'Cost drivers '!$H175 + SUM('Model coeffs'!G$12)*'Cost drivers '!$I175 + SUM('Model coeffs'!G$13)*'Cost drivers '!$J175),
"")</f>
        <v>19.315561706295295</v>
      </c>
      <c r="H173" s="181">
        <f>IFERROR(
EXP(SUM('Model coeffs'!H$14) + SUM('Model coeffs'!H$7)*'Cost drivers '!$D175 + SUM('Model coeffs'!H$8)*'Cost drivers '!$E175 + SUM('Model coeffs'!H$9)*'Cost drivers '!$F175 + SUM('Model coeffs'!H$10)*'Cost drivers '!$G175 + SUM('Model coeffs'!H$11)*'Cost drivers '!$H175 + SUM('Model coeffs'!H$12)*'Cost drivers '!$I175 + SUM('Model coeffs'!H$13)*'Cost drivers '!$J175),
"")</f>
        <v>37.773466418065496</v>
      </c>
      <c r="I173" s="181">
        <f>IFERROR(
EXP(SUM('Model coeffs'!I$14) + SUM('Model coeffs'!I$7)*'Cost drivers '!$D175 + SUM('Model coeffs'!I$8)*'Cost drivers '!$E175 + SUM('Model coeffs'!I$9)*'Cost drivers '!$F175 + SUM('Model coeffs'!I$10)*'Cost drivers '!$G175 + SUM('Model coeffs'!I$11)*'Cost drivers '!$H175 + SUM('Model coeffs'!I$12)*'Cost drivers '!$I175 + SUM('Model coeffs'!I$13)*'Cost drivers '!$J175),
"")</f>
        <v>38.917938040098576</v>
      </c>
      <c r="J173" s="181">
        <f>IFERROR(
EXP(SUM('Model coeffs'!J$14) + SUM('Model coeffs'!J$7)*'Cost drivers '!$D175 + SUM('Model coeffs'!J$8)*'Cost drivers '!$E175 + SUM('Model coeffs'!J$9)*'Cost drivers '!$F175 + SUM('Model coeffs'!J$10)*'Cost drivers '!$G175 + SUM('Model coeffs'!J$11)*'Cost drivers '!$H175 + SUM('Model coeffs'!J$12)*'Cost drivers '!$I175 + SUM('Model coeffs'!J$13)*'Cost drivers '!$J175),
"")</f>
        <v>36.210362242122393</v>
      </c>
      <c r="K173" s="181">
        <f>IFERROR(
EXP(SUM('Model coeffs'!K$14) + SUM('Model coeffs'!K$7)*'Cost drivers '!$D175 + SUM('Model coeffs'!K$8)*'Cost drivers '!$E175 + SUM('Model coeffs'!K$9)*'Cost drivers '!$F175 + SUM('Model coeffs'!K$10)*'Cost drivers '!$G175 + SUM('Model coeffs'!K$11)*'Cost drivers '!$H175 + SUM('Model coeffs'!K$12)*'Cost drivers '!$I175 + SUM('Model coeffs'!K$13)*'Cost drivers '!$J175),
"")</f>
        <v>36.880905460101062</v>
      </c>
      <c r="L173" s="182">
        <f>IFERROR(INDEX('Cost drivers '!$O$9:$O$314, MATCH('Modelled costs '!$A173, 'Cost drivers '!$A$9:$A$314, 0)), "")</f>
        <v>1140.3489999999997</v>
      </c>
      <c r="M173" s="183"/>
      <c r="N173" s="184">
        <f t="shared" ref="N173:T232" si="32" xml:space="preserve"> D173 *($L173 * 1000) / 1000000</f>
        <v>16.356545034854054</v>
      </c>
      <c r="O173" s="184">
        <f t="shared" si="32"/>
        <v>15.864672094114885</v>
      </c>
      <c r="P173" s="184">
        <f t="shared" si="32"/>
        <v>22.045818489383617</v>
      </c>
      <c r="Q173" s="184">
        <f t="shared" si="32"/>
        <v>22.02648147621213</v>
      </c>
      <c r="R173" s="184">
        <f t="shared" si="31"/>
        <v>43.074934656374559</v>
      </c>
      <c r="S173" s="184">
        <f t="shared" si="31"/>
        <v>44.380031726088362</v>
      </c>
      <c r="T173" s="184">
        <f t="shared" si="31"/>
        <v>41.292450372442019</v>
      </c>
      <c r="U173" s="184">
        <f t="shared" si="31"/>
        <v>42.057103660520774</v>
      </c>
      <c r="V173" s="183"/>
      <c r="W173" s="185">
        <f t="shared" si="25"/>
        <v>16.110608564484469</v>
      </c>
      <c r="X173" s="185">
        <f t="shared" si="26"/>
        <v>22.036149982797873</v>
      </c>
      <c r="Y173" s="185">
        <f t="shared" si="23"/>
        <v>42.701130103856421</v>
      </c>
      <c r="Z173" s="183"/>
      <c r="AA173" s="185">
        <f t="shared" si="27"/>
        <v>38.146758547282346</v>
      </c>
      <c r="AB173" s="185">
        <f t="shared" si="28"/>
        <v>42.701130103856421</v>
      </c>
      <c r="AC173" s="185">
        <f t="shared" si="29"/>
        <v>41.562537214712904</v>
      </c>
      <c r="AD173" s="183"/>
      <c r="AE173" s="186" t="str">
        <f>IF(RIGHT($C173,2)&gt;=RIGHT(Controls!$C$53,2), 'Modelled costs '!$AC173*Controls!$E$41, "")</f>
        <v/>
      </c>
      <c r="AF173" s="187" t="str">
        <f>IF(RIGHT($C173,2)&lt;RIGHT(Controls!$C$53,2), "", (INDEX(Controls!$F$44:$F$49, MATCH('Modelled costs '!$C173, Controls!$B$44:$B$49,0), 0))*'Modelled costs '!$AE173)</f>
        <v/>
      </c>
      <c r="AG173" s="188" t="str">
        <f t="shared" si="30"/>
        <v/>
      </c>
    </row>
    <row r="174" spans="1:33" s="48" customFormat="1" ht="13.15">
      <c r="A174" s="66" t="str">
        <f t="shared" si="24"/>
        <v>WSX16</v>
      </c>
      <c r="B174" s="66" t="str">
        <f>Costs!B175</f>
        <v>WSX</v>
      </c>
      <c r="C174" s="66" t="str">
        <f>Costs!C175</f>
        <v>2015-16</v>
      </c>
      <c r="D174" s="181">
        <f>IFERROR(
EXP(SUM('Model coeffs'!D$14) + SUM('Model coeffs'!D$7)*'Cost drivers '!$D176 + SUM('Model coeffs'!D$8)*'Cost drivers '!$E176 + SUM('Model coeffs'!D$9)*'Cost drivers '!$F176 + SUM('Model coeffs'!D$10)*'Cost drivers '!$G176 + SUM('Model coeffs'!D$11)*'Cost drivers '!$H176 + SUM('Model coeffs'!D$12)*'Cost drivers '!$I176 + SUM('Model coeffs'!D$13)*'Cost drivers '!$J176),
"")</f>
        <v>12.698076883193517</v>
      </c>
      <c r="E174" s="181">
        <f>IFERROR(
EXP(SUM('Model coeffs'!E$14) + SUM('Model coeffs'!E$7)*'Cost drivers '!$D176 + SUM('Model coeffs'!E$8)*'Cost drivers '!$E176 + SUM('Model coeffs'!E$9)*'Cost drivers '!$F176 + SUM('Model coeffs'!E$10)*'Cost drivers '!$G176 + SUM('Model coeffs'!E$11)*'Cost drivers '!$H176 + SUM('Model coeffs'!E$12)*'Cost drivers '!$I176 + SUM('Model coeffs'!E$13)*'Cost drivers '!$J176),
"")</f>
        <v>12.535488367407806</v>
      </c>
      <c r="F174" s="181">
        <f>IFERROR(
EXP(SUM('Model coeffs'!F$14) + SUM('Model coeffs'!F$7)*'Cost drivers '!$D176 + SUM('Model coeffs'!F$8)*'Cost drivers '!$E176 + SUM('Model coeffs'!F$9)*'Cost drivers '!$F176 + SUM('Model coeffs'!F$10)*'Cost drivers '!$G176 + SUM('Model coeffs'!F$11)*'Cost drivers '!$H176 + SUM('Model coeffs'!F$12)*'Cost drivers '!$I176 + SUM('Model coeffs'!F$13)*'Cost drivers '!$J176),
"")</f>
        <v>19.312588031901036</v>
      </c>
      <c r="G174" s="181">
        <f>IFERROR(
EXP(SUM('Model coeffs'!G$14) + SUM('Model coeffs'!G$7)*'Cost drivers '!$D176 + SUM('Model coeffs'!G$8)*'Cost drivers '!$E176 + SUM('Model coeffs'!G$9)*'Cost drivers '!$F176 + SUM('Model coeffs'!G$10)*'Cost drivers '!$G176 + SUM('Model coeffs'!G$11)*'Cost drivers '!$H176 + SUM('Model coeffs'!G$12)*'Cost drivers '!$I176 + SUM('Model coeffs'!G$13)*'Cost drivers '!$J176),
"")</f>
        <v>19.235500271677427</v>
      </c>
      <c r="H174" s="181">
        <f>IFERROR(
EXP(SUM('Model coeffs'!H$14) + SUM('Model coeffs'!H$7)*'Cost drivers '!$D176 + SUM('Model coeffs'!H$8)*'Cost drivers '!$E176 + SUM('Model coeffs'!H$9)*'Cost drivers '!$F176 + SUM('Model coeffs'!H$10)*'Cost drivers '!$G176 + SUM('Model coeffs'!H$11)*'Cost drivers '!$H176 + SUM('Model coeffs'!H$12)*'Cost drivers '!$I176 + SUM('Model coeffs'!H$13)*'Cost drivers '!$J176),
"")</f>
        <v>34.976623085148056</v>
      </c>
      <c r="I174" s="181">
        <f>IFERROR(
EXP(SUM('Model coeffs'!I$14) + SUM('Model coeffs'!I$7)*'Cost drivers '!$D176 + SUM('Model coeffs'!I$8)*'Cost drivers '!$E176 + SUM('Model coeffs'!I$9)*'Cost drivers '!$F176 + SUM('Model coeffs'!I$10)*'Cost drivers '!$G176 + SUM('Model coeffs'!I$11)*'Cost drivers '!$H176 + SUM('Model coeffs'!I$12)*'Cost drivers '!$I176 + SUM('Model coeffs'!I$13)*'Cost drivers '!$J176),
"")</f>
        <v>36.138726229508762</v>
      </c>
      <c r="J174" s="181">
        <f>IFERROR(
EXP(SUM('Model coeffs'!J$14) + SUM('Model coeffs'!J$7)*'Cost drivers '!$D176 + SUM('Model coeffs'!J$8)*'Cost drivers '!$E176 + SUM('Model coeffs'!J$9)*'Cost drivers '!$F176 + SUM('Model coeffs'!J$10)*'Cost drivers '!$G176 + SUM('Model coeffs'!J$11)*'Cost drivers '!$H176 + SUM('Model coeffs'!J$12)*'Cost drivers '!$I176 + SUM('Model coeffs'!J$13)*'Cost drivers '!$J176),
"")</f>
        <v>33.98730415835167</v>
      </c>
      <c r="K174" s="181">
        <f>IFERROR(
EXP(SUM('Model coeffs'!K$14) + SUM('Model coeffs'!K$7)*'Cost drivers '!$D176 + SUM('Model coeffs'!K$8)*'Cost drivers '!$E176 + SUM('Model coeffs'!K$9)*'Cost drivers '!$F176 + SUM('Model coeffs'!K$10)*'Cost drivers '!$G176 + SUM('Model coeffs'!K$11)*'Cost drivers '!$H176 + SUM('Model coeffs'!K$12)*'Cost drivers '!$I176 + SUM('Model coeffs'!K$13)*'Cost drivers '!$J176),
"")</f>
        <v>34.773800907067944</v>
      </c>
      <c r="L174" s="182">
        <f>IFERROR(INDEX('Cost drivers '!$O$9:$O$314, MATCH('Modelled costs '!$A174, 'Cost drivers '!$A$9:$A$314, 0)), "")</f>
        <v>1173.317</v>
      </c>
      <c r="M174" s="183"/>
      <c r="N174" s="184">
        <f t="shared" si="32"/>
        <v>14.898869474357967</v>
      </c>
      <c r="O174" s="184">
        <f t="shared" si="32"/>
        <v>14.708101604781826</v>
      </c>
      <c r="P174" s="184">
        <f t="shared" si="32"/>
        <v>22.659787851826028</v>
      </c>
      <c r="Q174" s="184">
        <f t="shared" si="32"/>
        <v>22.569339472263742</v>
      </c>
      <c r="R174" s="184">
        <f t="shared" si="31"/>
        <v>41.038666468396663</v>
      </c>
      <c r="S174" s="184">
        <f t="shared" si="31"/>
        <v>42.402181843428529</v>
      </c>
      <c r="T174" s="184">
        <f t="shared" si="31"/>
        <v>39.877881753164708</v>
      </c>
      <c r="U174" s="184">
        <f t="shared" si="31"/>
        <v>40.800691758878237</v>
      </c>
      <c r="V174" s="183"/>
      <c r="W174" s="185">
        <f t="shared" si="25"/>
        <v>14.803485539569897</v>
      </c>
      <c r="X174" s="185">
        <f t="shared" si="26"/>
        <v>22.614563662044887</v>
      </c>
      <c r="Y174" s="185">
        <f t="shared" si="23"/>
        <v>41.029855455967031</v>
      </c>
      <c r="Z174" s="183"/>
      <c r="AA174" s="185">
        <f t="shared" si="27"/>
        <v>37.418049201614785</v>
      </c>
      <c r="AB174" s="185">
        <f t="shared" si="28"/>
        <v>41.029855455967031</v>
      </c>
      <c r="AC174" s="185">
        <f t="shared" si="29"/>
        <v>40.126903892378969</v>
      </c>
      <c r="AD174" s="183"/>
      <c r="AE174" s="186" t="str">
        <f>IF(RIGHT($C174,2)&gt;=RIGHT(Controls!$C$53,2), 'Modelled costs '!$AC174*Controls!$E$41, "")</f>
        <v/>
      </c>
      <c r="AF174" s="187" t="str">
        <f>IF(RIGHT($C174,2)&lt;RIGHT(Controls!$C$53,2), "", (INDEX(Controls!$F$44:$F$49, MATCH('Modelled costs '!$C174, Controls!$B$44:$B$49,0), 0))*'Modelled costs '!$AE174)</f>
        <v/>
      </c>
      <c r="AG174" s="188" t="str">
        <f t="shared" si="30"/>
        <v/>
      </c>
    </row>
    <row r="175" spans="1:33" s="48" customFormat="1" ht="13.15">
      <c r="A175" s="66" t="str">
        <f t="shared" si="24"/>
        <v>WSX17</v>
      </c>
      <c r="B175" s="66" t="str">
        <f>Costs!B176</f>
        <v>WSX</v>
      </c>
      <c r="C175" s="66" t="str">
        <f>Costs!C176</f>
        <v>2016-17</v>
      </c>
      <c r="D175" s="181">
        <f>IFERROR(
EXP(SUM('Model coeffs'!D$14) + SUM('Model coeffs'!D$7)*'Cost drivers '!$D177 + SUM('Model coeffs'!D$8)*'Cost drivers '!$E177 + SUM('Model coeffs'!D$9)*'Cost drivers '!$F177 + SUM('Model coeffs'!D$10)*'Cost drivers '!$G177 + SUM('Model coeffs'!D$11)*'Cost drivers '!$H177 + SUM('Model coeffs'!D$12)*'Cost drivers '!$I177 + SUM('Model coeffs'!D$13)*'Cost drivers '!$J177),
"")</f>
        <v>12.225908705707932</v>
      </c>
      <c r="E175" s="181">
        <f>IFERROR(
EXP(SUM('Model coeffs'!E$14) + SUM('Model coeffs'!E$7)*'Cost drivers '!$D177 + SUM('Model coeffs'!E$8)*'Cost drivers '!$E177 + SUM('Model coeffs'!E$9)*'Cost drivers '!$F177 + SUM('Model coeffs'!E$10)*'Cost drivers '!$G177 + SUM('Model coeffs'!E$11)*'Cost drivers '!$H177 + SUM('Model coeffs'!E$12)*'Cost drivers '!$I177 + SUM('Model coeffs'!E$13)*'Cost drivers '!$J177),
"")</f>
        <v>12.174326569596266</v>
      </c>
      <c r="F175" s="181">
        <f>IFERROR(
EXP(SUM('Model coeffs'!F$14) + SUM('Model coeffs'!F$7)*'Cost drivers '!$D177 + SUM('Model coeffs'!F$8)*'Cost drivers '!$E177 + SUM('Model coeffs'!F$9)*'Cost drivers '!$F177 + SUM('Model coeffs'!F$10)*'Cost drivers '!$G177 + SUM('Model coeffs'!F$11)*'Cost drivers '!$H177 + SUM('Model coeffs'!F$12)*'Cost drivers '!$I177 + SUM('Model coeffs'!F$13)*'Cost drivers '!$J177),
"")</f>
        <v>19.315934672766168</v>
      </c>
      <c r="G175" s="181">
        <f>IFERROR(
EXP(SUM('Model coeffs'!G$14) + SUM('Model coeffs'!G$7)*'Cost drivers '!$D177 + SUM('Model coeffs'!G$8)*'Cost drivers '!$E177 + SUM('Model coeffs'!G$9)*'Cost drivers '!$F177 + SUM('Model coeffs'!G$10)*'Cost drivers '!$G177 + SUM('Model coeffs'!G$11)*'Cost drivers '!$H177 + SUM('Model coeffs'!G$12)*'Cost drivers '!$I177 + SUM('Model coeffs'!G$13)*'Cost drivers '!$J177),
"")</f>
        <v>19.231113718263398</v>
      </c>
      <c r="H175" s="181">
        <f>IFERROR(
EXP(SUM('Model coeffs'!H$14) + SUM('Model coeffs'!H$7)*'Cost drivers '!$D177 + SUM('Model coeffs'!H$8)*'Cost drivers '!$E177 + SUM('Model coeffs'!H$9)*'Cost drivers '!$F177 + SUM('Model coeffs'!H$10)*'Cost drivers '!$G177 + SUM('Model coeffs'!H$11)*'Cost drivers '!$H177 + SUM('Model coeffs'!H$12)*'Cost drivers '!$I177 + SUM('Model coeffs'!H$13)*'Cost drivers '!$J177),
"")</f>
        <v>34.249645305283082</v>
      </c>
      <c r="I175" s="181">
        <f>IFERROR(
EXP(SUM('Model coeffs'!I$14) + SUM('Model coeffs'!I$7)*'Cost drivers '!$D177 + SUM('Model coeffs'!I$8)*'Cost drivers '!$E177 + SUM('Model coeffs'!I$9)*'Cost drivers '!$F177 + SUM('Model coeffs'!I$10)*'Cost drivers '!$G177 + SUM('Model coeffs'!I$11)*'Cost drivers '!$H177 + SUM('Model coeffs'!I$12)*'Cost drivers '!$I177 + SUM('Model coeffs'!I$13)*'Cost drivers '!$J177),
"")</f>
        <v>35.644949876221467</v>
      </c>
      <c r="J175" s="181">
        <f>IFERROR(
EXP(SUM('Model coeffs'!J$14) + SUM('Model coeffs'!J$7)*'Cost drivers '!$D177 + SUM('Model coeffs'!J$8)*'Cost drivers '!$E177 + SUM('Model coeffs'!J$9)*'Cost drivers '!$F177 + SUM('Model coeffs'!J$10)*'Cost drivers '!$G177 + SUM('Model coeffs'!J$11)*'Cost drivers '!$H177 + SUM('Model coeffs'!J$12)*'Cost drivers '!$I177 + SUM('Model coeffs'!J$13)*'Cost drivers '!$J177),
"")</f>
        <v>33.317614951234155</v>
      </c>
      <c r="K175" s="181">
        <f>IFERROR(
EXP(SUM('Model coeffs'!K$14) + SUM('Model coeffs'!K$7)*'Cost drivers '!$D177 + SUM('Model coeffs'!K$8)*'Cost drivers '!$E177 + SUM('Model coeffs'!K$9)*'Cost drivers '!$F177 + SUM('Model coeffs'!K$10)*'Cost drivers '!$G177 + SUM('Model coeffs'!K$11)*'Cost drivers '!$H177 + SUM('Model coeffs'!K$12)*'Cost drivers '!$I177 + SUM('Model coeffs'!K$13)*'Cost drivers '!$J177),
"")</f>
        <v>34.314577028945926</v>
      </c>
      <c r="L175" s="182">
        <f>IFERROR(INDEX('Cost drivers '!$O$9:$O$314, MATCH('Modelled costs '!$A175, 'Cost drivers '!$A$9:$A$314, 0)), "")</f>
        <v>1181.95</v>
      </c>
      <c r="M175" s="183"/>
      <c r="N175" s="184">
        <f t="shared" si="32"/>
        <v>14.45041279471149</v>
      </c>
      <c r="O175" s="184">
        <f t="shared" si="32"/>
        <v>14.389445288934308</v>
      </c>
      <c r="P175" s="184">
        <f t="shared" si="32"/>
        <v>22.830468986475974</v>
      </c>
      <c r="Q175" s="184">
        <f t="shared" si="32"/>
        <v>22.730214859301423</v>
      </c>
      <c r="R175" s="184">
        <f t="shared" si="31"/>
        <v>40.481368268579338</v>
      </c>
      <c r="S175" s="184">
        <f t="shared" si="31"/>
        <v>42.130548506199965</v>
      </c>
      <c r="T175" s="184">
        <f t="shared" si="31"/>
        <v>39.379754991611215</v>
      </c>
      <c r="U175" s="184">
        <f t="shared" si="31"/>
        <v>40.558114319362637</v>
      </c>
      <c r="V175" s="183"/>
      <c r="W175" s="185">
        <f t="shared" si="25"/>
        <v>14.419929041822899</v>
      </c>
      <c r="X175" s="185">
        <f t="shared" si="26"/>
        <v>22.780341922888699</v>
      </c>
      <c r="Y175" s="185">
        <f t="shared" si="23"/>
        <v>40.637446521438285</v>
      </c>
      <c r="Z175" s="183"/>
      <c r="AA175" s="185">
        <f t="shared" si="27"/>
        <v>37.200270964711599</v>
      </c>
      <c r="AB175" s="185">
        <f t="shared" si="28"/>
        <v>40.637446521438285</v>
      </c>
      <c r="AC175" s="185">
        <f t="shared" si="29"/>
        <v>39.778152632256614</v>
      </c>
      <c r="AD175" s="183"/>
      <c r="AE175" s="186" t="str">
        <f>IF(RIGHT($C175,2)&gt;=RIGHT(Controls!$C$53,2), 'Modelled costs '!$AC175*Controls!$E$41, "")</f>
        <v/>
      </c>
      <c r="AF175" s="187" t="str">
        <f>IF(RIGHT($C175,2)&lt;RIGHT(Controls!$C$53,2), "", (INDEX(Controls!$F$44:$F$49, MATCH('Modelled costs '!$C175, Controls!$B$44:$B$49,0), 0))*'Modelled costs '!$AE175)</f>
        <v/>
      </c>
      <c r="AG175" s="188" t="str">
        <f t="shared" si="30"/>
        <v/>
      </c>
    </row>
    <row r="176" spans="1:33" s="48" customFormat="1" ht="13.15">
      <c r="A176" s="66" t="str">
        <f t="shared" si="24"/>
        <v>WSX18</v>
      </c>
      <c r="B176" s="66" t="str">
        <f>Costs!B177</f>
        <v>WSX</v>
      </c>
      <c r="C176" s="66" t="str">
        <f>Costs!C177</f>
        <v>2017-18</v>
      </c>
      <c r="D176" s="181">
        <f>IFERROR(
EXP(SUM('Model coeffs'!D$14) + SUM('Model coeffs'!D$7)*'Cost drivers '!$D178 + SUM('Model coeffs'!D$8)*'Cost drivers '!$E178 + SUM('Model coeffs'!D$9)*'Cost drivers '!$F178 + SUM('Model coeffs'!D$10)*'Cost drivers '!$G178 + SUM('Model coeffs'!D$11)*'Cost drivers '!$H178 + SUM('Model coeffs'!D$12)*'Cost drivers '!$I178 + SUM('Model coeffs'!D$13)*'Cost drivers '!$J178),
"")</f>
        <v>12.217251299647959</v>
      </c>
      <c r="E176" s="181">
        <f>IFERROR(
EXP(SUM('Model coeffs'!E$14) + SUM('Model coeffs'!E$7)*'Cost drivers '!$D178 + SUM('Model coeffs'!E$8)*'Cost drivers '!$E178 + SUM('Model coeffs'!E$9)*'Cost drivers '!$F178 + SUM('Model coeffs'!E$10)*'Cost drivers '!$G178 + SUM('Model coeffs'!E$11)*'Cost drivers '!$H178 + SUM('Model coeffs'!E$12)*'Cost drivers '!$I178 + SUM('Model coeffs'!E$13)*'Cost drivers '!$J178),
"")</f>
        <v>11.895980412038808</v>
      </c>
      <c r="F176" s="181">
        <f>IFERROR(
EXP(SUM('Model coeffs'!F$14) + SUM('Model coeffs'!F$7)*'Cost drivers '!$D178 + SUM('Model coeffs'!F$8)*'Cost drivers '!$E178 + SUM('Model coeffs'!F$9)*'Cost drivers '!$F178 + SUM('Model coeffs'!F$10)*'Cost drivers '!$G178 + SUM('Model coeffs'!F$11)*'Cost drivers '!$H178 + SUM('Model coeffs'!F$12)*'Cost drivers '!$I178 + SUM('Model coeffs'!F$13)*'Cost drivers '!$J178),
"")</f>
        <v>19.316712113759937</v>
      </c>
      <c r="G176" s="181">
        <f>IFERROR(
EXP(SUM('Model coeffs'!G$14) + SUM('Model coeffs'!G$7)*'Cost drivers '!$D178 + SUM('Model coeffs'!G$8)*'Cost drivers '!$E178 + SUM('Model coeffs'!G$9)*'Cost drivers '!$F178 + SUM('Model coeffs'!G$10)*'Cost drivers '!$G178 + SUM('Model coeffs'!G$11)*'Cost drivers '!$H178 + SUM('Model coeffs'!G$12)*'Cost drivers '!$I178 + SUM('Model coeffs'!G$13)*'Cost drivers '!$J178),
"")</f>
        <v>19.220886050347083</v>
      </c>
      <c r="H176" s="181">
        <f>IFERROR(
EXP(SUM('Model coeffs'!H$14) + SUM('Model coeffs'!H$7)*'Cost drivers '!$D178 + SUM('Model coeffs'!H$8)*'Cost drivers '!$E178 + SUM('Model coeffs'!H$9)*'Cost drivers '!$F178 + SUM('Model coeffs'!H$10)*'Cost drivers '!$G178 + SUM('Model coeffs'!H$11)*'Cost drivers '!$H178 + SUM('Model coeffs'!H$12)*'Cost drivers '!$I178 + SUM('Model coeffs'!H$13)*'Cost drivers '!$J178),
"")</f>
        <v>34.206586898568986</v>
      </c>
      <c r="I176" s="181">
        <f>IFERROR(
EXP(SUM('Model coeffs'!I$14) + SUM('Model coeffs'!I$7)*'Cost drivers '!$D178 + SUM('Model coeffs'!I$8)*'Cost drivers '!$E178 + SUM('Model coeffs'!I$9)*'Cost drivers '!$F178 + SUM('Model coeffs'!I$10)*'Cost drivers '!$G178 + SUM('Model coeffs'!I$11)*'Cost drivers '!$H178 + SUM('Model coeffs'!I$12)*'Cost drivers '!$I178 + SUM('Model coeffs'!I$13)*'Cost drivers '!$J178),
"")</f>
        <v>35.303523713471996</v>
      </c>
      <c r="J176" s="181">
        <f>IFERROR(
EXP(SUM('Model coeffs'!J$14) + SUM('Model coeffs'!J$7)*'Cost drivers '!$D178 + SUM('Model coeffs'!J$8)*'Cost drivers '!$E178 + SUM('Model coeffs'!J$9)*'Cost drivers '!$F178 + SUM('Model coeffs'!J$10)*'Cost drivers '!$G178 + SUM('Model coeffs'!J$11)*'Cost drivers '!$H178 + SUM('Model coeffs'!J$12)*'Cost drivers '!$I178 + SUM('Model coeffs'!J$13)*'Cost drivers '!$J178),
"")</f>
        <v>33.305599459599406</v>
      </c>
      <c r="K176" s="181">
        <f>IFERROR(
EXP(SUM('Model coeffs'!K$14) + SUM('Model coeffs'!K$7)*'Cost drivers '!$D178 + SUM('Model coeffs'!K$8)*'Cost drivers '!$E178 + SUM('Model coeffs'!K$9)*'Cost drivers '!$F178 + SUM('Model coeffs'!K$10)*'Cost drivers '!$G178 + SUM('Model coeffs'!K$11)*'Cost drivers '!$H178 + SUM('Model coeffs'!K$12)*'Cost drivers '!$I178 + SUM('Model coeffs'!K$13)*'Cost drivers '!$J178),
"")</f>
        <v>33.978399022363561</v>
      </c>
      <c r="L176" s="182">
        <f>IFERROR(INDEX('Cost drivers '!$O$9:$O$314, MATCH('Modelled costs '!$A176, 'Cost drivers '!$A$9:$A$314, 0)), "")</f>
        <v>1191.4110000000001</v>
      </c>
      <c r="M176" s="183"/>
      <c r="N176" s="184">
        <f t="shared" si="32"/>
        <v>14.555767588164874</v>
      </c>
      <c r="O176" s="184">
        <f t="shared" si="32"/>
        <v>14.17300191868757</v>
      </c>
      <c r="P176" s="184">
        <f t="shared" si="32"/>
        <v>23.014143296166839</v>
      </c>
      <c r="Q176" s="184">
        <f t="shared" si="32"/>
        <v>22.899975070130068</v>
      </c>
      <c r="R176" s="184">
        <f t="shared" si="31"/>
        <v>40.754103903410972</v>
      </c>
      <c r="S176" s="184">
        <f t="shared" si="31"/>
        <v>42.061006490991382</v>
      </c>
      <c r="T176" s="184">
        <f t="shared" si="31"/>
        <v>39.680657557760789</v>
      </c>
      <c r="U176" s="184">
        <f t="shared" si="31"/>
        <v>40.482238357633193</v>
      </c>
      <c r="V176" s="183"/>
      <c r="W176" s="185">
        <f t="shared" si="25"/>
        <v>14.364384753426222</v>
      </c>
      <c r="X176" s="185">
        <f t="shared" si="26"/>
        <v>22.957059183148452</v>
      </c>
      <c r="Y176" s="185">
        <f t="shared" si="23"/>
        <v>40.744501577449086</v>
      </c>
      <c r="Z176" s="183"/>
      <c r="AA176" s="185">
        <f t="shared" si="27"/>
        <v>37.321443936574674</v>
      </c>
      <c r="AB176" s="185">
        <f t="shared" si="28"/>
        <v>40.744501577449086</v>
      </c>
      <c r="AC176" s="185">
        <f t="shared" si="29"/>
        <v>39.888737167230481</v>
      </c>
      <c r="AD176" s="183"/>
      <c r="AE176" s="186" t="str">
        <f>IF(RIGHT($C176,2)&gt;=RIGHT(Controls!$C$53,2), 'Modelled costs '!$AC176*Controls!$E$41, "")</f>
        <v/>
      </c>
      <c r="AF176" s="187" t="str">
        <f>IF(RIGHT($C176,2)&lt;RIGHT(Controls!$C$53,2), "", (INDEX(Controls!$F$44:$F$49, MATCH('Modelled costs '!$C176, Controls!$B$44:$B$49,0), 0))*'Modelled costs '!$AE176)</f>
        <v/>
      </c>
      <c r="AG176" s="188" t="str">
        <f t="shared" si="30"/>
        <v/>
      </c>
    </row>
    <row r="177" spans="1:33" s="48" customFormat="1" ht="13.15">
      <c r="A177" s="66" t="str">
        <f t="shared" si="24"/>
        <v>WSX19</v>
      </c>
      <c r="B177" s="66" t="str">
        <f>Costs!B178</f>
        <v>WSX</v>
      </c>
      <c r="C177" s="66" t="str">
        <f>Costs!C178</f>
        <v>2018-19</v>
      </c>
      <c r="D177" s="181">
        <f>IFERROR(
EXP(SUM('Model coeffs'!D$14) + SUM('Model coeffs'!D$7)*'Cost drivers '!$D179 + SUM('Model coeffs'!D$8)*'Cost drivers '!$E179 + SUM('Model coeffs'!D$9)*'Cost drivers '!$F179 + SUM('Model coeffs'!D$10)*'Cost drivers '!$G179 + SUM('Model coeffs'!D$11)*'Cost drivers '!$H179 + SUM('Model coeffs'!D$12)*'Cost drivers '!$I179 + SUM('Model coeffs'!D$13)*'Cost drivers '!$J179),
"")</f>
        <v>11.793873605928423</v>
      </c>
      <c r="E177" s="181">
        <f>IFERROR(
EXP(SUM('Model coeffs'!E$14) + SUM('Model coeffs'!E$7)*'Cost drivers '!$D179 + SUM('Model coeffs'!E$8)*'Cost drivers '!$E179 + SUM('Model coeffs'!E$9)*'Cost drivers '!$F179 + SUM('Model coeffs'!E$10)*'Cost drivers '!$G179 + SUM('Model coeffs'!E$11)*'Cost drivers '!$H179 + SUM('Model coeffs'!E$12)*'Cost drivers '!$I179 + SUM('Model coeffs'!E$13)*'Cost drivers '!$J179),
"")</f>
        <v>11.583802253922878</v>
      </c>
      <c r="F177" s="181">
        <f>IFERROR(
EXP(SUM('Model coeffs'!F$14) + SUM('Model coeffs'!F$7)*'Cost drivers '!$D179 + SUM('Model coeffs'!F$8)*'Cost drivers '!$E179 + SUM('Model coeffs'!F$9)*'Cost drivers '!$F179 + SUM('Model coeffs'!F$10)*'Cost drivers '!$G179 + SUM('Model coeffs'!F$11)*'Cost drivers '!$H179 + SUM('Model coeffs'!F$12)*'Cost drivers '!$I179 + SUM('Model coeffs'!F$13)*'Cost drivers '!$J179),
"")</f>
        <v>19.316163653810776</v>
      </c>
      <c r="G177" s="181">
        <f>IFERROR(
EXP(SUM('Model coeffs'!G$14) + SUM('Model coeffs'!G$7)*'Cost drivers '!$D179 + SUM('Model coeffs'!G$8)*'Cost drivers '!$E179 + SUM('Model coeffs'!G$9)*'Cost drivers '!$F179 + SUM('Model coeffs'!G$10)*'Cost drivers '!$G179 + SUM('Model coeffs'!G$11)*'Cost drivers '!$H179 + SUM('Model coeffs'!G$12)*'Cost drivers '!$I179 + SUM('Model coeffs'!G$13)*'Cost drivers '!$J179),
"")</f>
        <v>19.211061923724941</v>
      </c>
      <c r="H177" s="181">
        <f>IFERROR(
EXP(SUM('Model coeffs'!H$14) + SUM('Model coeffs'!H$7)*'Cost drivers '!$D179 + SUM('Model coeffs'!H$8)*'Cost drivers '!$E179 + SUM('Model coeffs'!H$9)*'Cost drivers '!$F179 + SUM('Model coeffs'!H$10)*'Cost drivers '!$G179 + SUM('Model coeffs'!H$11)*'Cost drivers '!$H179 + SUM('Model coeffs'!H$12)*'Cost drivers '!$I179 + SUM('Model coeffs'!H$13)*'Cost drivers '!$J179),
"")</f>
        <v>33.55473270647353</v>
      </c>
      <c r="I177" s="181">
        <f>IFERROR(
EXP(SUM('Model coeffs'!I$14) + SUM('Model coeffs'!I$7)*'Cost drivers '!$D179 + SUM('Model coeffs'!I$8)*'Cost drivers '!$E179 + SUM('Model coeffs'!I$9)*'Cost drivers '!$F179 + SUM('Model coeffs'!I$10)*'Cost drivers '!$G179 + SUM('Model coeffs'!I$11)*'Cost drivers '!$H179 + SUM('Model coeffs'!I$12)*'Cost drivers '!$I179 + SUM('Model coeffs'!I$13)*'Cost drivers '!$J179),
"")</f>
        <v>34.888178357736848</v>
      </c>
      <c r="J177" s="181">
        <f>IFERROR(
EXP(SUM('Model coeffs'!J$14) + SUM('Model coeffs'!J$7)*'Cost drivers '!$D179 + SUM('Model coeffs'!J$8)*'Cost drivers '!$E179 + SUM('Model coeffs'!J$9)*'Cost drivers '!$F179 + SUM('Model coeffs'!J$10)*'Cost drivers '!$G179 + SUM('Model coeffs'!J$11)*'Cost drivers '!$H179 + SUM('Model coeffs'!J$12)*'Cost drivers '!$I179 + SUM('Model coeffs'!J$13)*'Cost drivers '!$J179),
"")</f>
        <v>32.69383652266248</v>
      </c>
      <c r="K177" s="181">
        <f>IFERROR(
EXP(SUM('Model coeffs'!K$14) + SUM('Model coeffs'!K$7)*'Cost drivers '!$D179 + SUM('Model coeffs'!K$8)*'Cost drivers '!$E179 + SUM('Model coeffs'!K$9)*'Cost drivers '!$F179 + SUM('Model coeffs'!K$10)*'Cost drivers '!$G179 + SUM('Model coeffs'!K$11)*'Cost drivers '!$H179 + SUM('Model coeffs'!K$12)*'Cost drivers '!$I179 + SUM('Model coeffs'!K$13)*'Cost drivers '!$J179),
"")</f>
        <v>33.579521138990216</v>
      </c>
      <c r="L177" s="182">
        <f>IFERROR(INDEX('Cost drivers '!$O$9:$O$314, MATCH('Modelled costs '!$A177, 'Cost drivers '!$A$9:$A$314, 0)), "")</f>
        <v>1198.5569999999998</v>
      </c>
      <c r="M177" s="183"/>
      <c r="N177" s="184">
        <f t="shared" si="32"/>
        <v>14.135629767500751</v>
      </c>
      <c r="O177" s="184">
        <f t="shared" si="32"/>
        <v>13.88384727805504</v>
      </c>
      <c r="P177" s="184">
        <f t="shared" si="32"/>
        <v>23.151523160420478</v>
      </c>
      <c r="Q177" s="184">
        <f t="shared" si="32"/>
        <v>23.025552746113991</v>
      </c>
      <c r="R177" s="184">
        <f t="shared" si="31"/>
        <v>40.217259768472786</v>
      </c>
      <c r="S177" s="184">
        <f t="shared" si="31"/>
        <v>41.815470387913997</v>
      </c>
      <c r="T177" s="184">
        <f t="shared" si="31"/>
        <v>39.185426621092766</v>
      </c>
      <c r="U177" s="184">
        <f t="shared" si="31"/>
        <v>40.246970117784684</v>
      </c>
      <c r="V177" s="183"/>
      <c r="W177" s="185">
        <f t="shared" si="25"/>
        <v>14.009738522777894</v>
      </c>
      <c r="X177" s="185">
        <f t="shared" si="26"/>
        <v>23.088537953267235</v>
      </c>
      <c r="Y177" s="185">
        <f t="shared" si="23"/>
        <v>40.366281723816059</v>
      </c>
      <c r="Z177" s="183"/>
      <c r="AA177" s="185">
        <f t="shared" si="27"/>
        <v>37.098276476045129</v>
      </c>
      <c r="AB177" s="185">
        <f t="shared" si="28"/>
        <v>40.366281723816059</v>
      </c>
      <c r="AC177" s="185">
        <f t="shared" si="29"/>
        <v>39.549280411873326</v>
      </c>
      <c r="AD177" s="183"/>
      <c r="AE177" s="186" t="str">
        <f>IF(RIGHT($C177,2)&gt;=RIGHT(Controls!$C$53,2), 'Modelled costs '!$AC177*Controls!$E$41, "")</f>
        <v/>
      </c>
      <c r="AF177" s="187" t="str">
        <f>IF(RIGHT($C177,2)&lt;RIGHT(Controls!$C$53,2), "", (INDEX(Controls!$F$44:$F$49, MATCH('Modelled costs '!$C177, Controls!$B$44:$B$49,0), 0))*'Modelled costs '!$AE177)</f>
        <v/>
      </c>
      <c r="AG177" s="188" t="str">
        <f t="shared" si="30"/>
        <v/>
      </c>
    </row>
    <row r="178" spans="1:33" s="48" customFormat="1" ht="13.15">
      <c r="A178" s="66" t="str">
        <f t="shared" si="24"/>
        <v>WSX20</v>
      </c>
      <c r="B178" s="66" t="str">
        <f>Costs!B179</f>
        <v>WSX</v>
      </c>
      <c r="C178" s="66" t="str">
        <f>Costs!C179</f>
        <v>2019-20</v>
      </c>
      <c r="D178" s="181">
        <f>IFERROR(
EXP(SUM('Model coeffs'!D$14) + SUM('Model coeffs'!D$7)*'Cost drivers '!$D180 + SUM('Model coeffs'!D$8)*'Cost drivers '!$E180 + SUM('Model coeffs'!D$9)*'Cost drivers '!$F180 + SUM('Model coeffs'!D$10)*'Cost drivers '!$G180 + SUM('Model coeffs'!D$11)*'Cost drivers '!$H180 + SUM('Model coeffs'!D$12)*'Cost drivers '!$I180 + SUM('Model coeffs'!D$13)*'Cost drivers '!$J180),
"")</f>
        <v>16.332493389626844</v>
      </c>
      <c r="E178" s="181">
        <f>IFERROR(
EXP(SUM('Model coeffs'!E$14) + SUM('Model coeffs'!E$7)*'Cost drivers '!$D180 + SUM('Model coeffs'!E$8)*'Cost drivers '!$E180 + SUM('Model coeffs'!E$9)*'Cost drivers '!$F180 + SUM('Model coeffs'!E$10)*'Cost drivers '!$G180 + SUM('Model coeffs'!E$11)*'Cost drivers '!$H180 + SUM('Model coeffs'!E$12)*'Cost drivers '!$I180 + SUM('Model coeffs'!E$13)*'Cost drivers '!$J180),
"")</f>
        <v>16.475949280916527</v>
      </c>
      <c r="F178" s="181">
        <f>IFERROR(
EXP(SUM('Model coeffs'!F$14) + SUM('Model coeffs'!F$7)*'Cost drivers '!$D180 + SUM('Model coeffs'!F$8)*'Cost drivers '!$E180 + SUM('Model coeffs'!F$9)*'Cost drivers '!$F180 + SUM('Model coeffs'!F$10)*'Cost drivers '!$G180 + SUM('Model coeffs'!F$11)*'Cost drivers '!$H180 + SUM('Model coeffs'!F$12)*'Cost drivers '!$I180 + SUM('Model coeffs'!F$13)*'Cost drivers '!$J180),
"")</f>
        <v>19.316997991321283</v>
      </c>
      <c r="G178" s="181">
        <f>IFERROR(
EXP(SUM('Model coeffs'!G$14) + SUM('Model coeffs'!G$7)*'Cost drivers '!$D180 + SUM('Model coeffs'!G$8)*'Cost drivers '!$E180 + SUM('Model coeffs'!G$9)*'Cost drivers '!$F180 + SUM('Model coeffs'!G$10)*'Cost drivers '!$G180 + SUM('Model coeffs'!G$11)*'Cost drivers '!$H180 + SUM('Model coeffs'!G$12)*'Cost drivers '!$I180 + SUM('Model coeffs'!G$13)*'Cost drivers '!$J180),
"")</f>
        <v>19.203035813986517</v>
      </c>
      <c r="H178" s="181">
        <f>IFERROR(
EXP(SUM('Model coeffs'!H$14) + SUM('Model coeffs'!H$7)*'Cost drivers '!$D180 + SUM('Model coeffs'!H$8)*'Cost drivers '!$E180 + SUM('Model coeffs'!H$9)*'Cost drivers '!$F180 + SUM('Model coeffs'!H$10)*'Cost drivers '!$G180 + SUM('Model coeffs'!H$11)*'Cost drivers '!$H180 + SUM('Model coeffs'!H$12)*'Cost drivers '!$I180 + SUM('Model coeffs'!H$13)*'Cost drivers '!$J180),
"")</f>
        <v>38.875186553156603</v>
      </c>
      <c r="I178" s="181">
        <f>IFERROR(
EXP(SUM('Model coeffs'!I$14) + SUM('Model coeffs'!I$7)*'Cost drivers '!$D180 + SUM('Model coeffs'!I$8)*'Cost drivers '!$E180 + SUM('Model coeffs'!I$9)*'Cost drivers '!$F180 + SUM('Model coeffs'!I$10)*'Cost drivers '!$G180 + SUM('Model coeffs'!I$11)*'Cost drivers '!$H180 + SUM('Model coeffs'!I$12)*'Cost drivers '!$I180 + SUM('Model coeffs'!I$13)*'Cost drivers '!$J180),
"")</f>
        <v>40.76396149981737</v>
      </c>
      <c r="J178" s="181">
        <f>IFERROR(
EXP(SUM('Model coeffs'!J$14) + SUM('Model coeffs'!J$7)*'Cost drivers '!$D180 + SUM('Model coeffs'!J$8)*'Cost drivers '!$E180 + SUM('Model coeffs'!J$9)*'Cost drivers '!$F180 + SUM('Model coeffs'!J$10)*'Cost drivers '!$G180 + SUM('Model coeffs'!J$11)*'Cost drivers '!$H180 + SUM('Model coeffs'!J$12)*'Cost drivers '!$I180 + SUM('Model coeffs'!J$13)*'Cost drivers '!$J180),
"")</f>
        <v>37.997108309446709</v>
      </c>
      <c r="K178" s="181">
        <f>IFERROR(
EXP(SUM('Model coeffs'!K$14) + SUM('Model coeffs'!K$7)*'Cost drivers '!$D180 + SUM('Model coeffs'!K$8)*'Cost drivers '!$E180 + SUM('Model coeffs'!K$9)*'Cost drivers '!$F180 + SUM('Model coeffs'!K$10)*'Cost drivers '!$G180 + SUM('Model coeffs'!K$11)*'Cost drivers '!$H180 + SUM('Model coeffs'!K$12)*'Cost drivers '!$I180 + SUM('Model coeffs'!K$13)*'Cost drivers '!$J180),
"")</f>
        <v>39.425531327709784</v>
      </c>
      <c r="L178" s="182">
        <f>IFERROR(INDEX('Cost drivers '!$O$9:$O$314, MATCH('Modelled costs '!$A178, 'Cost drivers '!$A$9:$A$314, 0)), "")</f>
        <v>1206.4369999999999</v>
      </c>
      <c r="M178" s="183"/>
      <c r="N178" s="184">
        <f t="shared" si="32"/>
        <v>19.704124327501241</v>
      </c>
      <c r="O178" s="184">
        <f t="shared" si="32"/>
        <v>19.877194822621092</v>
      </c>
      <c r="P178" s="184">
        <f t="shared" si="32"/>
        <v>23.304741105655673</v>
      </c>
      <c r="Q178" s="184">
        <f t="shared" si="32"/>
        <v>23.16725291831845</v>
      </c>
      <c r="R178" s="184">
        <f t="shared" si="31"/>
        <v>46.900463439630592</v>
      </c>
      <c r="S178" s="184">
        <f t="shared" si="31"/>
        <v>49.179151419955168</v>
      </c>
      <c r="T178" s="184">
        <f t="shared" si="31"/>
        <v>45.841117357523963</v>
      </c>
      <c r="U178" s="184">
        <f t="shared" si="31"/>
        <v>47.564419738408205</v>
      </c>
      <c r="V178" s="183"/>
      <c r="W178" s="185">
        <f t="shared" si="25"/>
        <v>19.790659575061166</v>
      </c>
      <c r="X178" s="185">
        <f t="shared" si="26"/>
        <v>23.23599701198706</v>
      </c>
      <c r="Y178" s="185">
        <f t="shared" si="23"/>
        <v>47.371287988879487</v>
      </c>
      <c r="Z178" s="183"/>
      <c r="AA178" s="185">
        <f t="shared" si="27"/>
        <v>43.026656587048222</v>
      </c>
      <c r="AB178" s="185">
        <f t="shared" si="28"/>
        <v>47.371287988879487</v>
      </c>
      <c r="AC178" s="185">
        <f t="shared" si="29"/>
        <v>46.285130138421671</v>
      </c>
      <c r="AD178" s="183"/>
      <c r="AE178" s="186" t="str">
        <f>IF(RIGHT($C178,2)&gt;=RIGHT(Controls!$C$53,2), 'Modelled costs '!$AC178*Controls!$E$41, "")</f>
        <v/>
      </c>
      <c r="AF178" s="187" t="str">
        <f>IF(RIGHT($C178,2)&lt;RIGHT(Controls!$C$53,2), "", (INDEX(Controls!$F$44:$F$49, MATCH('Modelled costs '!$C178, Controls!$B$44:$B$49,0), 0))*'Modelled costs '!$AE178)</f>
        <v/>
      </c>
      <c r="AG178" s="188" t="str">
        <f t="shared" si="30"/>
        <v/>
      </c>
    </row>
    <row r="179" spans="1:33" s="48" customFormat="1" ht="13.15">
      <c r="A179" s="66" t="str">
        <f t="shared" si="24"/>
        <v>WSX21</v>
      </c>
      <c r="B179" s="66" t="str">
        <f>Costs!B180</f>
        <v>WSX</v>
      </c>
      <c r="C179" s="66" t="str">
        <f>Costs!C180</f>
        <v>2020-21</v>
      </c>
      <c r="D179" s="181">
        <f>IFERROR(
EXP(SUM('Model coeffs'!D$14) + SUM('Model coeffs'!D$7)*'Cost drivers '!$D181 + SUM('Model coeffs'!D$8)*'Cost drivers '!$E181 + SUM('Model coeffs'!D$9)*'Cost drivers '!$F181 + SUM('Model coeffs'!D$10)*'Cost drivers '!$G181 + SUM('Model coeffs'!D$11)*'Cost drivers '!$H181 + SUM('Model coeffs'!D$12)*'Cost drivers '!$I181 + SUM('Model coeffs'!D$13)*'Cost drivers '!$J181),
"")</f>
        <v>12.929676531948893</v>
      </c>
      <c r="E179" s="181">
        <f>IFERROR(
EXP(SUM('Model coeffs'!E$14) + SUM('Model coeffs'!E$7)*'Cost drivers '!$D181 + SUM('Model coeffs'!E$8)*'Cost drivers '!$E181 + SUM('Model coeffs'!E$9)*'Cost drivers '!$F181 + SUM('Model coeffs'!E$10)*'Cost drivers '!$G181 + SUM('Model coeffs'!E$11)*'Cost drivers '!$H181 + SUM('Model coeffs'!E$12)*'Cost drivers '!$I181 + SUM('Model coeffs'!E$13)*'Cost drivers '!$J181),
"")</f>
        <v>13.062739161461501</v>
      </c>
      <c r="F179" s="181">
        <f>IFERROR(
EXP(SUM('Model coeffs'!F$14) + SUM('Model coeffs'!F$7)*'Cost drivers '!$D181 + SUM('Model coeffs'!F$8)*'Cost drivers '!$E181 + SUM('Model coeffs'!F$9)*'Cost drivers '!$F181 + SUM('Model coeffs'!F$10)*'Cost drivers '!$G181 + SUM('Model coeffs'!F$11)*'Cost drivers '!$H181 + SUM('Model coeffs'!F$12)*'Cost drivers '!$I181 + SUM('Model coeffs'!F$13)*'Cost drivers '!$J181),
"")</f>
        <v>19.317786440776576</v>
      </c>
      <c r="G179" s="181">
        <f>IFERROR(
EXP(SUM('Model coeffs'!G$14) + SUM('Model coeffs'!G$7)*'Cost drivers '!$D181 + SUM('Model coeffs'!G$8)*'Cost drivers '!$E181 + SUM('Model coeffs'!G$9)*'Cost drivers '!$F181 + SUM('Model coeffs'!G$10)*'Cost drivers '!$G181 + SUM('Model coeffs'!G$11)*'Cost drivers '!$H181 + SUM('Model coeffs'!G$12)*'Cost drivers '!$I181 + SUM('Model coeffs'!G$13)*'Cost drivers '!$J181),
"")</f>
        <v>19.185710411535329</v>
      </c>
      <c r="H179" s="181">
        <f>IFERROR(
EXP(SUM('Model coeffs'!H$14) + SUM('Model coeffs'!H$7)*'Cost drivers '!$D181 + SUM('Model coeffs'!H$8)*'Cost drivers '!$E181 + SUM('Model coeffs'!H$9)*'Cost drivers '!$F181 + SUM('Model coeffs'!H$10)*'Cost drivers '!$G181 + SUM('Model coeffs'!H$11)*'Cost drivers '!$H181 + SUM('Model coeffs'!H$12)*'Cost drivers '!$I181 + SUM('Model coeffs'!H$13)*'Cost drivers '!$J181),
"")</f>
        <v>33.490707929597463</v>
      </c>
      <c r="I179" s="181">
        <f>IFERROR(
EXP(SUM('Model coeffs'!I$14) + SUM('Model coeffs'!I$7)*'Cost drivers '!$D181 + SUM('Model coeffs'!I$8)*'Cost drivers '!$E181 + SUM('Model coeffs'!I$9)*'Cost drivers '!$F181 + SUM('Model coeffs'!I$10)*'Cost drivers '!$G181 + SUM('Model coeffs'!I$11)*'Cost drivers '!$H181 + SUM('Model coeffs'!I$12)*'Cost drivers '!$I181 + SUM('Model coeffs'!I$13)*'Cost drivers '!$J181),
"")</f>
        <v>35.074830208186654</v>
      </c>
      <c r="J179" s="181">
        <f>IFERROR(
EXP(SUM('Model coeffs'!J$14) + SUM('Model coeffs'!J$7)*'Cost drivers '!$D181 + SUM('Model coeffs'!J$8)*'Cost drivers '!$E181 + SUM('Model coeffs'!J$9)*'Cost drivers '!$F181 + SUM('Model coeffs'!J$10)*'Cost drivers '!$G181 + SUM('Model coeffs'!J$11)*'Cost drivers '!$H181 + SUM('Model coeffs'!J$12)*'Cost drivers '!$I181 + SUM('Model coeffs'!J$13)*'Cost drivers '!$J181),
"")</f>
        <v>32.851937114736785</v>
      </c>
      <c r="K179" s="181">
        <f>IFERROR(
EXP(SUM('Model coeffs'!K$14) + SUM('Model coeffs'!K$7)*'Cost drivers '!$D181 + SUM('Model coeffs'!K$8)*'Cost drivers '!$E181 + SUM('Model coeffs'!K$9)*'Cost drivers '!$F181 + SUM('Model coeffs'!K$10)*'Cost drivers '!$G181 + SUM('Model coeffs'!K$11)*'Cost drivers '!$H181 + SUM('Model coeffs'!K$12)*'Cost drivers '!$I181 + SUM('Model coeffs'!K$13)*'Cost drivers '!$J181),
"")</f>
        <v>34.061357897238459</v>
      </c>
      <c r="L179" s="182">
        <f>IFERROR(INDEX('Cost drivers '!$O$9:$O$314, MATCH('Modelled costs '!$A179, 'Cost drivers '!$A$9:$A$314, 0)), "")</f>
        <v>1222.0260000000001</v>
      </c>
      <c r="M179" s="183"/>
      <c r="N179" s="184">
        <f t="shared" si="32"/>
        <v>15.800400893631378</v>
      </c>
      <c r="O179" s="184">
        <f t="shared" si="32"/>
        <v>15.963006886524152</v>
      </c>
      <c r="P179" s="184">
        <f t="shared" si="32"/>
        <v>23.606837293076438</v>
      </c>
      <c r="Q179" s="184">
        <f t="shared" si="32"/>
        <v>23.445436951366872</v>
      </c>
      <c r="R179" s="184">
        <f t="shared" si="31"/>
        <v>40.926515848374272</v>
      </c>
      <c r="S179" s="184">
        <f t="shared" si="31"/>
        <v>42.862354459989504</v>
      </c>
      <c r="T179" s="184">
        <f t="shared" si="31"/>
        <v>40.145921304573335</v>
      </c>
      <c r="U179" s="184">
        <f t="shared" si="31"/>
        <v>41.623864945730723</v>
      </c>
      <c r="V179" s="183"/>
      <c r="W179" s="185">
        <f t="shared" si="25"/>
        <v>15.881703890077766</v>
      </c>
      <c r="X179" s="185">
        <f t="shared" si="26"/>
        <v>23.526137122221655</v>
      </c>
      <c r="Y179" s="185">
        <f t="shared" si="23"/>
        <v>41.389664139666962</v>
      </c>
      <c r="Z179" s="183"/>
      <c r="AA179" s="185">
        <f t="shared" si="27"/>
        <v>39.407841012299421</v>
      </c>
      <c r="AB179" s="185">
        <f t="shared" si="28"/>
        <v>41.389664139666962</v>
      </c>
      <c r="AC179" s="185">
        <f t="shared" si="29"/>
        <v>40.894208357825079</v>
      </c>
      <c r="AD179" s="183"/>
      <c r="AE179" s="186" t="str">
        <f>IF(RIGHT($C179,2)&gt;=RIGHT(Controls!$C$53,2), 'Modelled costs '!$AC179*Controls!$E$41, "")</f>
        <v/>
      </c>
      <c r="AF179" s="187" t="str">
        <f>IF(RIGHT($C179,2)&lt;RIGHT(Controls!$C$53,2), "", (INDEX(Controls!$F$44:$F$49, MATCH('Modelled costs '!$C179, Controls!$B$44:$B$49,0), 0))*'Modelled costs '!$AE179)</f>
        <v/>
      </c>
      <c r="AG179" s="188" t="str">
        <f t="shared" si="30"/>
        <v/>
      </c>
    </row>
    <row r="180" spans="1:33" s="48" customFormat="1" ht="13.15">
      <c r="A180" s="66" t="str">
        <f t="shared" si="24"/>
        <v>WSX22</v>
      </c>
      <c r="B180" s="66" t="str">
        <f>Costs!B181</f>
        <v>WSX</v>
      </c>
      <c r="C180" s="66" t="str">
        <f>Costs!C181</f>
        <v>2021-22</v>
      </c>
      <c r="D180" s="181">
        <f>IFERROR(
EXP(SUM('Model coeffs'!D$14) + SUM('Model coeffs'!D$7)*'Cost drivers '!$D182 + SUM('Model coeffs'!D$8)*'Cost drivers '!$E182 + SUM('Model coeffs'!D$9)*'Cost drivers '!$F182 + SUM('Model coeffs'!D$10)*'Cost drivers '!$G182 + SUM('Model coeffs'!D$11)*'Cost drivers '!$H182 + SUM('Model coeffs'!D$12)*'Cost drivers '!$I182 + SUM('Model coeffs'!D$13)*'Cost drivers '!$J182),
"")</f>
        <v>9.2813988073730993</v>
      </c>
      <c r="E180" s="181">
        <f>IFERROR(
EXP(SUM('Model coeffs'!E$14) + SUM('Model coeffs'!E$7)*'Cost drivers '!$D182 + SUM('Model coeffs'!E$8)*'Cost drivers '!$E182 + SUM('Model coeffs'!E$9)*'Cost drivers '!$F182 + SUM('Model coeffs'!E$10)*'Cost drivers '!$G182 + SUM('Model coeffs'!E$11)*'Cost drivers '!$H182 + SUM('Model coeffs'!E$12)*'Cost drivers '!$I182 + SUM('Model coeffs'!E$13)*'Cost drivers '!$J182),
"")</f>
        <v>9.9703391606675904</v>
      </c>
      <c r="F180" s="181">
        <f>IFERROR(
EXP(SUM('Model coeffs'!F$14) + SUM('Model coeffs'!F$7)*'Cost drivers '!$D182 + SUM('Model coeffs'!F$8)*'Cost drivers '!$E182 + SUM('Model coeffs'!F$9)*'Cost drivers '!$F182 + SUM('Model coeffs'!F$10)*'Cost drivers '!$G182 + SUM('Model coeffs'!F$11)*'Cost drivers '!$H182 + SUM('Model coeffs'!F$12)*'Cost drivers '!$I182 + SUM('Model coeffs'!F$13)*'Cost drivers '!$J182),
"")</f>
        <v>19.319218425112961</v>
      </c>
      <c r="G180" s="181">
        <f>IFERROR(
EXP(SUM('Model coeffs'!G$14) + SUM('Model coeffs'!G$7)*'Cost drivers '!$D182 + SUM('Model coeffs'!G$8)*'Cost drivers '!$E182 + SUM('Model coeffs'!G$9)*'Cost drivers '!$F182 + SUM('Model coeffs'!G$10)*'Cost drivers '!$G182 + SUM('Model coeffs'!G$11)*'Cost drivers '!$H182 + SUM('Model coeffs'!G$12)*'Cost drivers '!$I182 + SUM('Model coeffs'!G$13)*'Cost drivers '!$J182),
"")</f>
        <v>19.173025456397671</v>
      </c>
      <c r="H180" s="181">
        <f>IFERROR(
EXP(SUM('Model coeffs'!H$14) + SUM('Model coeffs'!H$7)*'Cost drivers '!$D182 + SUM('Model coeffs'!H$8)*'Cost drivers '!$E182 + SUM('Model coeffs'!H$9)*'Cost drivers '!$F182 + SUM('Model coeffs'!H$10)*'Cost drivers '!$G182 + SUM('Model coeffs'!H$11)*'Cost drivers '!$H182 + SUM('Model coeffs'!H$12)*'Cost drivers '!$I182 + SUM('Model coeffs'!H$13)*'Cost drivers '!$J182),
"")</f>
        <v>29.163562090090128</v>
      </c>
      <c r="I180" s="181">
        <f>IFERROR(
EXP(SUM('Model coeffs'!I$14) + SUM('Model coeffs'!I$7)*'Cost drivers '!$D182 + SUM('Model coeffs'!I$8)*'Cost drivers '!$E182 + SUM('Model coeffs'!I$9)*'Cost drivers '!$F182 + SUM('Model coeffs'!I$10)*'Cost drivers '!$G182 + SUM('Model coeffs'!I$11)*'Cost drivers '!$H182 + SUM('Model coeffs'!I$12)*'Cost drivers '!$I182 + SUM('Model coeffs'!I$13)*'Cost drivers '!$J182),
"")</f>
        <v>31.614081607168366</v>
      </c>
      <c r="J180" s="181">
        <f>IFERROR(
EXP(SUM('Model coeffs'!J$14) + SUM('Model coeffs'!J$7)*'Cost drivers '!$D182 + SUM('Model coeffs'!J$8)*'Cost drivers '!$E182 + SUM('Model coeffs'!J$9)*'Cost drivers '!$F182 + SUM('Model coeffs'!J$10)*'Cost drivers '!$G182 + SUM('Model coeffs'!J$11)*'Cost drivers '!$H182 + SUM('Model coeffs'!J$12)*'Cost drivers '!$I182 + SUM('Model coeffs'!J$13)*'Cost drivers '!$J182),
"")</f>
        <v>28.846867309300009</v>
      </c>
      <c r="K180" s="181">
        <f>IFERROR(
EXP(SUM('Model coeffs'!K$14) + SUM('Model coeffs'!K$7)*'Cost drivers '!$D182 + SUM('Model coeffs'!K$8)*'Cost drivers '!$E182 + SUM('Model coeffs'!K$9)*'Cost drivers '!$F182 + SUM('Model coeffs'!K$10)*'Cost drivers '!$G182 + SUM('Model coeffs'!K$11)*'Cost drivers '!$H182 + SUM('Model coeffs'!K$12)*'Cost drivers '!$I182 + SUM('Model coeffs'!K$13)*'Cost drivers '!$J182),
"")</f>
        <v>30.953850164012657</v>
      </c>
      <c r="L180" s="182">
        <f>IFERROR(INDEX('Cost drivers '!$O$9:$O$314, MATCH('Modelled costs '!$A180, 'Cost drivers '!$A$9:$A$314, 0)), "")</f>
        <v>1234.9449999999999</v>
      </c>
      <c r="M180" s="183"/>
      <c r="N180" s="184">
        <f t="shared" si="32"/>
        <v>11.462017050171372</v>
      </c>
      <c r="O180" s="184">
        <f t="shared" si="32"/>
        <v>12.312820494770637</v>
      </c>
      <c r="P180" s="184">
        <f t="shared" si="32"/>
        <v>23.858172198001125</v>
      </c>
      <c r="Q180" s="184">
        <f t="shared" si="32"/>
        <v>23.677631922251024</v>
      </c>
      <c r="R180" s="184">
        <f t="shared" si="31"/>
        <v>36.01539518534635</v>
      </c>
      <c r="S180" s="184">
        <f t="shared" si="31"/>
        <v>39.041652010364537</v>
      </c>
      <c r="T180" s="184">
        <f t="shared" si="31"/>
        <v>35.624294549283498</v>
      </c>
      <c r="U180" s="184">
        <f t="shared" si="31"/>
        <v>38.226302490796613</v>
      </c>
      <c r="V180" s="183"/>
      <c r="W180" s="185">
        <f t="shared" si="25"/>
        <v>11.887418772471005</v>
      </c>
      <c r="X180" s="185">
        <f t="shared" si="26"/>
        <v>23.767902060126076</v>
      </c>
      <c r="Y180" s="185">
        <f t="shared" si="23"/>
        <v>37.226911058947749</v>
      </c>
      <c r="Z180" s="183"/>
      <c r="AA180" s="185">
        <f t="shared" si="27"/>
        <v>35.655320832597084</v>
      </c>
      <c r="AB180" s="185">
        <f t="shared" si="28"/>
        <v>37.226911058947749</v>
      </c>
      <c r="AC180" s="185">
        <f t="shared" si="29"/>
        <v>36.834013502360079</v>
      </c>
      <c r="AD180" s="183"/>
      <c r="AE180" s="186" t="str">
        <f>IF(RIGHT($C180,2)&gt;=RIGHT(Controls!$C$53,2), 'Modelled costs '!$AC180*Controls!$E$41, "")</f>
        <v/>
      </c>
      <c r="AF180" s="187" t="str">
        <f>IF(RIGHT($C180,2)&lt;RIGHT(Controls!$C$53,2), "", (INDEX(Controls!$F$44:$F$49, MATCH('Modelled costs '!$C180, Controls!$B$44:$B$49,0), 0))*'Modelled costs '!$AE180)</f>
        <v/>
      </c>
      <c r="AG180" s="188" t="str">
        <f t="shared" si="30"/>
        <v/>
      </c>
    </row>
    <row r="181" spans="1:33" s="48" customFormat="1" ht="13.15">
      <c r="A181" s="66" t="str">
        <f t="shared" si="24"/>
        <v>WSX23</v>
      </c>
      <c r="B181" s="66" t="str">
        <f>Costs!B182</f>
        <v>WSX</v>
      </c>
      <c r="C181" s="66" t="str">
        <f>Costs!C182</f>
        <v>2022-23</v>
      </c>
      <c r="D181" s="181">
        <f>IFERROR(
EXP(SUM('Model coeffs'!D$14) + SUM('Model coeffs'!D$7)*'Cost drivers '!$D183 + SUM('Model coeffs'!D$8)*'Cost drivers '!$E183 + SUM('Model coeffs'!D$9)*'Cost drivers '!$F183 + SUM('Model coeffs'!D$10)*'Cost drivers '!$G183 + SUM('Model coeffs'!D$11)*'Cost drivers '!$H183 + SUM('Model coeffs'!D$12)*'Cost drivers '!$I183 + SUM('Model coeffs'!D$13)*'Cost drivers '!$J183),
"")</f>
        <v>9.0332686033255047</v>
      </c>
      <c r="E181" s="181">
        <f>IFERROR(
EXP(SUM('Model coeffs'!E$14) + SUM('Model coeffs'!E$7)*'Cost drivers '!$D183 + SUM('Model coeffs'!E$8)*'Cost drivers '!$E183 + SUM('Model coeffs'!E$9)*'Cost drivers '!$F183 + SUM('Model coeffs'!E$10)*'Cost drivers '!$G183 + SUM('Model coeffs'!E$11)*'Cost drivers '!$H183 + SUM('Model coeffs'!E$12)*'Cost drivers '!$I183 + SUM('Model coeffs'!E$13)*'Cost drivers '!$J183),
"")</f>
        <v>9.3363609948721855</v>
      </c>
      <c r="F181" s="181">
        <f>IFERROR(
EXP(SUM('Model coeffs'!F$14) + SUM('Model coeffs'!F$7)*'Cost drivers '!$D183 + SUM('Model coeffs'!F$8)*'Cost drivers '!$E183 + SUM('Model coeffs'!F$9)*'Cost drivers '!$F183 + SUM('Model coeffs'!F$10)*'Cost drivers '!$G183 + SUM('Model coeffs'!F$11)*'Cost drivers '!$H183 + SUM('Model coeffs'!F$12)*'Cost drivers '!$I183 + SUM('Model coeffs'!F$13)*'Cost drivers '!$J183),
"")</f>
        <v>19.321582634961683</v>
      </c>
      <c r="G181" s="181">
        <f>IFERROR(
EXP(SUM('Model coeffs'!G$14) + SUM('Model coeffs'!G$7)*'Cost drivers '!$D183 + SUM('Model coeffs'!G$8)*'Cost drivers '!$E183 + SUM('Model coeffs'!G$9)*'Cost drivers '!$F183 + SUM('Model coeffs'!G$10)*'Cost drivers '!$G183 + SUM('Model coeffs'!G$11)*'Cost drivers '!$H183 + SUM('Model coeffs'!G$12)*'Cost drivers '!$I183 + SUM('Model coeffs'!G$13)*'Cost drivers '!$J183),
"")</f>
        <v>19.164982259462644</v>
      </c>
      <c r="H181" s="181">
        <f>IFERROR(
EXP(SUM('Model coeffs'!H$14) + SUM('Model coeffs'!H$7)*'Cost drivers '!$D183 + SUM('Model coeffs'!H$8)*'Cost drivers '!$E183 + SUM('Model coeffs'!H$9)*'Cost drivers '!$F183 + SUM('Model coeffs'!H$10)*'Cost drivers '!$G183 + SUM('Model coeffs'!H$11)*'Cost drivers '!$H183 + SUM('Model coeffs'!H$12)*'Cost drivers '!$I183 + SUM('Model coeffs'!H$13)*'Cost drivers '!$J183),
"")</f>
        <v>28.526515772856087</v>
      </c>
      <c r="I181" s="181">
        <f>IFERROR(
EXP(SUM('Model coeffs'!I$14) + SUM('Model coeffs'!I$7)*'Cost drivers '!$D183 + SUM('Model coeffs'!I$8)*'Cost drivers '!$E183 + SUM('Model coeffs'!I$9)*'Cost drivers '!$F183 + SUM('Model coeffs'!I$10)*'Cost drivers '!$G183 + SUM('Model coeffs'!I$11)*'Cost drivers '!$H183 + SUM('Model coeffs'!I$12)*'Cost drivers '!$I183 + SUM('Model coeffs'!I$13)*'Cost drivers '!$J183),
"")</f>
        <v>30.198026318190731</v>
      </c>
      <c r="J181" s="181">
        <f>IFERROR(
EXP(SUM('Model coeffs'!J$14) + SUM('Model coeffs'!J$7)*'Cost drivers '!$D183 + SUM('Model coeffs'!J$8)*'Cost drivers '!$E183 + SUM('Model coeffs'!J$9)*'Cost drivers '!$F183 + SUM('Model coeffs'!J$10)*'Cost drivers '!$G183 + SUM('Model coeffs'!J$11)*'Cost drivers '!$H183 + SUM('Model coeffs'!J$12)*'Cost drivers '!$I183 + SUM('Model coeffs'!J$13)*'Cost drivers '!$J183),
"")</f>
        <v>28.452832137389215</v>
      </c>
      <c r="K181" s="181">
        <f>IFERROR(
EXP(SUM('Model coeffs'!K$14) + SUM('Model coeffs'!K$7)*'Cost drivers '!$D183 + SUM('Model coeffs'!K$8)*'Cost drivers '!$E183 + SUM('Model coeffs'!K$9)*'Cost drivers '!$F183 + SUM('Model coeffs'!K$10)*'Cost drivers '!$G183 + SUM('Model coeffs'!K$11)*'Cost drivers '!$H183 + SUM('Model coeffs'!K$12)*'Cost drivers '!$I183 + SUM('Model coeffs'!K$13)*'Cost drivers '!$J183),
"")</f>
        <v>29.827073222551576</v>
      </c>
      <c r="L181" s="182">
        <f>IFERROR(INDEX('Cost drivers '!$O$9:$O$314, MATCH('Modelled costs '!$A181, 'Cost drivers '!$A$9:$A$314, 0)), "")</f>
        <v>1245.5630000000001</v>
      </c>
      <c r="M181" s="183"/>
      <c r="N181" s="184">
        <f t="shared" si="32"/>
        <v>11.251505141363927</v>
      </c>
      <c r="O181" s="184">
        <f t="shared" si="32"/>
        <v>11.629025809855985</v>
      </c>
      <c r="P181" s="184">
        <f t="shared" si="32"/>
        <v>24.066248431550779</v>
      </c>
      <c r="Q181" s="184">
        <f t="shared" si="32"/>
        <v>23.871192798043069</v>
      </c>
      <c r="R181" s="184">
        <f t="shared" si="31"/>
        <v>35.531572565585947</v>
      </c>
      <c r="S181" s="184">
        <f t="shared" si="31"/>
        <v>37.613544254964602</v>
      </c>
      <c r="T181" s="184">
        <f t="shared" si="31"/>
        <v>35.439794955542922</v>
      </c>
      <c r="U181" s="184">
        <f t="shared" si="31"/>
        <v>37.151498804301006</v>
      </c>
      <c r="V181" s="183"/>
      <c r="W181" s="185">
        <f t="shared" si="25"/>
        <v>11.440265475609955</v>
      </c>
      <c r="X181" s="185">
        <f t="shared" si="26"/>
        <v>23.968720614796922</v>
      </c>
      <c r="Y181" s="185">
        <f t="shared" si="23"/>
        <v>36.434102645098619</v>
      </c>
      <c r="Z181" s="183"/>
      <c r="AA181" s="185">
        <f t="shared" si="27"/>
        <v>35.408986090406877</v>
      </c>
      <c r="AB181" s="185">
        <f t="shared" si="28"/>
        <v>36.434102645098619</v>
      </c>
      <c r="AC181" s="185">
        <f t="shared" si="29"/>
        <v>36.177823506425682</v>
      </c>
      <c r="AD181" s="183"/>
      <c r="AE181" s="186" t="str">
        <f>IF(RIGHT($C181,2)&gt;=RIGHT(Controls!$C$53,2), 'Modelled costs '!$AC181*Controls!$E$41, "")</f>
        <v/>
      </c>
      <c r="AF181" s="187" t="str">
        <f>IF(RIGHT($C181,2)&lt;RIGHT(Controls!$C$53,2), "", (INDEX(Controls!$F$44:$F$49, MATCH('Modelled costs '!$C181, Controls!$B$44:$B$49,0), 0))*'Modelled costs '!$AE181)</f>
        <v/>
      </c>
      <c r="AG181" s="188" t="str">
        <f t="shared" si="30"/>
        <v/>
      </c>
    </row>
    <row r="182" spans="1:33" s="48" customFormat="1" ht="13.15">
      <c r="A182" s="66" t="str">
        <f t="shared" si="24"/>
        <v>WSX24</v>
      </c>
      <c r="B182" s="66" t="str">
        <f>Costs!B183</f>
        <v>WSX</v>
      </c>
      <c r="C182" s="66" t="str">
        <f>Costs!C183</f>
        <v>2023-24</v>
      </c>
      <c r="D182" s="181">
        <f>IFERROR(
EXP(SUM('Model coeffs'!D$14) + SUM('Model coeffs'!D$7)*'Cost drivers '!$D184 + SUM('Model coeffs'!D$8)*'Cost drivers '!$E184 + SUM('Model coeffs'!D$9)*'Cost drivers '!$F184 + SUM('Model coeffs'!D$10)*'Cost drivers '!$G184 + SUM('Model coeffs'!D$11)*'Cost drivers '!$H184 + SUM('Model coeffs'!D$12)*'Cost drivers '!$I184 + SUM('Model coeffs'!D$13)*'Cost drivers '!$J184),
"")</f>
        <v>8.9691377394795477</v>
      </c>
      <c r="E182" s="181">
        <f>IFERROR(
EXP(SUM('Model coeffs'!E$14) + SUM('Model coeffs'!E$7)*'Cost drivers '!$D184 + SUM('Model coeffs'!E$8)*'Cost drivers '!$E184 + SUM('Model coeffs'!E$9)*'Cost drivers '!$F184 + SUM('Model coeffs'!E$10)*'Cost drivers '!$G184 + SUM('Model coeffs'!E$11)*'Cost drivers '!$H184 + SUM('Model coeffs'!E$12)*'Cost drivers '!$I184 + SUM('Model coeffs'!E$13)*'Cost drivers '!$J184),
"")</f>
        <v>9.3165190393370807</v>
      </c>
      <c r="F182" s="181">
        <f>IFERROR(
EXP(SUM('Model coeffs'!F$14) + SUM('Model coeffs'!F$7)*'Cost drivers '!$D184 + SUM('Model coeffs'!F$8)*'Cost drivers '!$E184 + SUM('Model coeffs'!F$9)*'Cost drivers '!$F184 + SUM('Model coeffs'!F$10)*'Cost drivers '!$G184 + SUM('Model coeffs'!F$11)*'Cost drivers '!$H184 + SUM('Model coeffs'!F$12)*'Cost drivers '!$I184 + SUM('Model coeffs'!F$13)*'Cost drivers '!$J184),
"")</f>
        <v>19.323268066984291</v>
      </c>
      <c r="G182" s="181">
        <f>IFERROR(
EXP(SUM('Model coeffs'!G$14) + SUM('Model coeffs'!G$7)*'Cost drivers '!$D184 + SUM('Model coeffs'!G$8)*'Cost drivers '!$E184 + SUM('Model coeffs'!G$9)*'Cost drivers '!$F184 + SUM('Model coeffs'!G$10)*'Cost drivers '!$G184 + SUM('Model coeffs'!G$11)*'Cost drivers '!$H184 + SUM('Model coeffs'!G$12)*'Cost drivers '!$I184 + SUM('Model coeffs'!G$13)*'Cost drivers '!$J184),
"")</f>
        <v>19.156406902448076</v>
      </c>
      <c r="H182" s="181">
        <f>IFERROR(
EXP(SUM('Model coeffs'!H$14) + SUM('Model coeffs'!H$7)*'Cost drivers '!$D184 + SUM('Model coeffs'!H$8)*'Cost drivers '!$E184 + SUM('Model coeffs'!H$9)*'Cost drivers '!$F184 + SUM('Model coeffs'!H$10)*'Cost drivers '!$G184 + SUM('Model coeffs'!H$11)*'Cost drivers '!$H184 + SUM('Model coeffs'!H$12)*'Cost drivers '!$I184 + SUM('Model coeffs'!H$13)*'Cost drivers '!$J184),
"")</f>
        <v>28.394870839228808</v>
      </c>
      <c r="I182" s="181">
        <f>IFERROR(
EXP(SUM('Model coeffs'!I$14) + SUM('Model coeffs'!I$7)*'Cost drivers '!$D184 + SUM('Model coeffs'!I$8)*'Cost drivers '!$E184 + SUM('Model coeffs'!I$9)*'Cost drivers '!$F184 + SUM('Model coeffs'!I$10)*'Cost drivers '!$G184 + SUM('Model coeffs'!I$11)*'Cost drivers '!$H184 + SUM('Model coeffs'!I$12)*'Cost drivers '!$I184 + SUM('Model coeffs'!I$13)*'Cost drivers '!$J184),
"")</f>
        <v>30.131781515563045</v>
      </c>
      <c r="J182" s="181">
        <f>IFERROR(
EXP(SUM('Model coeffs'!J$14) + SUM('Model coeffs'!J$7)*'Cost drivers '!$D184 + SUM('Model coeffs'!J$8)*'Cost drivers '!$E184 + SUM('Model coeffs'!J$9)*'Cost drivers '!$F184 + SUM('Model coeffs'!J$10)*'Cost drivers '!$G184 + SUM('Model coeffs'!J$11)*'Cost drivers '!$H184 + SUM('Model coeffs'!J$12)*'Cost drivers '!$I184 + SUM('Model coeffs'!J$13)*'Cost drivers '!$J184),
"")</f>
        <v>28.346720027514316</v>
      </c>
      <c r="K182" s="181">
        <f>IFERROR(
EXP(SUM('Model coeffs'!K$14) + SUM('Model coeffs'!K$7)*'Cost drivers '!$D184 + SUM('Model coeffs'!K$8)*'Cost drivers '!$E184 + SUM('Model coeffs'!K$9)*'Cost drivers '!$F184 + SUM('Model coeffs'!K$10)*'Cost drivers '!$G184 + SUM('Model coeffs'!K$11)*'Cost drivers '!$H184 + SUM('Model coeffs'!K$12)*'Cost drivers '!$I184 + SUM('Model coeffs'!K$13)*'Cost drivers '!$J184),
"")</f>
        <v>29.791278693786349</v>
      </c>
      <c r="L182" s="182">
        <f>IFERROR(INDEX('Cost drivers '!$O$9:$O$314, MATCH('Modelled costs '!$A182, 'Cost drivers '!$A$9:$A$314, 0)), "")</f>
        <v>1255.625</v>
      </c>
      <c r="M182" s="183"/>
      <c r="N182" s="184">
        <f t="shared" si="32"/>
        <v>11.261873574134007</v>
      </c>
      <c r="O182" s="184">
        <f t="shared" si="32"/>
        <v>11.698054218767622</v>
      </c>
      <c r="P182" s="184">
        <f t="shared" si="32"/>
        <v>24.262778466607148</v>
      </c>
      <c r="Q182" s="184">
        <f t="shared" si="32"/>
        <v>24.053263416886367</v>
      </c>
      <c r="R182" s="184">
        <f t="shared" si="31"/>
        <v>35.653309697506671</v>
      </c>
      <c r="S182" s="184">
        <f t="shared" si="31"/>
        <v>37.834218165478845</v>
      </c>
      <c r="T182" s="184">
        <f t="shared" si="31"/>
        <v>35.592850334547663</v>
      </c>
      <c r="U182" s="184">
        <f t="shared" si="31"/>
        <v>37.406674309885489</v>
      </c>
      <c r="V182" s="183"/>
      <c r="W182" s="185">
        <f t="shared" si="25"/>
        <v>11.479963896450815</v>
      </c>
      <c r="X182" s="185">
        <f t="shared" si="26"/>
        <v>24.158020941746756</v>
      </c>
      <c r="Y182" s="185">
        <f t="shared" si="23"/>
        <v>36.621763126854667</v>
      </c>
      <c r="Z182" s="183"/>
      <c r="AA182" s="185">
        <f t="shared" si="27"/>
        <v>35.637984838197568</v>
      </c>
      <c r="AB182" s="185">
        <f t="shared" si="28"/>
        <v>36.621763126854667</v>
      </c>
      <c r="AC182" s="185">
        <f t="shared" si="29"/>
        <v>36.375818554690397</v>
      </c>
      <c r="AD182" s="183"/>
      <c r="AE182" s="186" t="str">
        <f>IF(RIGHT($C182,2)&gt;=RIGHT(Controls!$C$53,2), 'Modelled costs '!$AC182*Controls!$E$41, "")</f>
        <v/>
      </c>
      <c r="AF182" s="187" t="str">
        <f>IF(RIGHT($C182,2)&lt;RIGHT(Controls!$C$53,2), "", (INDEX(Controls!$F$44:$F$49, MATCH('Modelled costs '!$C182, Controls!$B$44:$B$49,0), 0))*'Modelled costs '!$AE182)</f>
        <v/>
      </c>
      <c r="AG182" s="188" t="str">
        <f t="shared" si="30"/>
        <v/>
      </c>
    </row>
    <row r="183" spans="1:33" s="48" customFormat="1" ht="13.15">
      <c r="A183" s="66" t="str">
        <f t="shared" si="24"/>
        <v>WSX25</v>
      </c>
      <c r="B183" s="66" t="str">
        <f>Costs!B184</f>
        <v>WSX</v>
      </c>
      <c r="C183" s="66" t="str">
        <f>Costs!C184</f>
        <v>2024-25</v>
      </c>
      <c r="D183" s="181">
        <f>IFERROR(
EXP(SUM('Model coeffs'!D$14) + SUM('Model coeffs'!D$7)*'Cost drivers '!$D185 + SUM('Model coeffs'!D$8)*'Cost drivers '!$E185 + SUM('Model coeffs'!D$9)*'Cost drivers '!$F185 + SUM('Model coeffs'!D$10)*'Cost drivers '!$G185 + SUM('Model coeffs'!D$11)*'Cost drivers '!$H185 + SUM('Model coeffs'!D$12)*'Cost drivers '!$I185 + SUM('Model coeffs'!D$13)*'Cost drivers '!$J185),
"")</f>
        <v>9.8835598842745345</v>
      </c>
      <c r="E183" s="181">
        <f>IFERROR(
EXP(SUM('Model coeffs'!E$14) + SUM('Model coeffs'!E$7)*'Cost drivers '!$D185 + SUM('Model coeffs'!E$8)*'Cost drivers '!$E185 + SUM('Model coeffs'!E$9)*'Cost drivers '!$F185 + SUM('Model coeffs'!E$10)*'Cost drivers '!$G185 + SUM('Model coeffs'!E$11)*'Cost drivers '!$H185 + SUM('Model coeffs'!E$12)*'Cost drivers '!$I185 + SUM('Model coeffs'!E$13)*'Cost drivers '!$J185),
"")</f>
        <v>10.213822032355733</v>
      </c>
      <c r="F183" s="181">
        <f>IFERROR(
EXP(SUM('Model coeffs'!F$14) + SUM('Model coeffs'!F$7)*'Cost drivers '!$D185 + SUM('Model coeffs'!F$8)*'Cost drivers '!$E185 + SUM('Model coeffs'!F$9)*'Cost drivers '!$F185 + SUM('Model coeffs'!F$10)*'Cost drivers '!$G185 + SUM('Model coeffs'!F$11)*'Cost drivers '!$H185 + SUM('Model coeffs'!F$12)*'Cost drivers '!$I185 + SUM('Model coeffs'!F$13)*'Cost drivers '!$J185),
"")</f>
        <v>19.321797442079859</v>
      </c>
      <c r="G183" s="181">
        <f>IFERROR(
EXP(SUM('Model coeffs'!G$14) + SUM('Model coeffs'!G$7)*'Cost drivers '!$D185 + SUM('Model coeffs'!G$8)*'Cost drivers '!$E185 + SUM('Model coeffs'!G$9)*'Cost drivers '!$F185 + SUM('Model coeffs'!G$10)*'Cost drivers '!$G185 + SUM('Model coeffs'!G$11)*'Cost drivers '!$H185 + SUM('Model coeffs'!G$12)*'Cost drivers '!$I185 + SUM('Model coeffs'!G$13)*'Cost drivers '!$J185),
"")</f>
        <v>19.148732697061661</v>
      </c>
      <c r="H183" s="181">
        <f>IFERROR(
EXP(SUM('Model coeffs'!H$14) + SUM('Model coeffs'!H$7)*'Cost drivers '!$D185 + SUM('Model coeffs'!H$8)*'Cost drivers '!$E185 + SUM('Model coeffs'!H$9)*'Cost drivers '!$F185 + SUM('Model coeffs'!H$10)*'Cost drivers '!$G185 + SUM('Model coeffs'!H$11)*'Cost drivers '!$H185 + SUM('Model coeffs'!H$12)*'Cost drivers '!$I185 + SUM('Model coeffs'!H$13)*'Cost drivers '!$J185),
"")</f>
        <v>30.149010626505291</v>
      </c>
      <c r="I183" s="181">
        <f>IFERROR(
EXP(SUM('Model coeffs'!I$14) + SUM('Model coeffs'!I$7)*'Cost drivers '!$D185 + SUM('Model coeffs'!I$8)*'Cost drivers '!$E185 + SUM('Model coeffs'!I$9)*'Cost drivers '!$F185 + SUM('Model coeffs'!I$10)*'Cost drivers '!$G185 + SUM('Model coeffs'!I$11)*'Cost drivers '!$H185 + SUM('Model coeffs'!I$12)*'Cost drivers '!$I185 + SUM('Model coeffs'!I$13)*'Cost drivers '!$J185),
"")</f>
        <v>32.082662194535125</v>
      </c>
      <c r="J183" s="181">
        <f>IFERROR(
EXP(SUM('Model coeffs'!J$14) + SUM('Model coeffs'!J$7)*'Cost drivers '!$D185 + SUM('Model coeffs'!J$8)*'Cost drivers '!$E185 + SUM('Model coeffs'!J$9)*'Cost drivers '!$F185 + SUM('Model coeffs'!J$10)*'Cost drivers '!$G185 + SUM('Model coeffs'!J$11)*'Cost drivers '!$H185 + SUM('Model coeffs'!J$12)*'Cost drivers '!$I185 + SUM('Model coeffs'!J$13)*'Cost drivers '!$J185),
"")</f>
        <v>29.812400011853004</v>
      </c>
      <c r="K183" s="181">
        <f>IFERROR(
EXP(SUM('Model coeffs'!K$14) + SUM('Model coeffs'!K$7)*'Cost drivers '!$D185 + SUM('Model coeffs'!K$8)*'Cost drivers '!$E185 + SUM('Model coeffs'!K$9)*'Cost drivers '!$F185 + SUM('Model coeffs'!K$10)*'Cost drivers '!$G185 + SUM('Model coeffs'!K$11)*'Cost drivers '!$H185 + SUM('Model coeffs'!K$12)*'Cost drivers '!$I185 + SUM('Model coeffs'!K$13)*'Cost drivers '!$J185),
"")</f>
        <v>31.378256507776644</v>
      </c>
      <c r="L183" s="182">
        <f>IFERROR(INDEX('Cost drivers '!$O$9:$O$314, MATCH('Modelled costs '!$A183, 'Cost drivers '!$A$9:$A$314, 0)), "")</f>
        <v>1259.8209693236245</v>
      </c>
      <c r="M183" s="183"/>
      <c r="N183" s="184">
        <f t="shared" si="32"/>
        <v>12.451515993774834</v>
      </c>
      <c r="O183" s="184">
        <f t="shared" si="32"/>
        <v>12.867587173301391</v>
      </c>
      <c r="P183" s="184">
        <f t="shared" si="32"/>
        <v>24.342005582555775</v>
      </c>
      <c r="Q183" s="184">
        <f t="shared" si="32"/>
        <v>24.123974987731202</v>
      </c>
      <c r="R183" s="184">
        <f t="shared" si="31"/>
        <v>37.982355791632145</v>
      </c>
      <c r="S183" s="184">
        <f t="shared" si="31"/>
        <v>40.418410584401634</v>
      </c>
      <c r="T183" s="184">
        <f t="shared" si="31"/>
        <v>37.558286680796279</v>
      </c>
      <c r="U183" s="184">
        <f t="shared" si="31"/>
        <v>39.530985529312495</v>
      </c>
      <c r="V183" s="183"/>
      <c r="W183" s="185">
        <f t="shared" si="25"/>
        <v>12.659551583538112</v>
      </c>
      <c r="X183" s="185">
        <f t="shared" si="26"/>
        <v>24.232990285143487</v>
      </c>
      <c r="Y183" s="185">
        <f t="shared" si="23"/>
        <v>38.872509646535633</v>
      </c>
      <c r="Z183" s="183"/>
      <c r="AA183" s="185">
        <f t="shared" si="27"/>
        <v>36.892541868681597</v>
      </c>
      <c r="AB183" s="185">
        <f t="shared" si="28"/>
        <v>38.872509646535633</v>
      </c>
      <c r="AC183" s="185">
        <f t="shared" si="29"/>
        <v>38.377517702072126</v>
      </c>
      <c r="AD183" s="183"/>
      <c r="AE183" s="186">
        <f>IF(RIGHT($C183,2)&gt;=RIGHT(Controls!$C$53,2), 'Modelled costs '!$AC183*Controls!$E$41, "")</f>
        <v>35.19829784116893</v>
      </c>
      <c r="AF183" s="187">
        <f>IF(RIGHT($C183,2)&lt;RIGHT(Controls!$C$53,2), "", (INDEX(Controls!$F$44:$F$49, MATCH('Modelled costs '!$C183, Controls!$B$44:$B$49,0), 0))*'Modelled costs '!$AE183)</f>
        <v>-0.27883984127453798</v>
      </c>
      <c r="AG183" s="188">
        <f t="shared" si="30"/>
        <v>34.919457999894391</v>
      </c>
    </row>
    <row r="184" spans="1:33" s="48" customFormat="1" ht="13.15">
      <c r="A184" s="66" t="str">
        <f t="shared" si="24"/>
        <v>WSX26</v>
      </c>
      <c r="B184" s="66" t="str">
        <f>Costs!B185</f>
        <v>WSX</v>
      </c>
      <c r="C184" s="66" t="str">
        <f>Costs!C185</f>
        <v>2025-26</v>
      </c>
      <c r="D184" s="181">
        <f>IFERROR(
EXP(SUM('Model coeffs'!D$14) + SUM('Model coeffs'!D$7)*'Cost drivers '!$D186 + SUM('Model coeffs'!D$8)*'Cost drivers '!$E186 + SUM('Model coeffs'!D$9)*'Cost drivers '!$F186 + SUM('Model coeffs'!D$10)*'Cost drivers '!$G186 + SUM('Model coeffs'!D$11)*'Cost drivers '!$H186 + SUM('Model coeffs'!D$12)*'Cost drivers '!$I186 + SUM('Model coeffs'!D$13)*'Cost drivers '!$J186),
"")</f>
        <v>11.30490387802425</v>
      </c>
      <c r="E184" s="181">
        <f>IFERROR(
EXP(SUM('Model coeffs'!E$14) + SUM('Model coeffs'!E$7)*'Cost drivers '!$D186 + SUM('Model coeffs'!E$8)*'Cost drivers '!$E186 + SUM('Model coeffs'!E$9)*'Cost drivers '!$F186 + SUM('Model coeffs'!E$10)*'Cost drivers '!$G186 + SUM('Model coeffs'!E$11)*'Cost drivers '!$H186 + SUM('Model coeffs'!E$12)*'Cost drivers '!$I186 + SUM('Model coeffs'!E$13)*'Cost drivers '!$J186),
"")</f>
        <v>11.600002021601956</v>
      </c>
      <c r="F184" s="181">
        <f>IFERROR(
EXP(SUM('Model coeffs'!F$14) + SUM('Model coeffs'!F$7)*'Cost drivers '!$D186 + SUM('Model coeffs'!F$8)*'Cost drivers '!$E186 + SUM('Model coeffs'!F$9)*'Cost drivers '!$F186 + SUM('Model coeffs'!F$10)*'Cost drivers '!$G186 + SUM('Model coeffs'!F$11)*'Cost drivers '!$H186 + SUM('Model coeffs'!F$12)*'Cost drivers '!$I186 + SUM('Model coeffs'!F$13)*'Cost drivers '!$J186),
"")</f>
        <v>19.323326249608062</v>
      </c>
      <c r="G184" s="181">
        <f>IFERROR(
EXP(SUM('Model coeffs'!G$14) + SUM('Model coeffs'!G$7)*'Cost drivers '!$D186 + SUM('Model coeffs'!G$8)*'Cost drivers '!$E186 + SUM('Model coeffs'!G$9)*'Cost drivers '!$F186 + SUM('Model coeffs'!G$10)*'Cost drivers '!$G186 + SUM('Model coeffs'!G$11)*'Cost drivers '!$H186 + SUM('Model coeffs'!G$12)*'Cost drivers '!$I186 + SUM('Model coeffs'!G$13)*'Cost drivers '!$J186),
"")</f>
        <v>19.144961834085073</v>
      </c>
      <c r="H184" s="181">
        <f>IFERROR(
EXP(SUM('Model coeffs'!H$14) + SUM('Model coeffs'!H$7)*'Cost drivers '!$D186 + SUM('Model coeffs'!H$8)*'Cost drivers '!$E186 + SUM('Model coeffs'!H$9)*'Cost drivers '!$F186 + SUM('Model coeffs'!H$10)*'Cost drivers '!$G186 + SUM('Model coeffs'!H$11)*'Cost drivers '!$H186 + SUM('Model coeffs'!H$12)*'Cost drivers '!$I186 + SUM('Model coeffs'!H$13)*'Cost drivers '!$J186),
"")</f>
        <v>32.757089116279438</v>
      </c>
      <c r="I184" s="181">
        <f>IFERROR(
EXP(SUM('Model coeffs'!I$14) + SUM('Model coeffs'!I$7)*'Cost drivers '!$D186 + SUM('Model coeffs'!I$8)*'Cost drivers '!$E186 + SUM('Model coeffs'!I$9)*'Cost drivers '!$F186 + SUM('Model coeffs'!I$10)*'Cost drivers '!$G186 + SUM('Model coeffs'!I$11)*'Cost drivers '!$H186 + SUM('Model coeffs'!I$12)*'Cost drivers '!$I186 + SUM('Model coeffs'!I$13)*'Cost drivers '!$J186),
"")</f>
        <v>34.992959682572305</v>
      </c>
      <c r="J184" s="181">
        <f>IFERROR(
EXP(SUM('Model coeffs'!J$14) + SUM('Model coeffs'!J$7)*'Cost drivers '!$D186 + SUM('Model coeffs'!J$8)*'Cost drivers '!$E186 + SUM('Model coeffs'!J$9)*'Cost drivers '!$F186 + SUM('Model coeffs'!J$10)*'Cost drivers '!$G186 + SUM('Model coeffs'!J$11)*'Cost drivers '!$H186 + SUM('Model coeffs'!J$12)*'Cost drivers '!$I186 + SUM('Model coeffs'!J$13)*'Cost drivers '!$J186),
"")</f>
        <v>31.966755671119788</v>
      </c>
      <c r="K184" s="181">
        <f>IFERROR(
EXP(SUM('Model coeffs'!K$14) + SUM('Model coeffs'!K$7)*'Cost drivers '!$D186 + SUM('Model coeffs'!K$8)*'Cost drivers '!$E186 + SUM('Model coeffs'!K$9)*'Cost drivers '!$F186 + SUM('Model coeffs'!K$10)*'Cost drivers '!$G186 + SUM('Model coeffs'!K$11)*'Cost drivers '!$H186 + SUM('Model coeffs'!K$12)*'Cost drivers '!$I186 + SUM('Model coeffs'!K$13)*'Cost drivers '!$J186),
"")</f>
        <v>33.715054140943501</v>
      </c>
      <c r="L184" s="182">
        <f>IFERROR(INDEX('Cost drivers '!$O$9:$O$314, MATCH('Modelled costs '!$A184, 'Cost drivers '!$A$9:$A$314, 0)), "")</f>
        <v>1265.5816252227623</v>
      </c>
      <c r="M184" s="183"/>
      <c r="N184" s="184">
        <f t="shared" si="32"/>
        <v>14.307278622937039</v>
      </c>
      <c r="O184" s="184">
        <f t="shared" si="32"/>
        <v>14.680749411086332</v>
      </c>
      <c r="P184" s="184">
        <f t="shared" si="32"/>
        <v>24.455246639688639</v>
      </c>
      <c r="Q184" s="184">
        <f t="shared" si="32"/>
        <v>24.229511912809144</v>
      </c>
      <c r="R184" s="184">
        <f t="shared" si="31"/>
        <v>41.456770081347791</v>
      </c>
      <c r="S184" s="184">
        <f t="shared" si="31"/>
        <v>44.286446786424456</v>
      </c>
      <c r="T184" s="184">
        <f t="shared" si="31"/>
        <v>40.456538595354736</v>
      </c>
      <c r="U184" s="184">
        <f t="shared" si="31"/>
        <v>42.6691530141687</v>
      </c>
      <c r="V184" s="183"/>
      <c r="W184" s="185">
        <f t="shared" si="25"/>
        <v>14.494014017011686</v>
      </c>
      <c r="X184" s="185">
        <f t="shared" si="26"/>
        <v>24.342379276248892</v>
      </c>
      <c r="Y184" s="185">
        <f t="shared" si="23"/>
        <v>42.217227119323923</v>
      </c>
      <c r="Z184" s="183"/>
      <c r="AA184" s="185">
        <f t="shared" si="27"/>
        <v>38.836393293260578</v>
      </c>
      <c r="AB184" s="185">
        <f t="shared" si="28"/>
        <v>42.217227119323923</v>
      </c>
      <c r="AC184" s="185">
        <f t="shared" si="29"/>
        <v>41.372018662808088</v>
      </c>
      <c r="AD184" s="183"/>
      <c r="AE184" s="186">
        <f>IF(RIGHT($C184,2)&gt;=RIGHT(Controls!$C$53,2), 'Modelled costs '!$AC184*Controls!$E$41, "")</f>
        <v>37.944732290626817</v>
      </c>
      <c r="AF184" s="187">
        <f>IF(RIGHT($C184,2)&lt;RIGHT(Controls!$C$53,2), "", (INDEX(Controls!$F$44:$F$49, MATCH('Modelled costs '!$C184, Controls!$B$44:$B$49,0), 0))*'Modelled costs '!$AE184)</f>
        <v>-0.59881270197996095</v>
      </c>
      <c r="AG184" s="188">
        <f t="shared" si="30"/>
        <v>37.345919588646858</v>
      </c>
    </row>
    <row r="185" spans="1:33" s="48" customFormat="1" ht="13.15">
      <c r="A185" s="66" t="str">
        <f t="shared" si="24"/>
        <v>WSX27</v>
      </c>
      <c r="B185" s="66" t="str">
        <f>Costs!B186</f>
        <v>WSX</v>
      </c>
      <c r="C185" s="66" t="str">
        <f>Costs!C186</f>
        <v>2026-27</v>
      </c>
      <c r="D185" s="181">
        <f>IFERROR(
EXP(SUM('Model coeffs'!D$14) + SUM('Model coeffs'!D$7)*'Cost drivers '!$D187 + SUM('Model coeffs'!D$8)*'Cost drivers '!$E187 + SUM('Model coeffs'!D$9)*'Cost drivers '!$F187 + SUM('Model coeffs'!D$10)*'Cost drivers '!$G187 + SUM('Model coeffs'!D$11)*'Cost drivers '!$H187 + SUM('Model coeffs'!D$12)*'Cost drivers '!$I187 + SUM('Model coeffs'!D$13)*'Cost drivers '!$J187),
"")</f>
        <v>12.591790607170124</v>
      </c>
      <c r="E185" s="181">
        <f>IFERROR(
EXP(SUM('Model coeffs'!E$14) + SUM('Model coeffs'!E$7)*'Cost drivers '!$D187 + SUM('Model coeffs'!E$8)*'Cost drivers '!$E187 + SUM('Model coeffs'!E$9)*'Cost drivers '!$F187 + SUM('Model coeffs'!E$10)*'Cost drivers '!$G187 + SUM('Model coeffs'!E$11)*'Cost drivers '!$H187 + SUM('Model coeffs'!E$12)*'Cost drivers '!$I187 + SUM('Model coeffs'!E$13)*'Cost drivers '!$J187),
"")</f>
        <v>12.847080395086547</v>
      </c>
      <c r="F185" s="181">
        <f>IFERROR(
EXP(SUM('Model coeffs'!F$14) + SUM('Model coeffs'!F$7)*'Cost drivers '!$D187 + SUM('Model coeffs'!F$8)*'Cost drivers '!$E187 + SUM('Model coeffs'!F$9)*'Cost drivers '!$F187 + SUM('Model coeffs'!F$10)*'Cost drivers '!$G187 + SUM('Model coeffs'!F$11)*'Cost drivers '!$H187 + SUM('Model coeffs'!F$12)*'Cost drivers '!$I187 + SUM('Model coeffs'!F$13)*'Cost drivers '!$J187),
"")</f>
        <v>19.325677741901536</v>
      </c>
      <c r="G185" s="181">
        <f>IFERROR(
EXP(SUM('Model coeffs'!G$14) + SUM('Model coeffs'!G$7)*'Cost drivers '!$D187 + SUM('Model coeffs'!G$8)*'Cost drivers '!$E187 + SUM('Model coeffs'!G$9)*'Cost drivers '!$F187 + SUM('Model coeffs'!G$10)*'Cost drivers '!$G187 + SUM('Model coeffs'!G$11)*'Cost drivers '!$H187 + SUM('Model coeffs'!G$12)*'Cost drivers '!$I187 + SUM('Model coeffs'!G$13)*'Cost drivers '!$J187),
"")</f>
        <v>19.142309444337101</v>
      </c>
      <c r="H185" s="181">
        <f>IFERROR(
EXP(SUM('Model coeffs'!H$14) + SUM('Model coeffs'!H$7)*'Cost drivers '!$D187 + SUM('Model coeffs'!H$8)*'Cost drivers '!$E187 + SUM('Model coeffs'!H$9)*'Cost drivers '!$F187 + SUM('Model coeffs'!H$10)*'Cost drivers '!$G187 + SUM('Model coeffs'!H$11)*'Cost drivers '!$H187 + SUM('Model coeffs'!H$12)*'Cost drivers '!$I187 + SUM('Model coeffs'!H$13)*'Cost drivers '!$J187),
"")</f>
        <v>35.008147782647754</v>
      </c>
      <c r="I185" s="181">
        <f>IFERROR(
EXP(SUM('Model coeffs'!I$14) + SUM('Model coeffs'!I$7)*'Cost drivers '!$D187 + SUM('Model coeffs'!I$8)*'Cost drivers '!$E187 + SUM('Model coeffs'!I$9)*'Cost drivers '!$F187 + SUM('Model coeffs'!I$10)*'Cost drivers '!$G187 + SUM('Model coeffs'!I$11)*'Cost drivers '!$H187 + SUM('Model coeffs'!I$12)*'Cost drivers '!$I187 + SUM('Model coeffs'!I$13)*'Cost drivers '!$J187),
"")</f>
        <v>37.513709721112129</v>
      </c>
      <c r="J185" s="181">
        <f>IFERROR(
EXP(SUM('Model coeffs'!J$14) + SUM('Model coeffs'!J$7)*'Cost drivers '!$D187 + SUM('Model coeffs'!J$8)*'Cost drivers '!$E187 + SUM('Model coeffs'!J$9)*'Cost drivers '!$F187 + SUM('Model coeffs'!J$10)*'Cost drivers '!$G187 + SUM('Model coeffs'!J$11)*'Cost drivers '!$H187 + SUM('Model coeffs'!J$12)*'Cost drivers '!$I187 + SUM('Model coeffs'!J$13)*'Cost drivers '!$J187),
"")</f>
        <v>33.807373785861536</v>
      </c>
      <c r="K185" s="181">
        <f>IFERROR(
EXP(SUM('Model coeffs'!K$14) + SUM('Model coeffs'!K$7)*'Cost drivers '!$D187 + SUM('Model coeffs'!K$8)*'Cost drivers '!$E187 + SUM('Model coeffs'!K$9)*'Cost drivers '!$F187 + SUM('Model coeffs'!K$10)*'Cost drivers '!$G187 + SUM('Model coeffs'!K$11)*'Cost drivers '!$H187 + SUM('Model coeffs'!K$12)*'Cost drivers '!$I187 + SUM('Model coeffs'!K$13)*'Cost drivers '!$J187),
"")</f>
        <v>35.715241413261666</v>
      </c>
      <c r="L185" s="182">
        <f>IFERROR(INDEX('Cost drivers '!$O$9:$O$314, MATCH('Modelled costs '!$A185, 'Cost drivers '!$A$9:$A$314, 0)), "")</f>
        <v>1271.7540518011526</v>
      </c>
      <c r="M185" s="183"/>
      <c r="N185" s="184">
        <f t="shared" si="32"/>
        <v>16.013660724100298</v>
      </c>
      <c r="O185" s="184">
        <f t="shared" si="32"/>
        <v>16.338326546266465</v>
      </c>
      <c r="P185" s="184">
        <f t="shared" si="32"/>
        <v>24.577508972066624</v>
      </c>
      <c r="Q185" s="184">
        <f t="shared" si="32"/>
        <v>24.344309596667177</v>
      </c>
      <c r="R185" s="184">
        <f t="shared" si="31"/>
        <v>44.521753788635813</v>
      </c>
      <c r="S185" s="184">
        <f t="shared" si="31"/>
        <v>47.708212335916627</v>
      </c>
      <c r="T185" s="184">
        <f t="shared" si="31"/>
        <v>42.994664592925481</v>
      </c>
      <c r="U185" s="184">
        <f t="shared" si="31"/>
        <v>45.421002978371845</v>
      </c>
      <c r="V185" s="183"/>
      <c r="W185" s="185">
        <f t="shared" si="25"/>
        <v>16.175993635183382</v>
      </c>
      <c r="X185" s="185">
        <f t="shared" si="26"/>
        <v>24.460909284366899</v>
      </c>
      <c r="Y185" s="185">
        <f t="shared" si="23"/>
        <v>45.161408423962442</v>
      </c>
      <c r="Z185" s="183"/>
      <c r="AA185" s="185">
        <f t="shared" si="27"/>
        <v>40.63690291955028</v>
      </c>
      <c r="AB185" s="185">
        <f t="shared" si="28"/>
        <v>45.161408423962442</v>
      </c>
      <c r="AC185" s="185">
        <f t="shared" si="29"/>
        <v>44.030282047859401</v>
      </c>
      <c r="AD185" s="183"/>
      <c r="AE185" s="186">
        <f>IF(RIGHT($C185,2)&gt;=RIGHT(Controls!$C$53,2), 'Modelled costs '!$AC185*Controls!$E$41, "")</f>
        <v>40.38278331554389</v>
      </c>
      <c r="AF185" s="187">
        <f>IF(RIGHT($C185,2)&lt;RIGHT(Controls!$C$53,2), "", (INDEX(Controls!$F$44:$F$49, MATCH('Modelled costs '!$C185, Controls!$B$44:$B$49,0), 0))*'Modelled costs '!$AE185)</f>
        <v>-0.95215062804495254</v>
      </c>
      <c r="AG185" s="188">
        <f t="shared" si="30"/>
        <v>39.430632687498935</v>
      </c>
    </row>
    <row r="186" spans="1:33" s="48" customFormat="1" ht="13.15">
      <c r="A186" s="66" t="str">
        <f t="shared" si="24"/>
        <v>WSX28</v>
      </c>
      <c r="B186" s="66" t="str">
        <f>Costs!B187</f>
        <v>WSX</v>
      </c>
      <c r="C186" s="66" t="str">
        <f>Costs!C187</f>
        <v>2027-28</v>
      </c>
      <c r="D186" s="181">
        <f>IFERROR(
EXP(SUM('Model coeffs'!D$14) + SUM('Model coeffs'!D$7)*'Cost drivers '!$D188 + SUM('Model coeffs'!D$8)*'Cost drivers '!$E188 + SUM('Model coeffs'!D$9)*'Cost drivers '!$F188 + SUM('Model coeffs'!D$10)*'Cost drivers '!$G188 + SUM('Model coeffs'!D$11)*'Cost drivers '!$H188 + SUM('Model coeffs'!D$12)*'Cost drivers '!$I188 + SUM('Model coeffs'!D$13)*'Cost drivers '!$J188),
"")</f>
        <v>13.348520127053412</v>
      </c>
      <c r="E186" s="181">
        <f>IFERROR(
EXP(SUM('Model coeffs'!E$14) + SUM('Model coeffs'!E$7)*'Cost drivers '!$D188 + SUM('Model coeffs'!E$8)*'Cost drivers '!$E188 + SUM('Model coeffs'!E$9)*'Cost drivers '!$F188 + SUM('Model coeffs'!E$10)*'Cost drivers '!$G188 + SUM('Model coeffs'!E$11)*'Cost drivers '!$H188 + SUM('Model coeffs'!E$12)*'Cost drivers '!$I188 + SUM('Model coeffs'!E$13)*'Cost drivers '!$J188),
"")</f>
        <v>13.577214407268972</v>
      </c>
      <c r="F186" s="181">
        <f>IFERROR(
EXP(SUM('Model coeffs'!F$14) + SUM('Model coeffs'!F$7)*'Cost drivers '!$D188 + SUM('Model coeffs'!F$8)*'Cost drivers '!$E188 + SUM('Model coeffs'!F$9)*'Cost drivers '!$F188 + SUM('Model coeffs'!F$10)*'Cost drivers '!$G188 + SUM('Model coeffs'!F$11)*'Cost drivers '!$H188 + SUM('Model coeffs'!F$12)*'Cost drivers '!$I188 + SUM('Model coeffs'!F$13)*'Cost drivers '!$J188),
"")</f>
        <v>19.328431864529104</v>
      </c>
      <c r="G186" s="181">
        <f>IFERROR(
EXP(SUM('Model coeffs'!G$14) + SUM('Model coeffs'!G$7)*'Cost drivers '!$D188 + SUM('Model coeffs'!G$8)*'Cost drivers '!$E188 + SUM('Model coeffs'!G$9)*'Cost drivers '!$F188 + SUM('Model coeffs'!G$10)*'Cost drivers '!$G188 + SUM('Model coeffs'!G$11)*'Cost drivers '!$H188 + SUM('Model coeffs'!G$12)*'Cost drivers '!$I188 + SUM('Model coeffs'!G$13)*'Cost drivers '!$J188),
"")</f>
        <v>19.140418591893948</v>
      </c>
      <c r="H186" s="181">
        <f>IFERROR(
EXP(SUM('Model coeffs'!H$14) + SUM('Model coeffs'!H$7)*'Cost drivers '!$D188 + SUM('Model coeffs'!H$8)*'Cost drivers '!$E188 + SUM('Model coeffs'!H$9)*'Cost drivers '!$F188 + SUM('Model coeffs'!H$10)*'Cost drivers '!$G188 + SUM('Model coeffs'!H$11)*'Cost drivers '!$H188 + SUM('Model coeffs'!H$12)*'Cost drivers '!$I188 + SUM('Model coeffs'!H$13)*'Cost drivers '!$J188),
"")</f>
        <v>36.283308607843225</v>
      </c>
      <c r="I186" s="181">
        <f>IFERROR(
EXP(SUM('Model coeffs'!I$14) + SUM('Model coeffs'!I$7)*'Cost drivers '!$D188 + SUM('Model coeffs'!I$8)*'Cost drivers '!$E188 + SUM('Model coeffs'!I$9)*'Cost drivers '!$F188 + SUM('Model coeffs'!I$10)*'Cost drivers '!$G188 + SUM('Model coeffs'!I$11)*'Cost drivers '!$H188 + SUM('Model coeffs'!I$12)*'Cost drivers '!$I188 + SUM('Model coeffs'!I$13)*'Cost drivers '!$J188),
"")</f>
        <v>38.945248672996556</v>
      </c>
      <c r="J186" s="181">
        <f>IFERROR(
EXP(SUM('Model coeffs'!J$14) + SUM('Model coeffs'!J$7)*'Cost drivers '!$D188 + SUM('Model coeffs'!J$8)*'Cost drivers '!$E188 + SUM('Model coeffs'!J$9)*'Cost drivers '!$F188 + SUM('Model coeffs'!J$10)*'Cost drivers '!$G188 + SUM('Model coeffs'!J$11)*'Cost drivers '!$H188 + SUM('Model coeffs'!J$12)*'Cost drivers '!$I188 + SUM('Model coeffs'!J$13)*'Cost drivers '!$J188),
"")</f>
        <v>34.847597228492909</v>
      </c>
      <c r="K186" s="181">
        <f>IFERROR(
EXP(SUM('Model coeffs'!K$14) + SUM('Model coeffs'!K$7)*'Cost drivers '!$D188 + SUM('Model coeffs'!K$8)*'Cost drivers '!$E188 + SUM('Model coeffs'!K$9)*'Cost drivers '!$F188 + SUM('Model coeffs'!K$10)*'Cost drivers '!$G188 + SUM('Model coeffs'!K$11)*'Cost drivers '!$H188 + SUM('Model coeffs'!K$12)*'Cost drivers '!$I188 + SUM('Model coeffs'!K$13)*'Cost drivers '!$J188),
"")</f>
        <v>36.847077827269139</v>
      </c>
      <c r="L186" s="182">
        <f>IFERROR(INDEX('Cost drivers '!$O$9:$O$314, MATCH('Modelled costs '!$A186, 'Cost drivers '!$A$9:$A$314, 0)), "")</f>
        <v>1277.9584868969982</v>
      </c>
      <c r="M186" s="183"/>
      <c r="N186" s="184">
        <f t="shared" si="32"/>
        <v>17.058854583883303</v>
      </c>
      <c r="O186" s="184">
        <f t="shared" si="32"/>
        <v>17.35111638018958</v>
      </c>
      <c r="P186" s="184">
        <f t="shared" si="32"/>
        <v>24.700933539685341</v>
      </c>
      <c r="Q186" s="184">
        <f t="shared" si="32"/>
        <v>24.460660382271964</v>
      </c>
      <c r="R186" s="184">
        <f t="shared" si="31"/>
        <v>46.368562168096162</v>
      </c>
      <c r="S186" s="184">
        <f t="shared" si="31"/>
        <v>49.770411065970002</v>
      </c>
      <c r="T186" s="184">
        <f t="shared" si="31"/>
        <v>44.533782626120825</v>
      </c>
      <c r="U186" s="184">
        <f t="shared" si="31"/>
        <v>47.089035826712802</v>
      </c>
      <c r="V186" s="183"/>
      <c r="W186" s="185">
        <f t="shared" si="25"/>
        <v>17.204985482036442</v>
      </c>
      <c r="X186" s="185">
        <f t="shared" si="26"/>
        <v>24.580796960978653</v>
      </c>
      <c r="Y186" s="185">
        <f t="shared" si="23"/>
        <v>46.940447921724946</v>
      </c>
      <c r="Z186" s="183"/>
      <c r="AA186" s="185">
        <f t="shared" si="27"/>
        <v>41.785782443015094</v>
      </c>
      <c r="AB186" s="185">
        <f t="shared" si="28"/>
        <v>46.940447921724946</v>
      </c>
      <c r="AC186" s="185">
        <f t="shared" si="29"/>
        <v>45.651781552047481</v>
      </c>
      <c r="AD186" s="183"/>
      <c r="AE186" s="186">
        <f>IF(RIGHT($C186,2)&gt;=RIGHT(Controls!$C$53,2), 'Modelled costs '!$AC186*Controls!$E$41, "")</f>
        <v>41.869956689830111</v>
      </c>
      <c r="AF186" s="187">
        <f>IF(RIGHT($C186,2)&lt;RIGHT(Controls!$C$53,2), "", (INDEX(Controls!$F$44:$F$49, MATCH('Modelled costs '!$C186, Controls!$B$44:$B$49,0), 0))*'Modelled costs '!$AE186)</f>
        <v>-1.3110872281630539</v>
      </c>
      <c r="AG186" s="188">
        <f t="shared" si="30"/>
        <v>40.558869461667058</v>
      </c>
    </row>
    <row r="187" spans="1:33" s="48" customFormat="1" ht="13.15">
      <c r="A187" s="66" t="str">
        <f t="shared" si="24"/>
        <v>WSX29</v>
      </c>
      <c r="B187" s="66" t="str">
        <f>Costs!B188</f>
        <v>WSX</v>
      </c>
      <c r="C187" s="66" t="str">
        <f>Costs!C188</f>
        <v>2028-29</v>
      </c>
      <c r="D187" s="181">
        <f>IFERROR(
EXP(SUM('Model coeffs'!D$14) + SUM('Model coeffs'!D$7)*'Cost drivers '!$D189 + SUM('Model coeffs'!D$8)*'Cost drivers '!$E189 + SUM('Model coeffs'!D$9)*'Cost drivers '!$F189 + SUM('Model coeffs'!D$10)*'Cost drivers '!$G189 + SUM('Model coeffs'!D$11)*'Cost drivers '!$H189 + SUM('Model coeffs'!D$12)*'Cost drivers '!$I189 + SUM('Model coeffs'!D$13)*'Cost drivers '!$J189),
"")</f>
        <v>13.598332477768562</v>
      </c>
      <c r="E187" s="181">
        <f>IFERROR(
EXP(SUM('Model coeffs'!E$14) + SUM('Model coeffs'!E$7)*'Cost drivers '!$D189 + SUM('Model coeffs'!E$8)*'Cost drivers '!$E189 + SUM('Model coeffs'!E$9)*'Cost drivers '!$F189 + SUM('Model coeffs'!E$10)*'Cost drivers '!$G189 + SUM('Model coeffs'!E$11)*'Cost drivers '!$H189 + SUM('Model coeffs'!E$12)*'Cost drivers '!$I189 + SUM('Model coeffs'!E$13)*'Cost drivers '!$J189),
"")</f>
        <v>13.817760909375382</v>
      </c>
      <c r="F187" s="181">
        <f>IFERROR(
EXP(SUM('Model coeffs'!F$14) + SUM('Model coeffs'!F$7)*'Cost drivers '!$D189 + SUM('Model coeffs'!F$8)*'Cost drivers '!$E189 + SUM('Model coeffs'!F$9)*'Cost drivers '!$F189 + SUM('Model coeffs'!F$10)*'Cost drivers '!$G189 + SUM('Model coeffs'!F$11)*'Cost drivers '!$H189 + SUM('Model coeffs'!F$12)*'Cost drivers '!$I189 + SUM('Model coeffs'!F$13)*'Cost drivers '!$J189),
"")</f>
        <v>19.330964282079879</v>
      </c>
      <c r="G187" s="181">
        <f>IFERROR(
EXP(SUM('Model coeffs'!G$14) + SUM('Model coeffs'!G$7)*'Cost drivers '!$D189 + SUM('Model coeffs'!G$8)*'Cost drivers '!$E189 + SUM('Model coeffs'!G$9)*'Cost drivers '!$F189 + SUM('Model coeffs'!G$10)*'Cost drivers '!$G189 + SUM('Model coeffs'!G$11)*'Cost drivers '!$H189 + SUM('Model coeffs'!G$12)*'Cost drivers '!$I189 + SUM('Model coeffs'!G$13)*'Cost drivers '!$J189),
"")</f>
        <v>19.138509727798034</v>
      </c>
      <c r="H187" s="181">
        <f>IFERROR(
EXP(SUM('Model coeffs'!H$14) + SUM('Model coeffs'!H$7)*'Cost drivers '!$D189 + SUM('Model coeffs'!H$8)*'Cost drivers '!$E189 + SUM('Model coeffs'!H$9)*'Cost drivers '!$F189 + SUM('Model coeffs'!H$10)*'Cost drivers '!$G189 + SUM('Model coeffs'!H$11)*'Cost drivers '!$H189 + SUM('Model coeffs'!H$12)*'Cost drivers '!$I189 + SUM('Model coeffs'!H$13)*'Cost drivers '!$J189),
"")</f>
        <v>36.688030726097239</v>
      </c>
      <c r="I187" s="181">
        <f>IFERROR(
EXP(SUM('Model coeffs'!I$14) + SUM('Model coeffs'!I$7)*'Cost drivers '!$D189 + SUM('Model coeffs'!I$8)*'Cost drivers '!$E189 + SUM('Model coeffs'!I$9)*'Cost drivers '!$F189 + SUM('Model coeffs'!I$10)*'Cost drivers '!$G189 + SUM('Model coeffs'!I$11)*'Cost drivers '!$H189 + SUM('Model coeffs'!I$12)*'Cost drivers '!$I189 + SUM('Model coeffs'!I$13)*'Cost drivers '!$J189),
"")</f>
        <v>39.400400313905457</v>
      </c>
      <c r="J187" s="181">
        <f>IFERROR(
EXP(SUM('Model coeffs'!J$14) + SUM('Model coeffs'!J$7)*'Cost drivers '!$D189 + SUM('Model coeffs'!J$8)*'Cost drivers '!$E189 + SUM('Model coeffs'!J$9)*'Cost drivers '!$F189 + SUM('Model coeffs'!J$10)*'Cost drivers '!$G189 + SUM('Model coeffs'!J$11)*'Cost drivers '!$H189 + SUM('Model coeffs'!J$12)*'Cost drivers '!$I189 + SUM('Model coeffs'!J$13)*'Cost drivers '!$J189),
"")</f>
        <v>35.184739108188204</v>
      </c>
      <c r="K187" s="181">
        <f>IFERROR(
EXP(SUM('Model coeffs'!K$14) + SUM('Model coeffs'!K$7)*'Cost drivers '!$D189 + SUM('Model coeffs'!K$8)*'Cost drivers '!$E189 + SUM('Model coeffs'!K$9)*'Cost drivers '!$F189 + SUM('Model coeffs'!K$10)*'Cost drivers '!$G189 + SUM('Model coeffs'!K$11)*'Cost drivers '!$H189 + SUM('Model coeffs'!K$12)*'Cost drivers '!$I189 + SUM('Model coeffs'!K$13)*'Cost drivers '!$J189),
"")</f>
        <v>37.214127219370987</v>
      </c>
      <c r="L187" s="182">
        <f>IFERROR(INDEX('Cost drivers '!$O$9:$O$314, MATCH('Modelled costs '!$A187, 'Cost drivers '!$A$9:$A$314, 0)), "")</f>
        <v>1283.8392060809356</v>
      </c>
      <c r="M187" s="183"/>
      <c r="N187" s="184">
        <f t="shared" si="32"/>
        <v>17.458072372282992</v>
      </c>
      <c r="O187" s="184">
        <f t="shared" si="32"/>
        <v>17.739783195708679</v>
      </c>
      <c r="P187" s="184">
        <f t="shared" si="32"/>
        <v>24.817849836684356</v>
      </c>
      <c r="Q187" s="184">
        <f t="shared" si="32"/>
        <v>24.570769134508492</v>
      </c>
      <c r="R187" s="184">
        <f t="shared" si="31"/>
        <v>47.101532240065652</v>
      </c>
      <c r="S187" s="184">
        <f t="shared" si="31"/>
        <v>50.583778658275435</v>
      </c>
      <c r="T187" s="184">
        <f t="shared" si="31"/>
        <v>45.171547522821193</v>
      </c>
      <c r="U187" s="184">
        <f t="shared" si="31"/>
        <v>47.776955544312187</v>
      </c>
      <c r="V187" s="183"/>
      <c r="W187" s="185">
        <f t="shared" si="25"/>
        <v>17.598927783995833</v>
      </c>
      <c r="X187" s="185">
        <f t="shared" si="26"/>
        <v>24.694309485596424</v>
      </c>
      <c r="Y187" s="185">
        <f t="shared" si="23"/>
        <v>47.658453491368618</v>
      </c>
      <c r="Z187" s="183"/>
      <c r="AA187" s="185">
        <f t="shared" si="27"/>
        <v>42.293237269592254</v>
      </c>
      <c r="AB187" s="185">
        <f t="shared" si="28"/>
        <v>47.658453491368618</v>
      </c>
      <c r="AC187" s="185">
        <f t="shared" si="29"/>
        <v>46.317149435924527</v>
      </c>
      <c r="AD187" s="183"/>
      <c r="AE187" s="186">
        <f>IF(RIGHT($C187,2)&gt;=RIGHT(Controls!$C$53,2), 'Modelled costs '!$AC187*Controls!$E$41, "")</f>
        <v>42.480205042328116</v>
      </c>
      <c r="AF187" s="187">
        <f>IF(RIGHT($C187,2)&lt;RIGHT(Controls!$C$53,2), "", (INDEX(Controls!$F$44:$F$49, MATCH('Modelled costs '!$C187, Controls!$B$44:$B$49,0), 0))*'Modelled costs '!$AE187)</f>
        <v>-1.6561852430486743</v>
      </c>
      <c r="AG187" s="188">
        <f t="shared" si="30"/>
        <v>40.824019799279441</v>
      </c>
    </row>
    <row r="188" spans="1:33" s="48" customFormat="1" ht="13.15">
      <c r="A188" s="66" t="str">
        <f t="shared" si="24"/>
        <v>WSX30</v>
      </c>
      <c r="B188" s="66" t="str">
        <f>Costs!B189</f>
        <v>WSX</v>
      </c>
      <c r="C188" s="66" t="str">
        <f>Costs!C189</f>
        <v>2029-30</v>
      </c>
      <c r="D188" s="181">
        <f>IFERROR(
EXP(SUM('Model coeffs'!D$14) + SUM('Model coeffs'!D$7)*'Cost drivers '!$D190 + SUM('Model coeffs'!D$8)*'Cost drivers '!$E190 + SUM('Model coeffs'!D$9)*'Cost drivers '!$F190 + SUM('Model coeffs'!D$10)*'Cost drivers '!$G190 + SUM('Model coeffs'!D$11)*'Cost drivers '!$H190 + SUM('Model coeffs'!D$12)*'Cost drivers '!$I190 + SUM('Model coeffs'!D$13)*'Cost drivers '!$J190),
"")</f>
        <v>13.806387739347064</v>
      </c>
      <c r="E188" s="181">
        <f>IFERROR(
EXP(SUM('Model coeffs'!E$14) + SUM('Model coeffs'!E$7)*'Cost drivers '!$D190 + SUM('Model coeffs'!E$8)*'Cost drivers '!$E190 + SUM('Model coeffs'!E$9)*'Cost drivers '!$F190 + SUM('Model coeffs'!E$10)*'Cost drivers '!$G190 + SUM('Model coeffs'!E$11)*'Cost drivers '!$H190 + SUM('Model coeffs'!E$12)*'Cost drivers '!$I190 + SUM('Model coeffs'!E$13)*'Cost drivers '!$J190),
"")</f>
        <v>14.017920794980114</v>
      </c>
      <c r="F188" s="181">
        <f>IFERROR(
EXP(SUM('Model coeffs'!F$14) + SUM('Model coeffs'!F$7)*'Cost drivers '!$D190 + SUM('Model coeffs'!F$8)*'Cost drivers '!$E190 + SUM('Model coeffs'!F$9)*'Cost drivers '!$F190 + SUM('Model coeffs'!F$10)*'Cost drivers '!$G190 + SUM('Model coeffs'!F$11)*'Cost drivers '!$H190 + SUM('Model coeffs'!F$12)*'Cost drivers '!$I190 + SUM('Model coeffs'!F$13)*'Cost drivers '!$J190),
"")</f>
        <v>19.332820180919377</v>
      </c>
      <c r="G188" s="181">
        <f>IFERROR(
EXP(SUM('Model coeffs'!G$14) + SUM('Model coeffs'!G$7)*'Cost drivers '!$D190 + SUM('Model coeffs'!G$8)*'Cost drivers '!$E190 + SUM('Model coeffs'!G$9)*'Cost drivers '!$F190 + SUM('Model coeffs'!G$10)*'Cost drivers '!$G190 + SUM('Model coeffs'!G$11)*'Cost drivers '!$H190 + SUM('Model coeffs'!G$12)*'Cost drivers '!$I190 + SUM('Model coeffs'!G$13)*'Cost drivers '!$J190),
"")</f>
        <v>19.135981524962304</v>
      </c>
      <c r="H188" s="181">
        <f>IFERROR(
EXP(SUM('Model coeffs'!H$14) + SUM('Model coeffs'!H$7)*'Cost drivers '!$D190 + SUM('Model coeffs'!H$8)*'Cost drivers '!$E190 + SUM('Model coeffs'!H$9)*'Cost drivers '!$F190 + SUM('Model coeffs'!H$10)*'Cost drivers '!$G190 + SUM('Model coeffs'!H$11)*'Cost drivers '!$H190 + SUM('Model coeffs'!H$12)*'Cost drivers '!$I190 + SUM('Model coeffs'!H$13)*'Cost drivers '!$J190),
"")</f>
        <v>37.021571217385109</v>
      </c>
      <c r="I188" s="181">
        <f>IFERROR(
EXP(SUM('Model coeffs'!I$14) + SUM('Model coeffs'!I$7)*'Cost drivers '!$D190 + SUM('Model coeffs'!I$8)*'Cost drivers '!$E190 + SUM('Model coeffs'!I$9)*'Cost drivers '!$F190 + SUM('Model coeffs'!I$10)*'Cost drivers '!$G190 + SUM('Model coeffs'!I$11)*'Cost drivers '!$H190 + SUM('Model coeffs'!I$12)*'Cost drivers '!$I190 + SUM('Model coeffs'!I$13)*'Cost drivers '!$J190),
"")</f>
        <v>39.775718683806325</v>
      </c>
      <c r="J188" s="181">
        <f>IFERROR(
EXP(SUM('Model coeffs'!J$14) + SUM('Model coeffs'!J$7)*'Cost drivers '!$D190 + SUM('Model coeffs'!J$8)*'Cost drivers '!$E190 + SUM('Model coeffs'!J$9)*'Cost drivers '!$F190 + SUM('Model coeffs'!J$10)*'Cost drivers '!$G190 + SUM('Model coeffs'!J$11)*'Cost drivers '!$H190 + SUM('Model coeffs'!J$12)*'Cost drivers '!$I190 + SUM('Model coeffs'!J$13)*'Cost drivers '!$J190),
"")</f>
        <v>35.463260422751269</v>
      </c>
      <c r="K188" s="181">
        <f>IFERROR(
EXP(SUM('Model coeffs'!K$14) + SUM('Model coeffs'!K$7)*'Cost drivers '!$D190 + SUM('Model coeffs'!K$8)*'Cost drivers '!$E190 + SUM('Model coeffs'!K$9)*'Cost drivers '!$F190 + SUM('Model coeffs'!K$10)*'Cost drivers '!$G190 + SUM('Model coeffs'!K$11)*'Cost drivers '!$H190 + SUM('Model coeffs'!K$12)*'Cost drivers '!$I190 + SUM('Model coeffs'!K$13)*'Cost drivers '!$J190),
"")</f>
        <v>37.517434151138623</v>
      </c>
      <c r="L188" s="182">
        <f>IFERROR(INDEX('Cost drivers '!$O$9:$O$314, MATCH('Modelled costs '!$A188, 'Cost drivers '!$A$9:$A$314, 0)), "")</f>
        <v>1289.1612818465742</v>
      </c>
      <c r="M188" s="183"/>
      <c r="N188" s="184">
        <f t="shared" si="32"/>
        <v>17.798660515727491</v>
      </c>
      <c r="O188" s="184">
        <f t="shared" si="32"/>
        <v>18.071360740880316</v>
      </c>
      <c r="P188" s="184">
        <f t="shared" si="32"/>
        <v>24.923123246143344</v>
      </c>
      <c r="Q188" s="184">
        <f t="shared" si="32"/>
        <v>24.669366472112767</v>
      </c>
      <c r="R188" s="184">
        <f t="shared" si="31"/>
        <v>47.726776206578428</v>
      </c>
      <c r="S188" s="184">
        <f t="shared" si="31"/>
        <v>51.2773164847845</v>
      </c>
      <c r="T188" s="184">
        <f t="shared" si="31"/>
        <v>45.717862265052915</v>
      </c>
      <c r="U188" s="184">
        <f t="shared" si="31"/>
        <v>48.366023501876306</v>
      </c>
      <c r="V188" s="183"/>
      <c r="W188" s="185">
        <f t="shared" si="25"/>
        <v>17.935010628303903</v>
      </c>
      <c r="X188" s="185">
        <f t="shared" si="26"/>
        <v>24.796244859128056</v>
      </c>
      <c r="Y188" s="185">
        <f t="shared" si="23"/>
        <v>48.271994614573039</v>
      </c>
      <c r="Z188" s="183"/>
      <c r="AA188" s="185">
        <f t="shared" si="27"/>
        <v>42.731255487431959</v>
      </c>
      <c r="AB188" s="185">
        <f t="shared" si="28"/>
        <v>48.271994614573039</v>
      </c>
      <c r="AC188" s="185">
        <f t="shared" si="29"/>
        <v>46.886809832787769</v>
      </c>
      <c r="AD188" s="183"/>
      <c r="AE188" s="186">
        <f>IF(RIGHT($C188,2)&gt;=RIGHT(Controls!$C$53,2), 'Modelled costs '!$AC188*Controls!$E$41, "")</f>
        <v>43.002674381610795</v>
      </c>
      <c r="AF188" s="187">
        <f>IF(RIGHT($C188,2)&lt;RIGHT(Controls!$C$53,2), "", (INDEX(Controls!$F$44:$F$49, MATCH('Modelled costs '!$C188, Controls!$B$44:$B$49,0), 0))*'Modelled costs '!$AE188)</f>
        <v>-2.0039391294032023</v>
      </c>
      <c r="AG188" s="188">
        <f t="shared" si="30"/>
        <v>40.998735252207595</v>
      </c>
    </row>
    <row r="189" spans="1:33" s="48" customFormat="1" ht="13.15">
      <c r="A189" s="66" t="str">
        <f t="shared" si="24"/>
        <v>YKY14</v>
      </c>
      <c r="B189" s="66" t="str">
        <f>Costs!B190</f>
        <v>YKY</v>
      </c>
      <c r="C189" s="66" t="str">
        <f>Costs!C190</f>
        <v>2013-14</v>
      </c>
      <c r="D189" s="181">
        <f>IFERROR(
EXP(SUM('Model coeffs'!D$14) + SUM('Model coeffs'!D$7)*'Cost drivers '!$D191 + SUM('Model coeffs'!D$8)*'Cost drivers '!$E191 + SUM('Model coeffs'!D$9)*'Cost drivers '!$F191 + SUM('Model coeffs'!D$10)*'Cost drivers '!$G191 + SUM('Model coeffs'!D$11)*'Cost drivers '!$H191 + SUM('Model coeffs'!D$12)*'Cost drivers '!$I191 + SUM('Model coeffs'!D$13)*'Cost drivers '!$J191),
"")</f>
        <v>18.581416151883356</v>
      </c>
      <c r="E189" s="181">
        <f>IFERROR(
EXP(SUM('Model coeffs'!E$14) + SUM('Model coeffs'!E$7)*'Cost drivers '!$D191 + SUM('Model coeffs'!E$8)*'Cost drivers '!$E191 + SUM('Model coeffs'!E$9)*'Cost drivers '!$F191 + SUM('Model coeffs'!E$10)*'Cost drivers '!$G191 + SUM('Model coeffs'!E$11)*'Cost drivers '!$H191 + SUM('Model coeffs'!E$12)*'Cost drivers '!$I191 + SUM('Model coeffs'!E$13)*'Cost drivers '!$J191),
"")</f>
        <v>19.410711337155224</v>
      </c>
      <c r="F189" s="181">
        <f>IFERROR(
EXP(SUM('Model coeffs'!F$14) + SUM('Model coeffs'!F$7)*'Cost drivers '!$D191 + SUM('Model coeffs'!F$8)*'Cost drivers '!$E191 + SUM('Model coeffs'!F$9)*'Cost drivers '!$F191 + SUM('Model coeffs'!F$10)*'Cost drivers '!$G191 + SUM('Model coeffs'!F$11)*'Cost drivers '!$H191 + SUM('Model coeffs'!F$12)*'Cost drivers '!$I191 + SUM('Model coeffs'!F$13)*'Cost drivers '!$J191),
"")</f>
        <v>21.143674692981662</v>
      </c>
      <c r="G189" s="181">
        <f>IFERROR(
EXP(SUM('Model coeffs'!G$14) + SUM('Model coeffs'!G$7)*'Cost drivers '!$D191 + SUM('Model coeffs'!G$8)*'Cost drivers '!$E191 + SUM('Model coeffs'!G$9)*'Cost drivers '!$F191 + SUM('Model coeffs'!G$10)*'Cost drivers '!$G191 + SUM('Model coeffs'!G$11)*'Cost drivers '!$H191 + SUM('Model coeffs'!G$12)*'Cost drivers '!$I191 + SUM('Model coeffs'!G$13)*'Cost drivers '!$J191),
"")</f>
        <v>21.879765660547591</v>
      </c>
      <c r="H189" s="181">
        <f>IFERROR(
EXP(SUM('Model coeffs'!H$14) + SUM('Model coeffs'!H$7)*'Cost drivers '!$D191 + SUM('Model coeffs'!H$8)*'Cost drivers '!$E191 + SUM('Model coeffs'!H$9)*'Cost drivers '!$F191 + SUM('Model coeffs'!H$10)*'Cost drivers '!$G191 + SUM('Model coeffs'!H$11)*'Cost drivers '!$H191 + SUM('Model coeffs'!H$12)*'Cost drivers '!$I191 + SUM('Model coeffs'!H$13)*'Cost drivers '!$J191),
"")</f>
        <v>40.787472451778363</v>
      </c>
      <c r="I189" s="181">
        <f>IFERROR(
EXP(SUM('Model coeffs'!I$14) + SUM('Model coeffs'!I$7)*'Cost drivers '!$D191 + SUM('Model coeffs'!I$8)*'Cost drivers '!$E191 + SUM('Model coeffs'!I$9)*'Cost drivers '!$F191 + SUM('Model coeffs'!I$10)*'Cost drivers '!$G191 + SUM('Model coeffs'!I$11)*'Cost drivers '!$H191 + SUM('Model coeffs'!I$12)*'Cost drivers '!$I191 + SUM('Model coeffs'!I$13)*'Cost drivers '!$J191),
"")</f>
        <v>41.38471396943914</v>
      </c>
      <c r="J189" s="181">
        <f>IFERROR(
EXP(SUM('Model coeffs'!J$14) + SUM('Model coeffs'!J$7)*'Cost drivers '!$D191 + SUM('Model coeffs'!J$8)*'Cost drivers '!$E191 + SUM('Model coeffs'!J$9)*'Cost drivers '!$F191 + SUM('Model coeffs'!J$10)*'Cost drivers '!$G191 + SUM('Model coeffs'!J$11)*'Cost drivers '!$H191 + SUM('Model coeffs'!J$12)*'Cost drivers '!$I191 + SUM('Model coeffs'!J$13)*'Cost drivers '!$J191),
"")</f>
        <v>41.503979726825357</v>
      </c>
      <c r="K189" s="181">
        <f>IFERROR(
EXP(SUM('Model coeffs'!K$14) + SUM('Model coeffs'!K$7)*'Cost drivers '!$D191 + SUM('Model coeffs'!K$8)*'Cost drivers '!$E191 + SUM('Model coeffs'!K$9)*'Cost drivers '!$F191 + SUM('Model coeffs'!K$10)*'Cost drivers '!$G191 + SUM('Model coeffs'!K$11)*'Cost drivers '!$H191 + SUM('Model coeffs'!K$12)*'Cost drivers '!$I191 + SUM('Model coeffs'!K$13)*'Cost drivers '!$J191),
"")</f>
        <v>42.296920286382701</v>
      </c>
      <c r="L189" s="182">
        <f>IFERROR(INDEX('Cost drivers '!$O$9:$O$314, MATCH('Modelled costs '!$A189, 'Cost drivers '!$A$9:$A$314, 0)), "")</f>
        <v>2107.5749999999998</v>
      </c>
      <c r="M189" s="183"/>
      <c r="N189" s="184">
        <f t="shared" si="32"/>
        <v>39.16172814630557</v>
      </c>
      <c r="O189" s="184">
        <f t="shared" si="32"/>
        <v>40.909529946404916</v>
      </c>
      <c r="P189" s="184">
        <f t="shared" si="32"/>
        <v>44.561880191060823</v>
      </c>
      <c r="Q189" s="184">
        <f t="shared" si="32"/>
        <v>46.113247112028589</v>
      </c>
      <c r="R189" s="184">
        <f t="shared" si="31"/>
        <v>85.962657252556781</v>
      </c>
      <c r="S189" s="184">
        <f t="shared" si="31"/>
        <v>87.221388544140694</v>
      </c>
      <c r="T189" s="184">
        <f t="shared" si="31"/>
        <v>87.472750072763944</v>
      </c>
      <c r="U189" s="184">
        <f t="shared" si="31"/>
        <v>89.143931772573026</v>
      </c>
      <c r="V189" s="183"/>
      <c r="W189" s="185">
        <f t="shared" si="25"/>
        <v>40.03562904635524</v>
      </c>
      <c r="X189" s="185">
        <f t="shared" si="26"/>
        <v>45.337563651544706</v>
      </c>
      <c r="Y189" s="185">
        <f t="shared" si="23"/>
        <v>87.450181910508618</v>
      </c>
      <c r="Z189" s="183"/>
      <c r="AA189" s="185">
        <f t="shared" si="27"/>
        <v>85.373192697899952</v>
      </c>
      <c r="AB189" s="185">
        <f t="shared" si="28"/>
        <v>87.450181910508618</v>
      </c>
      <c r="AC189" s="185">
        <f t="shared" si="29"/>
        <v>86.930934607356448</v>
      </c>
      <c r="AD189" s="183"/>
      <c r="AE189" s="186" t="str">
        <f>IF(RIGHT($C189,2)&gt;=RIGHT(Controls!$C$53,2), 'Modelled costs '!$AC189*Controls!$E$41, "")</f>
        <v/>
      </c>
      <c r="AF189" s="187" t="str">
        <f>IF(RIGHT($C189,2)&lt;RIGHT(Controls!$C$53,2), "", (INDEX(Controls!$F$44:$F$49, MATCH('Modelled costs '!$C189, Controls!$B$44:$B$49,0), 0))*'Modelled costs '!$AE189)</f>
        <v/>
      </c>
      <c r="AG189" s="188" t="str">
        <f t="shared" si="30"/>
        <v/>
      </c>
    </row>
    <row r="190" spans="1:33" s="48" customFormat="1" ht="13.15">
      <c r="A190" s="66" t="str">
        <f t="shared" si="24"/>
        <v>YKY15</v>
      </c>
      <c r="B190" s="66" t="str">
        <f>Costs!B191</f>
        <v>YKY</v>
      </c>
      <c r="C190" s="66" t="str">
        <f>Costs!C191</f>
        <v>2014-15</v>
      </c>
      <c r="D190" s="181">
        <f>IFERROR(
EXP(SUM('Model coeffs'!D$14) + SUM('Model coeffs'!D$7)*'Cost drivers '!$D192 + SUM('Model coeffs'!D$8)*'Cost drivers '!$E192 + SUM('Model coeffs'!D$9)*'Cost drivers '!$F192 + SUM('Model coeffs'!D$10)*'Cost drivers '!$G192 + SUM('Model coeffs'!D$11)*'Cost drivers '!$H192 + SUM('Model coeffs'!D$12)*'Cost drivers '!$I192 + SUM('Model coeffs'!D$13)*'Cost drivers '!$J192),
"")</f>
        <v>19.40283348398205</v>
      </c>
      <c r="E190" s="181">
        <f>IFERROR(
EXP(SUM('Model coeffs'!E$14) + SUM('Model coeffs'!E$7)*'Cost drivers '!$D192 + SUM('Model coeffs'!E$8)*'Cost drivers '!$E192 + SUM('Model coeffs'!E$9)*'Cost drivers '!$F192 + SUM('Model coeffs'!E$10)*'Cost drivers '!$G192 + SUM('Model coeffs'!E$11)*'Cost drivers '!$H192 + SUM('Model coeffs'!E$12)*'Cost drivers '!$I192 + SUM('Model coeffs'!E$13)*'Cost drivers '!$J192),
"")</f>
        <v>20.103506149163909</v>
      </c>
      <c r="F190" s="181">
        <f>IFERROR(
EXP(SUM('Model coeffs'!F$14) + SUM('Model coeffs'!F$7)*'Cost drivers '!$D192 + SUM('Model coeffs'!F$8)*'Cost drivers '!$E192 + SUM('Model coeffs'!F$9)*'Cost drivers '!$F192 + SUM('Model coeffs'!F$10)*'Cost drivers '!$G192 + SUM('Model coeffs'!F$11)*'Cost drivers '!$H192 + SUM('Model coeffs'!F$12)*'Cost drivers '!$I192 + SUM('Model coeffs'!F$13)*'Cost drivers '!$J192),
"")</f>
        <v>21.143100281630097</v>
      </c>
      <c r="G190" s="181">
        <f>IFERROR(
EXP(SUM('Model coeffs'!G$14) + SUM('Model coeffs'!G$7)*'Cost drivers '!$D192 + SUM('Model coeffs'!G$8)*'Cost drivers '!$E192 + SUM('Model coeffs'!G$9)*'Cost drivers '!$F192 + SUM('Model coeffs'!G$10)*'Cost drivers '!$G192 + SUM('Model coeffs'!G$11)*'Cost drivers '!$H192 + SUM('Model coeffs'!G$12)*'Cost drivers '!$I192 + SUM('Model coeffs'!G$13)*'Cost drivers '!$J192),
"")</f>
        <v>21.868090264378154</v>
      </c>
      <c r="H190" s="181">
        <f>IFERROR(
EXP(SUM('Model coeffs'!H$14) + SUM('Model coeffs'!H$7)*'Cost drivers '!$D192 + SUM('Model coeffs'!H$8)*'Cost drivers '!$E192 + SUM('Model coeffs'!H$9)*'Cost drivers '!$F192 + SUM('Model coeffs'!H$10)*'Cost drivers '!$G192 + SUM('Model coeffs'!H$11)*'Cost drivers '!$H192 + SUM('Model coeffs'!H$12)*'Cost drivers '!$I192 + SUM('Model coeffs'!H$13)*'Cost drivers '!$J192),
"")</f>
        <v>41.844764595095455</v>
      </c>
      <c r="I190" s="181">
        <f>IFERROR(
EXP(SUM('Model coeffs'!I$14) + SUM('Model coeffs'!I$7)*'Cost drivers '!$D192 + SUM('Model coeffs'!I$8)*'Cost drivers '!$E192 + SUM('Model coeffs'!I$9)*'Cost drivers '!$F192 + SUM('Model coeffs'!I$10)*'Cost drivers '!$G192 + SUM('Model coeffs'!I$11)*'Cost drivers '!$H192 + SUM('Model coeffs'!I$12)*'Cost drivers '!$I192 + SUM('Model coeffs'!I$13)*'Cost drivers '!$J192),
"")</f>
        <v>42.36482363183196</v>
      </c>
      <c r="J190" s="181">
        <f>IFERROR(
EXP(SUM('Model coeffs'!J$14) + SUM('Model coeffs'!J$7)*'Cost drivers '!$D192 + SUM('Model coeffs'!J$8)*'Cost drivers '!$E192 + SUM('Model coeffs'!J$9)*'Cost drivers '!$F192 + SUM('Model coeffs'!J$10)*'Cost drivers '!$G192 + SUM('Model coeffs'!J$11)*'Cost drivers '!$H192 + SUM('Model coeffs'!J$12)*'Cost drivers '!$I192 + SUM('Model coeffs'!J$13)*'Cost drivers '!$J192),
"")</f>
        <v>42.448858885127436</v>
      </c>
      <c r="K190" s="181">
        <f>IFERROR(
EXP(SUM('Model coeffs'!K$14) + SUM('Model coeffs'!K$7)*'Cost drivers '!$D192 + SUM('Model coeffs'!K$8)*'Cost drivers '!$E192 + SUM('Model coeffs'!K$9)*'Cost drivers '!$F192 + SUM('Model coeffs'!K$10)*'Cost drivers '!$G192 + SUM('Model coeffs'!K$11)*'Cost drivers '!$H192 + SUM('Model coeffs'!K$12)*'Cost drivers '!$I192 + SUM('Model coeffs'!K$13)*'Cost drivers '!$J192),
"")</f>
        <v>43.141314453705995</v>
      </c>
      <c r="L190" s="182">
        <f>IFERROR(INDEX('Cost drivers '!$O$9:$O$314, MATCH('Modelled costs '!$A190, 'Cost drivers '!$A$9:$A$314, 0)), "")</f>
        <v>2120.9061273972602</v>
      </c>
      <c r="M190" s="183"/>
      <c r="N190" s="184">
        <f t="shared" si="32"/>
        <v>41.151588425046256</v>
      </c>
      <c r="O190" s="184">
        <f t="shared" si="32"/>
        <v>42.63764937393023</v>
      </c>
      <c r="P190" s="184">
        <f t="shared" si="32"/>
        <v>44.842530939484007</v>
      </c>
      <c r="Q190" s="184">
        <f t="shared" si="32"/>
        <v>46.380166636195995</v>
      </c>
      <c r="R190" s="184">
        <f t="shared" si="31"/>
        <v>88.748817629233884</v>
      </c>
      <c r="S190" s="184">
        <f t="shared" si="31"/>
        <v>89.851814026856658</v>
      </c>
      <c r="T190" s="184">
        <f t="shared" si="31"/>
        <v>90.030044910488414</v>
      </c>
      <c r="U190" s="184">
        <f t="shared" si="31"/>
        <v>91.498678168837031</v>
      </c>
      <c r="V190" s="183"/>
      <c r="W190" s="185">
        <f t="shared" si="25"/>
        <v>41.894618899488243</v>
      </c>
      <c r="X190" s="185">
        <f t="shared" si="26"/>
        <v>45.611348787840001</v>
      </c>
      <c r="Y190" s="185">
        <f t="shared" si="23"/>
        <v>90.032338683853993</v>
      </c>
      <c r="Z190" s="183"/>
      <c r="AA190" s="185">
        <f t="shared" si="27"/>
        <v>87.505967687328251</v>
      </c>
      <c r="AB190" s="185">
        <f t="shared" si="28"/>
        <v>90.032338683853993</v>
      </c>
      <c r="AC190" s="185">
        <f t="shared" si="29"/>
        <v>89.400745934722551</v>
      </c>
      <c r="AD190" s="183"/>
      <c r="AE190" s="186" t="str">
        <f>IF(RIGHT($C190,2)&gt;=RIGHT(Controls!$C$53,2), 'Modelled costs '!$AC190*Controls!$E$41, "")</f>
        <v/>
      </c>
      <c r="AF190" s="187" t="str">
        <f>IF(RIGHT($C190,2)&lt;RIGHT(Controls!$C$53,2), "", (INDEX(Controls!$F$44:$F$49, MATCH('Modelled costs '!$C190, Controls!$B$44:$B$49,0), 0))*'Modelled costs '!$AE190)</f>
        <v/>
      </c>
      <c r="AG190" s="188" t="str">
        <f t="shared" si="30"/>
        <v/>
      </c>
    </row>
    <row r="191" spans="1:33" s="48" customFormat="1" ht="13.15">
      <c r="A191" s="66" t="str">
        <f t="shared" si="24"/>
        <v>YKY16</v>
      </c>
      <c r="B191" s="66" t="str">
        <f>Costs!B192</f>
        <v>YKY</v>
      </c>
      <c r="C191" s="66" t="str">
        <f>Costs!C192</f>
        <v>2015-16</v>
      </c>
      <c r="D191" s="181">
        <f>IFERROR(
EXP(SUM('Model coeffs'!D$14) + SUM('Model coeffs'!D$7)*'Cost drivers '!$D193 + SUM('Model coeffs'!D$8)*'Cost drivers '!$E193 + SUM('Model coeffs'!D$9)*'Cost drivers '!$F193 + SUM('Model coeffs'!D$10)*'Cost drivers '!$G193 + SUM('Model coeffs'!D$11)*'Cost drivers '!$H193 + SUM('Model coeffs'!D$12)*'Cost drivers '!$I193 + SUM('Model coeffs'!D$13)*'Cost drivers '!$J193),
"")</f>
        <v>17.554405816849712</v>
      </c>
      <c r="E191" s="181">
        <f>IFERROR(
EXP(SUM('Model coeffs'!E$14) + SUM('Model coeffs'!E$7)*'Cost drivers '!$D193 + SUM('Model coeffs'!E$8)*'Cost drivers '!$E193 + SUM('Model coeffs'!E$9)*'Cost drivers '!$F193 + SUM('Model coeffs'!E$10)*'Cost drivers '!$G193 + SUM('Model coeffs'!E$11)*'Cost drivers '!$H193 + SUM('Model coeffs'!E$12)*'Cost drivers '!$I193 + SUM('Model coeffs'!E$13)*'Cost drivers '!$J193),
"")</f>
        <v>18.421854801886951</v>
      </c>
      <c r="F191" s="181">
        <f>IFERROR(
EXP(SUM('Model coeffs'!F$14) + SUM('Model coeffs'!F$7)*'Cost drivers '!$D193 + SUM('Model coeffs'!F$8)*'Cost drivers '!$E193 + SUM('Model coeffs'!F$9)*'Cost drivers '!$F193 + SUM('Model coeffs'!F$10)*'Cost drivers '!$G193 + SUM('Model coeffs'!F$11)*'Cost drivers '!$H193 + SUM('Model coeffs'!F$12)*'Cost drivers '!$I193 + SUM('Model coeffs'!F$13)*'Cost drivers '!$J193),
"")</f>
        <v>21.139960191418041</v>
      </c>
      <c r="G191" s="181">
        <f>IFERROR(
EXP(SUM('Model coeffs'!G$14) + SUM('Model coeffs'!G$7)*'Cost drivers '!$D193 + SUM('Model coeffs'!G$8)*'Cost drivers '!$E193 + SUM('Model coeffs'!G$9)*'Cost drivers '!$F193 + SUM('Model coeffs'!G$10)*'Cost drivers '!$G193 + SUM('Model coeffs'!G$11)*'Cost drivers '!$H193 + SUM('Model coeffs'!G$12)*'Cost drivers '!$I193 + SUM('Model coeffs'!G$13)*'Cost drivers '!$J193),
"")</f>
        <v>21.852002054178143</v>
      </c>
      <c r="H191" s="181">
        <f>IFERROR(
EXP(SUM('Model coeffs'!H$14) + SUM('Model coeffs'!H$7)*'Cost drivers '!$D193 + SUM('Model coeffs'!H$8)*'Cost drivers '!$E193 + SUM('Model coeffs'!H$9)*'Cost drivers '!$F193 + SUM('Model coeffs'!H$10)*'Cost drivers '!$G193 + SUM('Model coeffs'!H$11)*'Cost drivers '!$H193 + SUM('Model coeffs'!H$12)*'Cost drivers '!$I193 + SUM('Model coeffs'!H$13)*'Cost drivers '!$J193),
"")</f>
        <v>39.336319864698389</v>
      </c>
      <c r="I191" s="181">
        <f>IFERROR(
EXP(SUM('Model coeffs'!I$14) + SUM('Model coeffs'!I$7)*'Cost drivers '!$D193 + SUM('Model coeffs'!I$8)*'Cost drivers '!$E193 + SUM('Model coeffs'!I$9)*'Cost drivers '!$F193 + SUM('Model coeffs'!I$10)*'Cost drivers '!$G193 + SUM('Model coeffs'!I$11)*'Cost drivers '!$H193 + SUM('Model coeffs'!I$12)*'Cost drivers '!$I193 + SUM('Model coeffs'!I$13)*'Cost drivers '!$J193),
"")</f>
        <v>39.880265679683035</v>
      </c>
      <c r="J191" s="181">
        <f>IFERROR(
EXP(SUM('Model coeffs'!J$14) + SUM('Model coeffs'!J$7)*'Cost drivers '!$D193 + SUM('Model coeffs'!J$8)*'Cost drivers '!$E193 + SUM('Model coeffs'!J$9)*'Cost drivers '!$F193 + SUM('Model coeffs'!J$10)*'Cost drivers '!$G193 + SUM('Model coeffs'!J$11)*'Cost drivers '!$H193 + SUM('Model coeffs'!J$12)*'Cost drivers '!$I193 + SUM('Model coeffs'!J$13)*'Cost drivers '!$J193),
"")</f>
        <v>40.296069100789033</v>
      </c>
      <c r="K191" s="181">
        <f>IFERROR(
EXP(SUM('Model coeffs'!K$14) + SUM('Model coeffs'!K$7)*'Cost drivers '!$D193 + SUM('Model coeffs'!K$8)*'Cost drivers '!$E193 + SUM('Model coeffs'!K$9)*'Cost drivers '!$F193 + SUM('Model coeffs'!K$10)*'Cost drivers '!$G193 + SUM('Model coeffs'!K$11)*'Cost drivers '!$H193 + SUM('Model coeffs'!K$12)*'Cost drivers '!$I193 + SUM('Model coeffs'!K$13)*'Cost drivers '!$J193),
"")</f>
        <v>41.065708971957982</v>
      </c>
      <c r="L191" s="182">
        <f>IFERROR(INDEX('Cost drivers '!$O$9:$O$314, MATCH('Modelled costs '!$A191, 'Cost drivers '!$A$9:$A$314, 0)), "")</f>
        <v>2133.4749999999999</v>
      </c>
      <c r="M191" s="183"/>
      <c r="N191" s="184">
        <f t="shared" si="32"/>
        <v>37.451885950103438</v>
      </c>
      <c r="O191" s="184">
        <f t="shared" si="32"/>
        <v>39.302566673455757</v>
      </c>
      <c r="P191" s="184">
        <f t="shared" si="32"/>
        <v>45.1015765693856</v>
      </c>
      <c r="Q191" s="184">
        <f t="shared" si="32"/>
        <v>46.620700082537716</v>
      </c>
      <c r="R191" s="184">
        <f t="shared" si="31"/>
        <v>83.923055023337398</v>
      </c>
      <c r="S191" s="184">
        <f t="shared" si="31"/>
        <v>85.083549820961764</v>
      </c>
      <c r="T191" s="184">
        <f t="shared" si="31"/>
        <v>85.970656024805891</v>
      </c>
      <c r="U191" s="184">
        <f t="shared" si="31"/>
        <v>87.612663448948055</v>
      </c>
      <c r="V191" s="183"/>
      <c r="W191" s="185">
        <f t="shared" si="25"/>
        <v>38.377226311779594</v>
      </c>
      <c r="X191" s="185">
        <f t="shared" si="26"/>
        <v>45.861138325961662</v>
      </c>
      <c r="Y191" s="185">
        <f t="shared" si="23"/>
        <v>85.64748107951327</v>
      </c>
      <c r="Z191" s="183"/>
      <c r="AA191" s="185">
        <f t="shared" si="27"/>
        <v>84.238364637741256</v>
      </c>
      <c r="AB191" s="185">
        <f t="shared" si="28"/>
        <v>85.64748107951327</v>
      </c>
      <c r="AC191" s="185">
        <f t="shared" si="29"/>
        <v>85.295201969070263</v>
      </c>
      <c r="AD191" s="183"/>
      <c r="AE191" s="186" t="str">
        <f>IF(RIGHT($C191,2)&gt;=RIGHT(Controls!$C$53,2), 'Modelled costs '!$AC191*Controls!$E$41, "")</f>
        <v/>
      </c>
      <c r="AF191" s="187" t="str">
        <f>IF(RIGHT($C191,2)&lt;RIGHT(Controls!$C$53,2), "", (INDEX(Controls!$F$44:$F$49, MATCH('Modelled costs '!$C191, Controls!$B$44:$B$49,0), 0))*'Modelled costs '!$AE191)</f>
        <v/>
      </c>
      <c r="AG191" s="188" t="str">
        <f t="shared" si="30"/>
        <v/>
      </c>
    </row>
    <row r="192" spans="1:33" s="48" customFormat="1" ht="13.15">
      <c r="A192" s="66" t="str">
        <f t="shared" si="24"/>
        <v>YKY17</v>
      </c>
      <c r="B192" s="66" t="str">
        <f>Costs!B193</f>
        <v>YKY</v>
      </c>
      <c r="C192" s="66" t="str">
        <f>Costs!C193</f>
        <v>2016-17</v>
      </c>
      <c r="D192" s="181">
        <f>IFERROR(
EXP(SUM('Model coeffs'!D$14) + SUM('Model coeffs'!D$7)*'Cost drivers '!$D194 + SUM('Model coeffs'!D$8)*'Cost drivers '!$E194 + SUM('Model coeffs'!D$9)*'Cost drivers '!$F194 + SUM('Model coeffs'!D$10)*'Cost drivers '!$G194 + SUM('Model coeffs'!D$11)*'Cost drivers '!$H194 + SUM('Model coeffs'!D$12)*'Cost drivers '!$I194 + SUM('Model coeffs'!D$13)*'Cost drivers '!$J194),
"")</f>
        <v>17.126868602923654</v>
      </c>
      <c r="E192" s="181">
        <f>IFERROR(
EXP(SUM('Model coeffs'!E$14) + SUM('Model coeffs'!E$7)*'Cost drivers '!$D194 + SUM('Model coeffs'!E$8)*'Cost drivers '!$E194 + SUM('Model coeffs'!E$9)*'Cost drivers '!$F194 + SUM('Model coeffs'!E$10)*'Cost drivers '!$G194 + SUM('Model coeffs'!E$11)*'Cost drivers '!$H194 + SUM('Model coeffs'!E$12)*'Cost drivers '!$I194 + SUM('Model coeffs'!E$13)*'Cost drivers '!$J194),
"")</f>
        <v>17.915609956194306</v>
      </c>
      <c r="F192" s="181">
        <f>IFERROR(
EXP(SUM('Model coeffs'!F$14) + SUM('Model coeffs'!F$7)*'Cost drivers '!$D194 + SUM('Model coeffs'!F$8)*'Cost drivers '!$E194 + SUM('Model coeffs'!F$9)*'Cost drivers '!$F194 + SUM('Model coeffs'!F$10)*'Cost drivers '!$G194 + SUM('Model coeffs'!F$11)*'Cost drivers '!$H194 + SUM('Model coeffs'!F$12)*'Cost drivers '!$I194 + SUM('Model coeffs'!F$13)*'Cost drivers '!$J194),
"")</f>
        <v>21.142432567276408</v>
      </c>
      <c r="G192" s="181">
        <f>IFERROR(
EXP(SUM('Model coeffs'!G$14) + SUM('Model coeffs'!G$7)*'Cost drivers '!$D194 + SUM('Model coeffs'!G$8)*'Cost drivers '!$E194 + SUM('Model coeffs'!G$9)*'Cost drivers '!$F194 + SUM('Model coeffs'!G$10)*'Cost drivers '!$G194 + SUM('Model coeffs'!G$11)*'Cost drivers '!$H194 + SUM('Model coeffs'!G$12)*'Cost drivers '!$I194 + SUM('Model coeffs'!G$13)*'Cost drivers '!$J194),
"")</f>
        <v>21.841642409974487</v>
      </c>
      <c r="H192" s="181">
        <f>IFERROR(
EXP(SUM('Model coeffs'!H$14) + SUM('Model coeffs'!H$7)*'Cost drivers '!$D194 + SUM('Model coeffs'!H$8)*'Cost drivers '!$E194 + SUM('Model coeffs'!H$9)*'Cost drivers '!$F194 + SUM('Model coeffs'!H$10)*'Cost drivers '!$G194 + SUM('Model coeffs'!H$11)*'Cost drivers '!$H194 + SUM('Model coeffs'!H$12)*'Cost drivers '!$I194 + SUM('Model coeffs'!H$13)*'Cost drivers '!$J194),
"")</f>
        <v>38.807330682877058</v>
      </c>
      <c r="I192" s="181">
        <f>IFERROR(
EXP(SUM('Model coeffs'!I$14) + SUM('Model coeffs'!I$7)*'Cost drivers '!$D194 + SUM('Model coeffs'!I$8)*'Cost drivers '!$E194 + SUM('Model coeffs'!I$9)*'Cost drivers '!$F194 + SUM('Model coeffs'!I$10)*'Cost drivers '!$G194 + SUM('Model coeffs'!I$11)*'Cost drivers '!$H194 + SUM('Model coeffs'!I$12)*'Cost drivers '!$I194 + SUM('Model coeffs'!I$13)*'Cost drivers '!$J194),
"")</f>
        <v>39.44151419926061</v>
      </c>
      <c r="J192" s="181">
        <f>IFERROR(
EXP(SUM('Model coeffs'!J$14) + SUM('Model coeffs'!J$7)*'Cost drivers '!$D194 + SUM('Model coeffs'!J$8)*'Cost drivers '!$E194 + SUM('Model coeffs'!J$9)*'Cost drivers '!$F194 + SUM('Model coeffs'!J$10)*'Cost drivers '!$G194 + SUM('Model coeffs'!J$11)*'Cost drivers '!$H194 + SUM('Model coeffs'!J$12)*'Cost drivers '!$I194 + SUM('Model coeffs'!J$13)*'Cost drivers '!$J194),
"")</f>
        <v>39.776171822193895</v>
      </c>
      <c r="K192" s="181">
        <f>IFERROR(
EXP(SUM('Model coeffs'!K$14) + SUM('Model coeffs'!K$7)*'Cost drivers '!$D194 + SUM('Model coeffs'!K$8)*'Cost drivers '!$E194 + SUM('Model coeffs'!K$9)*'Cost drivers '!$F194 + SUM('Model coeffs'!K$10)*'Cost drivers '!$G194 + SUM('Model coeffs'!K$11)*'Cost drivers '!$H194 + SUM('Model coeffs'!K$12)*'Cost drivers '!$I194 + SUM('Model coeffs'!K$13)*'Cost drivers '!$J194),
"")</f>
        <v>40.590660009459818</v>
      </c>
      <c r="L192" s="182">
        <f>IFERROR(INDEX('Cost drivers '!$O$9:$O$314, MATCH('Modelled costs '!$A192, 'Cost drivers '!$A$9:$A$314, 0)), "")</f>
        <v>2153.0641643835615</v>
      </c>
      <c r="M192" s="183"/>
      <c r="N192" s="184">
        <f t="shared" si="32"/>
        <v>36.875247037060873</v>
      </c>
      <c r="O192" s="184">
        <f t="shared" si="32"/>
        <v>38.573457779755302</v>
      </c>
      <c r="P192" s="184">
        <f t="shared" si="32"/>
        <v>45.521013908498773</v>
      </c>
      <c r="Q192" s="184">
        <f t="shared" si="32"/>
        <v>47.026457564196271</v>
      </c>
      <c r="R192" s="184">
        <f t="shared" si="31"/>
        <v>83.554673008685228</v>
      </c>
      <c r="S192" s="184">
        <f t="shared" si="31"/>
        <v>84.920110811453412</v>
      </c>
      <c r="T192" s="184">
        <f t="shared" si="31"/>
        <v>85.640650146728859</v>
      </c>
      <c r="U192" s="184">
        <f t="shared" si="31"/>
        <v>87.394295475044842</v>
      </c>
      <c r="V192" s="183"/>
      <c r="W192" s="185">
        <f t="shared" si="25"/>
        <v>37.724352408408087</v>
      </c>
      <c r="X192" s="185">
        <f t="shared" si="26"/>
        <v>46.273735736347518</v>
      </c>
      <c r="Y192" s="185">
        <f t="shared" si="23"/>
        <v>85.377432360478082</v>
      </c>
      <c r="Z192" s="183"/>
      <c r="AA192" s="185">
        <f t="shared" si="27"/>
        <v>83.998088144755599</v>
      </c>
      <c r="AB192" s="185">
        <f t="shared" si="28"/>
        <v>85.377432360478082</v>
      </c>
      <c r="AC192" s="185">
        <f t="shared" si="29"/>
        <v>85.032596306547447</v>
      </c>
      <c r="AD192" s="183"/>
      <c r="AE192" s="186" t="str">
        <f>IF(RIGHT($C192,2)&gt;=RIGHT(Controls!$C$53,2), 'Modelled costs '!$AC192*Controls!$E$41, "")</f>
        <v/>
      </c>
      <c r="AF192" s="187" t="str">
        <f>IF(RIGHT($C192,2)&lt;RIGHT(Controls!$C$53,2), "", (INDEX(Controls!$F$44:$F$49, MATCH('Modelled costs '!$C192, Controls!$B$44:$B$49,0), 0))*'Modelled costs '!$AE192)</f>
        <v/>
      </c>
      <c r="AG192" s="188" t="str">
        <f t="shared" si="30"/>
        <v/>
      </c>
    </row>
    <row r="193" spans="1:33" s="48" customFormat="1" ht="13.15">
      <c r="A193" s="66" t="str">
        <f t="shared" si="24"/>
        <v>YKY18</v>
      </c>
      <c r="B193" s="66" t="str">
        <f>Costs!B194</f>
        <v>YKY</v>
      </c>
      <c r="C193" s="66" t="str">
        <f>Costs!C194</f>
        <v>2017-18</v>
      </c>
      <c r="D193" s="181">
        <f>IFERROR(
EXP(SUM('Model coeffs'!D$14) + SUM('Model coeffs'!D$7)*'Cost drivers '!$D195 + SUM('Model coeffs'!D$8)*'Cost drivers '!$E195 + SUM('Model coeffs'!D$9)*'Cost drivers '!$F195 + SUM('Model coeffs'!D$10)*'Cost drivers '!$G195 + SUM('Model coeffs'!D$11)*'Cost drivers '!$H195 + SUM('Model coeffs'!D$12)*'Cost drivers '!$I195 + SUM('Model coeffs'!D$13)*'Cost drivers '!$J195),
"")</f>
        <v>16.789723827480429</v>
      </c>
      <c r="E193" s="181">
        <f>IFERROR(
EXP(SUM('Model coeffs'!E$14) + SUM('Model coeffs'!E$7)*'Cost drivers '!$D195 + SUM('Model coeffs'!E$8)*'Cost drivers '!$E195 + SUM('Model coeffs'!E$9)*'Cost drivers '!$F195 + SUM('Model coeffs'!E$10)*'Cost drivers '!$G195 + SUM('Model coeffs'!E$11)*'Cost drivers '!$H195 + SUM('Model coeffs'!E$12)*'Cost drivers '!$I195 + SUM('Model coeffs'!E$13)*'Cost drivers '!$J195),
"")</f>
        <v>17.25464178497112</v>
      </c>
      <c r="F193" s="181">
        <f>IFERROR(
EXP(SUM('Model coeffs'!F$14) + SUM('Model coeffs'!F$7)*'Cost drivers '!$D195 + SUM('Model coeffs'!F$8)*'Cost drivers '!$E195 + SUM('Model coeffs'!F$9)*'Cost drivers '!$F195 + SUM('Model coeffs'!F$10)*'Cost drivers '!$G195 + SUM('Model coeffs'!F$11)*'Cost drivers '!$H195 + SUM('Model coeffs'!F$12)*'Cost drivers '!$I195 + SUM('Model coeffs'!F$13)*'Cost drivers '!$J195),
"")</f>
        <v>21.150810193570546</v>
      </c>
      <c r="G193" s="181">
        <f>IFERROR(
EXP(SUM('Model coeffs'!G$14) + SUM('Model coeffs'!G$7)*'Cost drivers '!$D195 + SUM('Model coeffs'!G$8)*'Cost drivers '!$E195 + SUM('Model coeffs'!G$9)*'Cost drivers '!$F195 + SUM('Model coeffs'!G$10)*'Cost drivers '!$G195 + SUM('Model coeffs'!G$11)*'Cost drivers '!$H195 + SUM('Model coeffs'!G$12)*'Cost drivers '!$I195 + SUM('Model coeffs'!G$13)*'Cost drivers '!$J195),
"")</f>
        <v>21.849185424342593</v>
      </c>
      <c r="H193" s="181">
        <f>IFERROR(
EXP(SUM('Model coeffs'!H$14) + SUM('Model coeffs'!H$7)*'Cost drivers '!$D195 + SUM('Model coeffs'!H$8)*'Cost drivers '!$E195 + SUM('Model coeffs'!H$9)*'Cost drivers '!$F195 + SUM('Model coeffs'!H$10)*'Cost drivers '!$G195 + SUM('Model coeffs'!H$11)*'Cost drivers '!$H195 + SUM('Model coeffs'!H$12)*'Cost drivers '!$I195 + SUM('Model coeffs'!H$13)*'Cost drivers '!$J195),
"")</f>
        <v>38.351417915754084</v>
      </c>
      <c r="I193" s="181">
        <f>IFERROR(
EXP(SUM('Model coeffs'!I$14) + SUM('Model coeffs'!I$7)*'Cost drivers '!$D195 + SUM('Model coeffs'!I$8)*'Cost drivers '!$E195 + SUM('Model coeffs'!I$9)*'Cost drivers '!$F195 + SUM('Model coeffs'!I$10)*'Cost drivers '!$G195 + SUM('Model coeffs'!I$11)*'Cost drivers '!$H195 + SUM('Model coeffs'!I$12)*'Cost drivers '!$I195 + SUM('Model coeffs'!I$13)*'Cost drivers '!$J195),
"")</f>
        <v>38.764392733755813</v>
      </c>
      <c r="J193" s="181">
        <f>IFERROR(
EXP(SUM('Model coeffs'!J$14) + SUM('Model coeffs'!J$7)*'Cost drivers '!$D195 + SUM('Model coeffs'!J$8)*'Cost drivers '!$E195 + SUM('Model coeffs'!J$9)*'Cost drivers '!$F195 + SUM('Model coeffs'!J$10)*'Cost drivers '!$G195 + SUM('Model coeffs'!J$11)*'Cost drivers '!$H195 + SUM('Model coeffs'!J$12)*'Cost drivers '!$I195 + SUM('Model coeffs'!J$13)*'Cost drivers '!$J195),
"")</f>
        <v>39.364838064591062</v>
      </c>
      <c r="K193" s="181">
        <f>IFERROR(
EXP(SUM('Model coeffs'!K$14) + SUM('Model coeffs'!K$7)*'Cost drivers '!$D195 + SUM('Model coeffs'!K$8)*'Cost drivers '!$E195 + SUM('Model coeffs'!K$9)*'Cost drivers '!$F195 + SUM('Model coeffs'!K$10)*'Cost drivers '!$G195 + SUM('Model coeffs'!K$11)*'Cost drivers '!$H195 + SUM('Model coeffs'!K$12)*'Cost drivers '!$I195 + SUM('Model coeffs'!K$13)*'Cost drivers '!$J195),
"")</f>
        <v>39.902798825329533</v>
      </c>
      <c r="L193" s="182">
        <f>IFERROR(INDEX('Cost drivers '!$O$9:$O$314, MATCH('Modelled costs '!$A193, 'Cost drivers '!$A$9:$A$314, 0)), "")</f>
        <v>2164.7560000000003</v>
      </c>
      <c r="M193" s="183"/>
      <c r="N193" s="184">
        <f t="shared" si="32"/>
        <v>36.345655393881231</v>
      </c>
      <c r="O193" s="184">
        <f t="shared" si="32"/>
        <v>37.352089331866949</v>
      </c>
      <c r="P193" s="184">
        <f t="shared" si="32"/>
        <v>45.786343271393008</v>
      </c>
      <c r="Q193" s="184">
        <f t="shared" si="32"/>
        <v>47.298155242458186</v>
      </c>
      <c r="R193" s="184">
        <f t="shared" si="31"/>
        <v>83.02146204163617</v>
      </c>
      <c r="S193" s="184">
        <f t="shared" si="31"/>
        <v>83.915451756754308</v>
      </c>
      <c r="T193" s="184">
        <f t="shared" si="31"/>
        <v>85.215269389351903</v>
      </c>
      <c r="U193" s="184">
        <f t="shared" si="31"/>
        <v>86.379823173925075</v>
      </c>
      <c r="V193" s="183"/>
      <c r="W193" s="185">
        <f t="shared" si="25"/>
        <v>36.84887236287409</v>
      </c>
      <c r="X193" s="185">
        <f t="shared" si="26"/>
        <v>46.542249256925601</v>
      </c>
      <c r="Y193" s="185">
        <f t="shared" si="23"/>
        <v>84.633001590416868</v>
      </c>
      <c r="Z193" s="183"/>
      <c r="AA193" s="185">
        <f t="shared" si="27"/>
        <v>83.391121619799691</v>
      </c>
      <c r="AB193" s="185">
        <f t="shared" si="28"/>
        <v>84.633001590416868</v>
      </c>
      <c r="AC193" s="185">
        <f t="shared" si="29"/>
        <v>84.322531597762577</v>
      </c>
      <c r="AD193" s="183"/>
      <c r="AE193" s="186" t="str">
        <f>IF(RIGHT($C193,2)&gt;=RIGHT(Controls!$C$53,2), 'Modelled costs '!$AC193*Controls!$E$41, "")</f>
        <v/>
      </c>
      <c r="AF193" s="187" t="str">
        <f>IF(RIGHT($C193,2)&lt;RIGHT(Controls!$C$53,2), "", (INDEX(Controls!$F$44:$F$49, MATCH('Modelled costs '!$C193, Controls!$B$44:$B$49,0), 0))*'Modelled costs '!$AE193)</f>
        <v/>
      </c>
      <c r="AG193" s="188" t="str">
        <f t="shared" si="30"/>
        <v/>
      </c>
    </row>
    <row r="194" spans="1:33" s="48" customFormat="1" ht="13.15">
      <c r="A194" s="66" t="str">
        <f t="shared" si="24"/>
        <v>YKY19</v>
      </c>
      <c r="B194" s="66" t="str">
        <f>Costs!B195</f>
        <v>YKY</v>
      </c>
      <c r="C194" s="66" t="str">
        <f>Costs!C195</f>
        <v>2018-19</v>
      </c>
      <c r="D194" s="181">
        <f>IFERROR(
EXP(SUM('Model coeffs'!D$14) + SUM('Model coeffs'!D$7)*'Cost drivers '!$D196 + SUM('Model coeffs'!D$8)*'Cost drivers '!$E196 + SUM('Model coeffs'!D$9)*'Cost drivers '!$F196 + SUM('Model coeffs'!D$10)*'Cost drivers '!$G196 + SUM('Model coeffs'!D$11)*'Cost drivers '!$H196 + SUM('Model coeffs'!D$12)*'Cost drivers '!$I196 + SUM('Model coeffs'!D$13)*'Cost drivers '!$J196),
"")</f>
        <v>16.472995523740654</v>
      </c>
      <c r="E194" s="181">
        <f>IFERROR(
EXP(SUM('Model coeffs'!E$14) + SUM('Model coeffs'!E$7)*'Cost drivers '!$D196 + SUM('Model coeffs'!E$8)*'Cost drivers '!$E196 + SUM('Model coeffs'!E$9)*'Cost drivers '!$F196 + SUM('Model coeffs'!E$10)*'Cost drivers '!$G196 + SUM('Model coeffs'!E$11)*'Cost drivers '!$H196 + SUM('Model coeffs'!E$12)*'Cost drivers '!$I196 + SUM('Model coeffs'!E$13)*'Cost drivers '!$J196),
"")</f>
        <v>17.007048037577139</v>
      </c>
      <c r="F194" s="181">
        <f>IFERROR(
EXP(SUM('Model coeffs'!F$14) + SUM('Model coeffs'!F$7)*'Cost drivers '!$D196 + SUM('Model coeffs'!F$8)*'Cost drivers '!$E196 + SUM('Model coeffs'!F$9)*'Cost drivers '!$F196 + SUM('Model coeffs'!F$10)*'Cost drivers '!$G196 + SUM('Model coeffs'!F$11)*'Cost drivers '!$H196 + SUM('Model coeffs'!F$12)*'Cost drivers '!$I196 + SUM('Model coeffs'!F$13)*'Cost drivers '!$J196),
"")</f>
        <v>21.144756839494917</v>
      </c>
      <c r="G194" s="181">
        <f>IFERROR(
EXP(SUM('Model coeffs'!G$14) + SUM('Model coeffs'!G$7)*'Cost drivers '!$D196 + SUM('Model coeffs'!G$8)*'Cost drivers '!$E196 + SUM('Model coeffs'!G$9)*'Cost drivers '!$F196 + SUM('Model coeffs'!G$10)*'Cost drivers '!$G196 + SUM('Model coeffs'!G$11)*'Cost drivers '!$H196 + SUM('Model coeffs'!G$12)*'Cost drivers '!$I196 + SUM('Model coeffs'!G$13)*'Cost drivers '!$J196),
"")</f>
        <v>21.827157362937772</v>
      </c>
      <c r="H194" s="181">
        <f>IFERROR(
EXP(SUM('Model coeffs'!H$14) + SUM('Model coeffs'!H$7)*'Cost drivers '!$D196 + SUM('Model coeffs'!H$8)*'Cost drivers '!$E196 + SUM('Model coeffs'!H$9)*'Cost drivers '!$F196 + SUM('Model coeffs'!H$10)*'Cost drivers '!$G196 + SUM('Model coeffs'!H$11)*'Cost drivers '!$H196 + SUM('Model coeffs'!H$12)*'Cost drivers '!$I196 + SUM('Model coeffs'!H$13)*'Cost drivers '!$J196),
"")</f>
        <v>38.013246276944294</v>
      </c>
      <c r="I194" s="181">
        <f>IFERROR(
EXP(SUM('Model coeffs'!I$14) + SUM('Model coeffs'!I$7)*'Cost drivers '!$D196 + SUM('Model coeffs'!I$8)*'Cost drivers '!$E196 + SUM('Model coeffs'!I$9)*'Cost drivers '!$F196 + SUM('Model coeffs'!I$10)*'Cost drivers '!$G196 + SUM('Model coeffs'!I$11)*'Cost drivers '!$H196 + SUM('Model coeffs'!I$12)*'Cost drivers '!$I196 + SUM('Model coeffs'!I$13)*'Cost drivers '!$J196),
"")</f>
        <v>38.704159194526014</v>
      </c>
      <c r="J194" s="181">
        <f>IFERROR(
EXP(SUM('Model coeffs'!J$14) + SUM('Model coeffs'!J$7)*'Cost drivers '!$D196 + SUM('Model coeffs'!J$8)*'Cost drivers '!$E196 + SUM('Model coeffs'!J$9)*'Cost drivers '!$F196 + SUM('Model coeffs'!J$10)*'Cost drivers '!$G196 + SUM('Model coeffs'!J$11)*'Cost drivers '!$H196 + SUM('Model coeffs'!J$12)*'Cost drivers '!$I196 + SUM('Model coeffs'!J$13)*'Cost drivers '!$J196),
"")</f>
        <v>38.967824151708314</v>
      </c>
      <c r="K194" s="181">
        <f>IFERROR(
EXP(SUM('Model coeffs'!K$14) + SUM('Model coeffs'!K$7)*'Cost drivers '!$D196 + SUM('Model coeffs'!K$8)*'Cost drivers '!$E196 + SUM('Model coeffs'!K$9)*'Cost drivers '!$F196 + SUM('Model coeffs'!K$10)*'Cost drivers '!$G196 + SUM('Model coeffs'!K$11)*'Cost drivers '!$H196 + SUM('Model coeffs'!K$12)*'Cost drivers '!$I196 + SUM('Model coeffs'!K$13)*'Cost drivers '!$J196),
"")</f>
        <v>39.74139842443499</v>
      </c>
      <c r="L194" s="182">
        <f>IFERROR(INDEX('Cost drivers '!$O$9:$O$314, MATCH('Modelled costs '!$A194, 'Cost drivers '!$A$9:$A$314, 0)), "")</f>
        <v>2177.8379999999997</v>
      </c>
      <c r="M194" s="183"/>
      <c r="N194" s="184">
        <f t="shared" si="32"/>
        <v>35.875515625432293</v>
      </c>
      <c r="O194" s="184">
        <f t="shared" si="32"/>
        <v>37.038595484060913</v>
      </c>
      <c r="P194" s="184">
        <f t="shared" si="32"/>
        <v>46.049854945811923</v>
      </c>
      <c r="Q194" s="184">
        <f t="shared" si="32"/>
        <v>47.536012736985661</v>
      </c>
      <c r="R194" s="184">
        <f t="shared" si="31"/>
        <v>82.786692245287796</v>
      </c>
      <c r="S194" s="184">
        <f t="shared" si="31"/>
        <v>84.291388651888127</v>
      </c>
      <c r="T194" s="184">
        <f t="shared" si="31"/>
        <v>84.865608214908107</v>
      </c>
      <c r="U194" s="184">
        <f t="shared" si="31"/>
        <v>86.550327661874633</v>
      </c>
      <c r="V194" s="183"/>
      <c r="W194" s="185">
        <f t="shared" si="25"/>
        <v>36.457055554746603</v>
      </c>
      <c r="X194" s="185">
        <f t="shared" si="26"/>
        <v>46.792933841398792</v>
      </c>
      <c r="Y194" s="185">
        <f t="shared" si="23"/>
        <v>84.623504193489666</v>
      </c>
      <c r="Z194" s="183"/>
      <c r="AA194" s="185">
        <f t="shared" si="27"/>
        <v>83.249989396145395</v>
      </c>
      <c r="AB194" s="185">
        <f t="shared" si="28"/>
        <v>84.623504193489666</v>
      </c>
      <c r="AC194" s="185">
        <f t="shared" si="29"/>
        <v>84.280125494153594</v>
      </c>
      <c r="AD194" s="183"/>
      <c r="AE194" s="186" t="str">
        <f>IF(RIGHT($C194,2)&gt;=RIGHT(Controls!$C$53,2), 'Modelled costs '!$AC194*Controls!$E$41, "")</f>
        <v/>
      </c>
      <c r="AF194" s="187" t="str">
        <f>IF(RIGHT($C194,2)&lt;RIGHT(Controls!$C$53,2), "", (INDEX(Controls!$F$44:$F$49, MATCH('Modelled costs '!$C194, Controls!$B$44:$B$49,0), 0))*'Modelled costs '!$AE194)</f>
        <v/>
      </c>
      <c r="AG194" s="188" t="str">
        <f t="shared" si="30"/>
        <v/>
      </c>
    </row>
    <row r="195" spans="1:33" s="48" customFormat="1" ht="13.15">
      <c r="A195" s="66" t="str">
        <f t="shared" si="24"/>
        <v>YKY20</v>
      </c>
      <c r="B195" s="66" t="str">
        <f>Costs!B196</f>
        <v>YKY</v>
      </c>
      <c r="C195" s="66" t="str">
        <f>Costs!C196</f>
        <v>2019-20</v>
      </c>
      <c r="D195" s="181">
        <f>IFERROR(
EXP(SUM('Model coeffs'!D$14) + SUM('Model coeffs'!D$7)*'Cost drivers '!$D197 + SUM('Model coeffs'!D$8)*'Cost drivers '!$E197 + SUM('Model coeffs'!D$9)*'Cost drivers '!$F197 + SUM('Model coeffs'!D$10)*'Cost drivers '!$G197 + SUM('Model coeffs'!D$11)*'Cost drivers '!$H197 + SUM('Model coeffs'!D$12)*'Cost drivers '!$I197 + SUM('Model coeffs'!D$13)*'Cost drivers '!$J197),
"")</f>
        <v>23.037428270598959</v>
      </c>
      <c r="E195" s="181">
        <f>IFERROR(
EXP(SUM('Model coeffs'!E$14) + SUM('Model coeffs'!E$7)*'Cost drivers '!$D197 + SUM('Model coeffs'!E$8)*'Cost drivers '!$E197 + SUM('Model coeffs'!E$9)*'Cost drivers '!$F197 + SUM('Model coeffs'!E$10)*'Cost drivers '!$G197 + SUM('Model coeffs'!E$11)*'Cost drivers '!$H197 + SUM('Model coeffs'!E$12)*'Cost drivers '!$I197 + SUM('Model coeffs'!E$13)*'Cost drivers '!$J197),
"")</f>
        <v>24.298999537442</v>
      </c>
      <c r="F195" s="181">
        <f>IFERROR(
EXP(SUM('Model coeffs'!F$14) + SUM('Model coeffs'!F$7)*'Cost drivers '!$D197 + SUM('Model coeffs'!F$8)*'Cost drivers '!$E197 + SUM('Model coeffs'!F$9)*'Cost drivers '!$F197 + SUM('Model coeffs'!F$10)*'Cost drivers '!$G197 + SUM('Model coeffs'!F$11)*'Cost drivers '!$H197 + SUM('Model coeffs'!F$12)*'Cost drivers '!$I197 + SUM('Model coeffs'!F$13)*'Cost drivers '!$J197),
"")</f>
        <v>21.141414377281137</v>
      </c>
      <c r="G195" s="181">
        <f>IFERROR(
EXP(SUM('Model coeffs'!G$14) + SUM('Model coeffs'!G$7)*'Cost drivers '!$D197 + SUM('Model coeffs'!G$8)*'Cost drivers '!$E197 + SUM('Model coeffs'!G$9)*'Cost drivers '!$F197 + SUM('Model coeffs'!G$10)*'Cost drivers '!$G197 + SUM('Model coeffs'!G$11)*'Cost drivers '!$H197 + SUM('Model coeffs'!G$12)*'Cost drivers '!$I197 + SUM('Model coeffs'!G$13)*'Cost drivers '!$J197),
"")</f>
        <v>21.811438654160561</v>
      </c>
      <c r="H195" s="181">
        <f>IFERROR(
EXP(SUM('Model coeffs'!H$14) + SUM('Model coeffs'!H$7)*'Cost drivers '!$D197 + SUM('Model coeffs'!H$8)*'Cost drivers '!$E197 + SUM('Model coeffs'!H$9)*'Cost drivers '!$F197 + SUM('Model coeffs'!H$10)*'Cost drivers '!$G197 + SUM('Model coeffs'!H$11)*'Cost drivers '!$H197 + SUM('Model coeffs'!H$12)*'Cost drivers '!$I197 + SUM('Model coeffs'!H$13)*'Cost drivers '!$J197),
"")</f>
        <v>44.320723982911446</v>
      </c>
      <c r="I195" s="181">
        <f>IFERROR(
EXP(SUM('Model coeffs'!I$14) + SUM('Model coeffs'!I$7)*'Cost drivers '!$D197 + SUM('Model coeffs'!I$8)*'Cost drivers '!$E197 + SUM('Model coeffs'!I$9)*'Cost drivers '!$F197 + SUM('Model coeffs'!I$10)*'Cost drivers '!$G197 + SUM('Model coeffs'!I$11)*'Cost drivers '!$H197 + SUM('Model coeffs'!I$12)*'Cost drivers '!$I197 + SUM('Model coeffs'!I$13)*'Cost drivers '!$J197),
"")</f>
        <v>45.456714609312471</v>
      </c>
      <c r="J195" s="181">
        <f>IFERROR(
EXP(SUM('Model coeffs'!J$14) + SUM('Model coeffs'!J$7)*'Cost drivers '!$D197 + SUM('Model coeffs'!J$8)*'Cost drivers '!$E197 + SUM('Model coeffs'!J$9)*'Cost drivers '!$F197 + SUM('Model coeffs'!J$10)*'Cost drivers '!$G197 + SUM('Model coeffs'!J$11)*'Cost drivers '!$H197 + SUM('Model coeffs'!J$12)*'Cost drivers '!$I197 + SUM('Model coeffs'!J$13)*'Cost drivers '!$J197),
"")</f>
        <v>45.519892858633547</v>
      </c>
      <c r="K195" s="181">
        <f>IFERROR(
EXP(SUM('Model coeffs'!K$14) + SUM('Model coeffs'!K$7)*'Cost drivers '!$D197 + SUM('Model coeffs'!K$8)*'Cost drivers '!$E197 + SUM('Model coeffs'!K$9)*'Cost drivers '!$F197 + SUM('Model coeffs'!K$10)*'Cost drivers '!$G197 + SUM('Model coeffs'!K$11)*'Cost drivers '!$H197 + SUM('Model coeffs'!K$12)*'Cost drivers '!$I197 + SUM('Model coeffs'!K$13)*'Cost drivers '!$J197),
"")</f>
        <v>46.821644546050237</v>
      </c>
      <c r="L195" s="182">
        <f>IFERROR(INDEX('Cost drivers '!$O$9:$O$314, MATCH('Modelled costs '!$A195, 'Cost drivers '!$A$9:$A$314, 0)), "")</f>
        <v>2189.7730000000001</v>
      </c>
      <c r="M195" s="183"/>
      <c r="N195" s="184">
        <f t="shared" si="32"/>
        <v>50.446738416394297</v>
      </c>
      <c r="O195" s="184">
        <f t="shared" si="32"/>
        <v>53.209293114102984</v>
      </c>
      <c r="P195" s="184">
        <f t="shared" si="32"/>
        <v>46.294898385182044</v>
      </c>
      <c r="Q195" s="184">
        <f t="shared" si="32"/>
        <v>47.762099456037134</v>
      </c>
      <c r="R195" s="184">
        <f t="shared" si="31"/>
        <v>97.052324718231944</v>
      </c>
      <c r="S195" s="184">
        <f t="shared" si="31"/>
        <v>99.539886320177999</v>
      </c>
      <c r="T195" s="184">
        <f t="shared" si="31"/>
        <v>99.678232344728556</v>
      </c>
      <c r="U195" s="184">
        <f t="shared" si="31"/>
        <v>102.52877304253806</v>
      </c>
      <c r="V195" s="183"/>
      <c r="W195" s="185">
        <f t="shared" si="25"/>
        <v>51.828015765248637</v>
      </c>
      <c r="X195" s="185">
        <f t="shared" si="26"/>
        <v>47.028498920609593</v>
      </c>
      <c r="Y195" s="185">
        <f t="shared" si="23"/>
        <v>99.699804106419151</v>
      </c>
      <c r="Z195" s="183"/>
      <c r="AA195" s="185">
        <f t="shared" si="27"/>
        <v>98.85651468585823</v>
      </c>
      <c r="AB195" s="185">
        <f t="shared" si="28"/>
        <v>99.699804106419151</v>
      </c>
      <c r="AC195" s="185">
        <f t="shared" si="29"/>
        <v>99.488981751278914</v>
      </c>
      <c r="AD195" s="183"/>
      <c r="AE195" s="186" t="str">
        <f>IF(RIGHT($C195,2)&gt;=RIGHT(Controls!$C$53,2), 'Modelled costs '!$AC195*Controls!$E$41, "")</f>
        <v/>
      </c>
      <c r="AF195" s="187" t="str">
        <f>IF(RIGHT($C195,2)&lt;RIGHT(Controls!$C$53,2), "", (INDEX(Controls!$F$44:$F$49, MATCH('Modelled costs '!$C195, Controls!$B$44:$B$49,0), 0))*'Modelled costs '!$AE195)</f>
        <v/>
      </c>
      <c r="AG195" s="188" t="str">
        <f t="shared" si="30"/>
        <v/>
      </c>
    </row>
    <row r="196" spans="1:33" s="48" customFormat="1" ht="13.15">
      <c r="A196" s="66" t="str">
        <f t="shared" si="24"/>
        <v>YKY21</v>
      </c>
      <c r="B196" s="66" t="str">
        <f>Costs!B197</f>
        <v>YKY</v>
      </c>
      <c r="C196" s="66" t="str">
        <f>Costs!C197</f>
        <v>2020-21</v>
      </c>
      <c r="D196" s="181">
        <f>IFERROR(
EXP(SUM('Model coeffs'!D$14) + SUM('Model coeffs'!D$7)*'Cost drivers '!$D198 + SUM('Model coeffs'!D$8)*'Cost drivers '!$E198 + SUM('Model coeffs'!D$9)*'Cost drivers '!$F198 + SUM('Model coeffs'!D$10)*'Cost drivers '!$G198 + SUM('Model coeffs'!D$11)*'Cost drivers '!$H198 + SUM('Model coeffs'!D$12)*'Cost drivers '!$I198 + SUM('Model coeffs'!D$13)*'Cost drivers '!$J198),
"")</f>
        <v>20.471449481414059</v>
      </c>
      <c r="E196" s="181">
        <f>IFERROR(
EXP(SUM('Model coeffs'!E$14) + SUM('Model coeffs'!E$7)*'Cost drivers '!$D198 + SUM('Model coeffs'!E$8)*'Cost drivers '!$E198 + SUM('Model coeffs'!E$9)*'Cost drivers '!$F198 + SUM('Model coeffs'!E$10)*'Cost drivers '!$G198 + SUM('Model coeffs'!E$11)*'Cost drivers '!$H198 + SUM('Model coeffs'!E$12)*'Cost drivers '!$I198 + SUM('Model coeffs'!E$13)*'Cost drivers '!$J198),
"")</f>
        <v>21.617376324611087</v>
      </c>
      <c r="F196" s="181">
        <f>IFERROR(
EXP(SUM('Model coeffs'!F$14) + SUM('Model coeffs'!F$7)*'Cost drivers '!$D198 + SUM('Model coeffs'!F$8)*'Cost drivers '!$E198 + SUM('Model coeffs'!F$9)*'Cost drivers '!$F198 + SUM('Model coeffs'!F$10)*'Cost drivers '!$G198 + SUM('Model coeffs'!F$11)*'Cost drivers '!$H198 + SUM('Model coeffs'!F$12)*'Cost drivers '!$I198 + SUM('Model coeffs'!F$13)*'Cost drivers '!$J198),
"")</f>
        <v>21.144172106172725</v>
      </c>
      <c r="G196" s="181">
        <f>IFERROR(
EXP(SUM('Model coeffs'!G$14) + SUM('Model coeffs'!G$7)*'Cost drivers '!$D198 + SUM('Model coeffs'!G$8)*'Cost drivers '!$E198 + SUM('Model coeffs'!G$9)*'Cost drivers '!$F198 + SUM('Model coeffs'!G$10)*'Cost drivers '!$G198 + SUM('Model coeffs'!G$11)*'Cost drivers '!$H198 + SUM('Model coeffs'!G$12)*'Cost drivers '!$I198 + SUM('Model coeffs'!G$13)*'Cost drivers '!$J198),
"")</f>
        <v>21.798464821222471</v>
      </c>
      <c r="H196" s="181">
        <f>IFERROR(
EXP(SUM('Model coeffs'!H$14) + SUM('Model coeffs'!H$7)*'Cost drivers '!$D198 + SUM('Model coeffs'!H$8)*'Cost drivers '!$E198 + SUM('Model coeffs'!H$9)*'Cost drivers '!$F198 + SUM('Model coeffs'!H$10)*'Cost drivers '!$G198 + SUM('Model coeffs'!H$11)*'Cost drivers '!$H198 + SUM('Model coeffs'!H$12)*'Cost drivers '!$I198 + SUM('Model coeffs'!H$13)*'Cost drivers '!$J198),
"")</f>
        <v>41.053274109606612</v>
      </c>
      <c r="I196" s="181">
        <f>IFERROR(
EXP(SUM('Model coeffs'!I$14) + SUM('Model coeffs'!I$7)*'Cost drivers '!$D198 + SUM('Model coeffs'!I$8)*'Cost drivers '!$E198 + SUM('Model coeffs'!I$9)*'Cost drivers '!$F198 + SUM('Model coeffs'!I$10)*'Cost drivers '!$G198 + SUM('Model coeffs'!I$11)*'Cost drivers '!$H198 + SUM('Model coeffs'!I$12)*'Cost drivers '!$I198 + SUM('Model coeffs'!I$13)*'Cost drivers '!$J198),
"")</f>
        <v>42.333893610935505</v>
      </c>
      <c r="J196" s="181">
        <f>IFERROR(
EXP(SUM('Model coeffs'!J$14) + SUM('Model coeffs'!J$7)*'Cost drivers '!$D198 + SUM('Model coeffs'!J$8)*'Cost drivers '!$E198 + SUM('Model coeffs'!J$9)*'Cost drivers '!$F198 + SUM('Model coeffs'!J$10)*'Cost drivers '!$G198 + SUM('Model coeffs'!J$11)*'Cost drivers '!$H198 + SUM('Model coeffs'!J$12)*'Cost drivers '!$I198 + SUM('Model coeffs'!J$13)*'Cost drivers '!$J198),
"")</f>
        <v>41.78773490110585</v>
      </c>
      <c r="K196" s="181">
        <f>IFERROR(
EXP(SUM('Model coeffs'!K$14) + SUM('Model coeffs'!K$7)*'Cost drivers '!$D198 + SUM('Model coeffs'!K$8)*'Cost drivers '!$E198 + SUM('Model coeffs'!K$9)*'Cost drivers '!$F198 + SUM('Model coeffs'!K$10)*'Cost drivers '!$G198 + SUM('Model coeffs'!K$11)*'Cost drivers '!$H198 + SUM('Model coeffs'!K$12)*'Cost drivers '!$I198 + SUM('Model coeffs'!K$13)*'Cost drivers '!$J198),
"")</f>
        <v>43.168718278548056</v>
      </c>
      <c r="L196" s="182">
        <f>IFERROR(INDEX('Cost drivers '!$O$9:$O$314, MATCH('Modelled costs '!$A196, 'Cost drivers '!$A$9:$A$314, 0)), "")</f>
        <v>2214.125</v>
      </c>
      <c r="M196" s="183"/>
      <c r="N196" s="184">
        <f t="shared" si="32"/>
        <v>45.326348083035903</v>
      </c>
      <c r="O196" s="184">
        <f t="shared" si="32"/>
        <v>47.863573354729525</v>
      </c>
      <c r="P196" s="184">
        <f t="shared" si="32"/>
        <v>46.815840064579689</v>
      </c>
      <c r="Q196" s="184">
        <f t="shared" si="32"/>
        <v>48.264525922289202</v>
      </c>
      <c r="R196" s="184">
        <f t="shared" si="31"/>
        <v>90.897080537932737</v>
      </c>
      <c r="S196" s="184">
        <f t="shared" si="31"/>
        <v>93.732532191312586</v>
      </c>
      <c r="T196" s="184">
        <f t="shared" si="31"/>
        <v>92.52326853791098</v>
      </c>
      <c r="U196" s="184">
        <f t="shared" si="31"/>
        <v>95.580938358490215</v>
      </c>
      <c r="V196" s="183"/>
      <c r="W196" s="185">
        <f t="shared" si="25"/>
        <v>46.594960718882717</v>
      </c>
      <c r="X196" s="185">
        <f t="shared" si="26"/>
        <v>47.540182993434442</v>
      </c>
      <c r="Y196" s="185">
        <f t="shared" si="23"/>
        <v>93.18345490641164</v>
      </c>
      <c r="Z196" s="183"/>
      <c r="AA196" s="185">
        <f t="shared" si="27"/>
        <v>94.135143712317159</v>
      </c>
      <c r="AB196" s="185">
        <f t="shared" si="28"/>
        <v>93.18345490641164</v>
      </c>
      <c r="AC196" s="185">
        <f t="shared" si="29"/>
        <v>93.42137710788802</v>
      </c>
      <c r="AD196" s="183"/>
      <c r="AE196" s="186" t="str">
        <f>IF(RIGHT($C196,2)&gt;=RIGHT(Controls!$C$53,2), 'Modelled costs '!$AC196*Controls!$E$41, "")</f>
        <v/>
      </c>
      <c r="AF196" s="187" t="str">
        <f>IF(RIGHT($C196,2)&lt;RIGHT(Controls!$C$53,2), "", (INDEX(Controls!$F$44:$F$49, MATCH('Modelled costs '!$C196, Controls!$B$44:$B$49,0), 0))*'Modelled costs '!$AE196)</f>
        <v/>
      </c>
      <c r="AG196" s="188" t="str">
        <f t="shared" si="30"/>
        <v/>
      </c>
    </row>
    <row r="197" spans="1:33" s="48" customFormat="1" ht="13.15">
      <c r="A197" s="66" t="str">
        <f t="shared" si="24"/>
        <v>YKY22</v>
      </c>
      <c r="B197" s="66" t="str">
        <f>Costs!B198</f>
        <v>YKY</v>
      </c>
      <c r="C197" s="66" t="str">
        <f>Costs!C198</f>
        <v>2021-22</v>
      </c>
      <c r="D197" s="181">
        <f>IFERROR(
EXP(SUM('Model coeffs'!D$14) + SUM('Model coeffs'!D$7)*'Cost drivers '!$D199 + SUM('Model coeffs'!D$8)*'Cost drivers '!$E199 + SUM('Model coeffs'!D$9)*'Cost drivers '!$F199 + SUM('Model coeffs'!D$10)*'Cost drivers '!$G199 + SUM('Model coeffs'!D$11)*'Cost drivers '!$H199 + SUM('Model coeffs'!D$12)*'Cost drivers '!$I199 + SUM('Model coeffs'!D$13)*'Cost drivers '!$J199),
"")</f>
        <v>14.87581708581345</v>
      </c>
      <c r="E197" s="181">
        <f>IFERROR(
EXP(SUM('Model coeffs'!E$14) + SUM('Model coeffs'!E$7)*'Cost drivers '!$D199 + SUM('Model coeffs'!E$8)*'Cost drivers '!$E199 + SUM('Model coeffs'!E$9)*'Cost drivers '!$F199 + SUM('Model coeffs'!E$10)*'Cost drivers '!$G199 + SUM('Model coeffs'!E$11)*'Cost drivers '!$H199 + SUM('Model coeffs'!E$12)*'Cost drivers '!$I199 + SUM('Model coeffs'!E$13)*'Cost drivers '!$J199),
"")</f>
        <v>16.930128984416925</v>
      </c>
      <c r="F197" s="181">
        <f>IFERROR(
EXP(SUM('Model coeffs'!F$14) + SUM('Model coeffs'!F$7)*'Cost drivers '!$D199 + SUM('Model coeffs'!F$8)*'Cost drivers '!$E199 + SUM('Model coeffs'!F$9)*'Cost drivers '!$F199 + SUM('Model coeffs'!F$10)*'Cost drivers '!$G199 + SUM('Model coeffs'!F$11)*'Cost drivers '!$H199 + SUM('Model coeffs'!F$12)*'Cost drivers '!$I199 + SUM('Model coeffs'!F$13)*'Cost drivers '!$J199),
"")</f>
        <v>21.138860364963236</v>
      </c>
      <c r="G197" s="181">
        <f>IFERROR(
EXP(SUM('Model coeffs'!G$14) + SUM('Model coeffs'!G$7)*'Cost drivers '!$D199 + SUM('Model coeffs'!G$8)*'Cost drivers '!$E199 + SUM('Model coeffs'!G$9)*'Cost drivers '!$F199 + SUM('Model coeffs'!G$10)*'Cost drivers '!$G199 + SUM('Model coeffs'!G$11)*'Cost drivers '!$H199 + SUM('Model coeffs'!G$12)*'Cost drivers '!$I199 + SUM('Model coeffs'!G$13)*'Cost drivers '!$J199),
"")</f>
        <v>21.759057516851684</v>
      </c>
      <c r="H197" s="181">
        <f>IFERROR(
EXP(SUM('Model coeffs'!H$14) + SUM('Model coeffs'!H$7)*'Cost drivers '!$D199 + SUM('Model coeffs'!H$8)*'Cost drivers '!$E199 + SUM('Model coeffs'!H$9)*'Cost drivers '!$F199 + SUM('Model coeffs'!H$10)*'Cost drivers '!$G199 + SUM('Model coeffs'!H$11)*'Cost drivers '!$H199 + SUM('Model coeffs'!H$12)*'Cost drivers '!$I199 + SUM('Model coeffs'!H$13)*'Cost drivers '!$J199),
"")</f>
        <v>36.056253245191918</v>
      </c>
      <c r="I197" s="181">
        <f>IFERROR(
EXP(SUM('Model coeffs'!I$14) + SUM('Model coeffs'!I$7)*'Cost drivers '!$D199 + SUM('Model coeffs'!I$8)*'Cost drivers '!$E199 + SUM('Model coeffs'!I$9)*'Cost drivers '!$F199 + SUM('Model coeffs'!I$10)*'Cost drivers '!$G199 + SUM('Model coeffs'!I$11)*'Cost drivers '!$H199 + SUM('Model coeffs'!I$12)*'Cost drivers '!$I199 + SUM('Model coeffs'!I$13)*'Cost drivers '!$J199),
"")</f>
        <v>38.811971005374673</v>
      </c>
      <c r="J197" s="181">
        <f>IFERROR(
EXP(SUM('Model coeffs'!J$14) + SUM('Model coeffs'!J$7)*'Cost drivers '!$D199 + SUM('Model coeffs'!J$8)*'Cost drivers '!$E199 + SUM('Model coeffs'!J$9)*'Cost drivers '!$F199 + SUM('Model coeffs'!J$10)*'Cost drivers '!$G199 + SUM('Model coeffs'!J$11)*'Cost drivers '!$H199 + SUM('Model coeffs'!J$12)*'Cost drivers '!$I199 + SUM('Model coeffs'!J$13)*'Cost drivers '!$J199),
"")</f>
        <v>36.922677078260371</v>
      </c>
      <c r="K197" s="181">
        <f>IFERROR(
EXP(SUM('Model coeffs'!K$14) + SUM('Model coeffs'!K$7)*'Cost drivers '!$D199 + SUM('Model coeffs'!K$8)*'Cost drivers '!$E199 + SUM('Model coeffs'!K$9)*'Cost drivers '!$F199 + SUM('Model coeffs'!K$10)*'Cost drivers '!$G199 + SUM('Model coeffs'!K$11)*'Cost drivers '!$H199 + SUM('Model coeffs'!K$12)*'Cost drivers '!$I199 + SUM('Model coeffs'!K$13)*'Cost drivers '!$J199),
"")</f>
        <v>39.804569493766799</v>
      </c>
      <c r="L197" s="182">
        <f>IFERROR(INDEX('Cost drivers '!$O$9:$O$314, MATCH('Modelled costs '!$A197, 'Cost drivers '!$A$9:$A$314, 0)), "")</f>
        <v>2252.9520000000002</v>
      </c>
      <c r="M197" s="183"/>
      <c r="N197" s="184">
        <f t="shared" si="32"/>
        <v>33.514501855117587</v>
      </c>
      <c r="O197" s="184">
        <f t="shared" si="32"/>
        <v>38.14276795570008</v>
      </c>
      <c r="P197" s="184">
        <f t="shared" si="32"/>
        <v>47.624837736964651</v>
      </c>
      <c r="Q197" s="184">
        <f t="shared" si="32"/>
        <v>49.022112150706029</v>
      </c>
      <c r="R197" s="184">
        <f t="shared" si="31"/>
        <v>81.233007861261626</v>
      </c>
      <c r="S197" s="184">
        <f t="shared" si="31"/>
        <v>87.441507700500878</v>
      </c>
      <c r="T197" s="184">
        <f t="shared" si="31"/>
        <v>83.185019168820858</v>
      </c>
      <c r="U197" s="184">
        <f t="shared" si="31"/>
        <v>89.677784450120896</v>
      </c>
      <c r="V197" s="183"/>
      <c r="W197" s="185">
        <f t="shared" si="25"/>
        <v>35.828634905408833</v>
      </c>
      <c r="X197" s="185">
        <f t="shared" si="26"/>
        <v>48.323474943835336</v>
      </c>
      <c r="Y197" s="185">
        <f t="shared" si="23"/>
        <v>85.384329795176072</v>
      </c>
      <c r="Z197" s="183"/>
      <c r="AA197" s="185">
        <f t="shared" si="27"/>
        <v>84.152109849244169</v>
      </c>
      <c r="AB197" s="185">
        <f t="shared" si="28"/>
        <v>85.384329795176072</v>
      </c>
      <c r="AC197" s="185">
        <f t="shared" si="29"/>
        <v>85.076274808693086</v>
      </c>
      <c r="AD197" s="183"/>
      <c r="AE197" s="186" t="str">
        <f>IF(RIGHT($C197,2)&gt;=RIGHT(Controls!$C$53,2), 'Modelled costs '!$AC197*Controls!$E$41, "")</f>
        <v/>
      </c>
      <c r="AF197" s="187" t="str">
        <f>IF(RIGHT($C197,2)&lt;RIGHT(Controls!$C$53,2), "", (INDEX(Controls!$F$44:$F$49, MATCH('Modelled costs '!$C197, Controls!$B$44:$B$49,0), 0))*'Modelled costs '!$AE197)</f>
        <v/>
      </c>
      <c r="AG197" s="188" t="str">
        <f t="shared" si="30"/>
        <v/>
      </c>
    </row>
    <row r="198" spans="1:33" s="48" customFormat="1" ht="13.15">
      <c r="A198" s="66" t="str">
        <f t="shared" si="24"/>
        <v>YKY23</v>
      </c>
      <c r="B198" s="66" t="str">
        <f>Costs!B199</f>
        <v>YKY</v>
      </c>
      <c r="C198" s="66" t="str">
        <f>Costs!C199</f>
        <v>2022-23</v>
      </c>
      <c r="D198" s="181">
        <f>IFERROR(
EXP(SUM('Model coeffs'!D$14) + SUM('Model coeffs'!D$7)*'Cost drivers '!$D200 + SUM('Model coeffs'!D$8)*'Cost drivers '!$E200 + SUM('Model coeffs'!D$9)*'Cost drivers '!$F200 + SUM('Model coeffs'!D$10)*'Cost drivers '!$G200 + SUM('Model coeffs'!D$11)*'Cost drivers '!$H200 + SUM('Model coeffs'!D$12)*'Cost drivers '!$I200 + SUM('Model coeffs'!D$13)*'Cost drivers '!$J200),
"")</f>
        <v>14.040246132883214</v>
      </c>
      <c r="E198" s="181">
        <f>IFERROR(
EXP(SUM('Model coeffs'!E$14) + SUM('Model coeffs'!E$7)*'Cost drivers '!$D200 + SUM('Model coeffs'!E$8)*'Cost drivers '!$E200 + SUM('Model coeffs'!E$9)*'Cost drivers '!$F200 + SUM('Model coeffs'!E$10)*'Cost drivers '!$G200 + SUM('Model coeffs'!E$11)*'Cost drivers '!$H200 + SUM('Model coeffs'!E$12)*'Cost drivers '!$I200 + SUM('Model coeffs'!E$13)*'Cost drivers '!$J200),
"")</f>
        <v>15.289162074831346</v>
      </c>
      <c r="F198" s="181">
        <f>IFERROR(
EXP(SUM('Model coeffs'!F$14) + SUM('Model coeffs'!F$7)*'Cost drivers '!$D200 + SUM('Model coeffs'!F$8)*'Cost drivers '!$E200 + SUM('Model coeffs'!F$9)*'Cost drivers '!$F200 + SUM('Model coeffs'!F$10)*'Cost drivers '!$G200 + SUM('Model coeffs'!F$11)*'Cost drivers '!$H200 + SUM('Model coeffs'!F$12)*'Cost drivers '!$I200 + SUM('Model coeffs'!F$13)*'Cost drivers '!$J200),
"")</f>
        <v>21.137636914391418</v>
      </c>
      <c r="G198" s="181">
        <f>IFERROR(
EXP(SUM('Model coeffs'!G$14) + SUM('Model coeffs'!G$7)*'Cost drivers '!$D200 + SUM('Model coeffs'!G$8)*'Cost drivers '!$E200 + SUM('Model coeffs'!G$9)*'Cost drivers '!$F200 + SUM('Model coeffs'!G$10)*'Cost drivers '!$G200 + SUM('Model coeffs'!G$11)*'Cost drivers '!$H200 + SUM('Model coeffs'!G$12)*'Cost drivers '!$I200 + SUM('Model coeffs'!G$13)*'Cost drivers '!$J200),
"")</f>
        <v>21.740660336345631</v>
      </c>
      <c r="H198" s="181">
        <f>IFERROR(
EXP(SUM('Model coeffs'!H$14) + SUM('Model coeffs'!H$7)*'Cost drivers '!$D200 + SUM('Model coeffs'!H$8)*'Cost drivers '!$E200 + SUM('Model coeffs'!H$9)*'Cost drivers '!$F200 + SUM('Model coeffs'!H$10)*'Cost drivers '!$G200 + SUM('Model coeffs'!H$11)*'Cost drivers '!$H200 + SUM('Model coeffs'!H$12)*'Cost drivers '!$I200 + SUM('Model coeffs'!H$13)*'Cost drivers '!$J200),
"")</f>
        <v>34.57172853546713</v>
      </c>
      <c r="I198" s="181">
        <f>IFERROR(
EXP(SUM('Model coeffs'!I$14) + SUM('Model coeffs'!I$7)*'Cost drivers '!$D200 + SUM('Model coeffs'!I$8)*'Cost drivers '!$E200 + SUM('Model coeffs'!I$9)*'Cost drivers '!$F200 + SUM('Model coeffs'!I$10)*'Cost drivers '!$G200 + SUM('Model coeffs'!I$11)*'Cost drivers '!$H200 + SUM('Model coeffs'!I$12)*'Cost drivers '!$I200 + SUM('Model coeffs'!I$13)*'Cost drivers '!$J200),
"")</f>
        <v>36.159926585134443</v>
      </c>
      <c r="J198" s="181">
        <f>IFERROR(
EXP(SUM('Model coeffs'!J$14) + SUM('Model coeffs'!J$7)*'Cost drivers '!$D200 + SUM('Model coeffs'!J$8)*'Cost drivers '!$E200 + SUM('Model coeffs'!J$9)*'Cost drivers '!$F200 + SUM('Model coeffs'!J$10)*'Cost drivers '!$G200 + SUM('Model coeffs'!J$11)*'Cost drivers '!$H200 + SUM('Model coeffs'!J$12)*'Cost drivers '!$I200 + SUM('Model coeffs'!J$13)*'Cost drivers '!$J200),
"")</f>
        <v>35.844193150387696</v>
      </c>
      <c r="K198" s="181">
        <f>IFERROR(
EXP(SUM('Model coeffs'!K$14) + SUM('Model coeffs'!K$7)*'Cost drivers '!$D200 + SUM('Model coeffs'!K$8)*'Cost drivers '!$E200 + SUM('Model coeffs'!K$9)*'Cost drivers '!$F200 + SUM('Model coeffs'!K$10)*'Cost drivers '!$G200 + SUM('Model coeffs'!K$11)*'Cost drivers '!$H200 + SUM('Model coeffs'!K$12)*'Cost drivers '!$I200 + SUM('Model coeffs'!K$13)*'Cost drivers '!$J200),
"")</f>
        <v>37.578772995813921</v>
      </c>
      <c r="L198" s="182">
        <f>IFERROR(INDEX('Cost drivers '!$O$9:$O$314, MATCH('Modelled costs '!$A198, 'Cost drivers '!$A$9:$A$314, 0)), "")</f>
        <v>2274.7309999999998</v>
      </c>
      <c r="M198" s="183"/>
      <c r="N198" s="184">
        <f t="shared" si="32"/>
        <v>31.937783126099564</v>
      </c>
      <c r="O198" s="184">
        <f t="shared" si="32"/>
        <v>34.778730935643182</v>
      </c>
      <c r="P198" s="184">
        <f t="shared" si="32"/>
        <v>48.082437955910507</v>
      </c>
      <c r="Q198" s="184">
        <f t="shared" si="32"/>
        <v>49.45415402755583</v>
      </c>
      <c r="R198" s="184">
        <f t="shared" si="31"/>
        <v>78.641382623211683</v>
      </c>
      <c r="S198" s="184">
        <f t="shared" si="31"/>
        <v>82.254105960929451</v>
      </c>
      <c r="T198" s="184">
        <f t="shared" si="31"/>
        <v>81.535897329174546</v>
      </c>
      <c r="U198" s="184">
        <f t="shared" si="31"/>
        <v>85.481599875540795</v>
      </c>
      <c r="V198" s="183"/>
      <c r="W198" s="185">
        <f t="shared" si="25"/>
        <v>33.358257030871371</v>
      </c>
      <c r="X198" s="185">
        <f t="shared" si="26"/>
        <v>48.768295991733169</v>
      </c>
      <c r="Y198" s="185">
        <f t="shared" si="23"/>
        <v>81.978246447214119</v>
      </c>
      <c r="Z198" s="183"/>
      <c r="AA198" s="185">
        <f t="shared" si="27"/>
        <v>82.12655302260454</v>
      </c>
      <c r="AB198" s="185">
        <f t="shared" si="28"/>
        <v>81.978246447214119</v>
      </c>
      <c r="AC198" s="185">
        <f t="shared" si="29"/>
        <v>82.015323091061717</v>
      </c>
      <c r="AD198" s="183"/>
      <c r="AE198" s="186" t="str">
        <f>IF(RIGHT($C198,2)&gt;=RIGHT(Controls!$C$53,2), 'Modelled costs '!$AC198*Controls!$E$41, "")</f>
        <v/>
      </c>
      <c r="AF198" s="187" t="str">
        <f>IF(RIGHT($C198,2)&lt;RIGHT(Controls!$C$53,2), "", (INDEX(Controls!$F$44:$F$49, MATCH('Modelled costs '!$C198, Controls!$B$44:$B$49,0), 0))*'Modelled costs '!$AE198)</f>
        <v/>
      </c>
      <c r="AG198" s="188" t="str">
        <f t="shared" si="30"/>
        <v/>
      </c>
    </row>
    <row r="199" spans="1:33" s="48" customFormat="1" ht="13.15">
      <c r="A199" s="66" t="str">
        <f t="shared" si="24"/>
        <v>YKY24</v>
      </c>
      <c r="B199" s="66" t="str">
        <f>Costs!B200</f>
        <v>YKY</v>
      </c>
      <c r="C199" s="66" t="str">
        <f>Costs!C200</f>
        <v>2023-24</v>
      </c>
      <c r="D199" s="181">
        <f>IFERROR(
EXP(SUM('Model coeffs'!D$14) + SUM('Model coeffs'!D$7)*'Cost drivers '!$D201 + SUM('Model coeffs'!D$8)*'Cost drivers '!$E201 + SUM('Model coeffs'!D$9)*'Cost drivers '!$F201 + SUM('Model coeffs'!D$10)*'Cost drivers '!$G201 + SUM('Model coeffs'!D$11)*'Cost drivers '!$H201 + SUM('Model coeffs'!D$12)*'Cost drivers '!$I201 + SUM('Model coeffs'!D$13)*'Cost drivers '!$J201),
"")</f>
        <v>14.056453624452171</v>
      </c>
      <c r="E199" s="181">
        <f>IFERROR(
EXP(SUM('Model coeffs'!E$14) + SUM('Model coeffs'!E$7)*'Cost drivers '!$D201 + SUM('Model coeffs'!E$8)*'Cost drivers '!$E201 + SUM('Model coeffs'!E$9)*'Cost drivers '!$F201 + SUM('Model coeffs'!E$10)*'Cost drivers '!$G201 + SUM('Model coeffs'!E$11)*'Cost drivers '!$H201 + SUM('Model coeffs'!E$12)*'Cost drivers '!$I201 + SUM('Model coeffs'!E$13)*'Cost drivers '!$J201),
"")</f>
        <v>15.422760727169392</v>
      </c>
      <c r="F199" s="181">
        <f>IFERROR(
EXP(SUM('Model coeffs'!F$14) + SUM('Model coeffs'!F$7)*'Cost drivers '!$D201 + SUM('Model coeffs'!F$8)*'Cost drivers '!$E201 + SUM('Model coeffs'!F$9)*'Cost drivers '!$F201 + SUM('Model coeffs'!F$10)*'Cost drivers '!$G201 + SUM('Model coeffs'!F$11)*'Cost drivers '!$H201 + SUM('Model coeffs'!F$12)*'Cost drivers '!$I201 + SUM('Model coeffs'!F$13)*'Cost drivers '!$J201),
"")</f>
        <v>21.132951835051376</v>
      </c>
      <c r="G199" s="181">
        <f>IFERROR(
EXP(SUM('Model coeffs'!G$14) + SUM('Model coeffs'!G$7)*'Cost drivers '!$D201 + SUM('Model coeffs'!G$8)*'Cost drivers '!$E201 + SUM('Model coeffs'!G$9)*'Cost drivers '!$F201 + SUM('Model coeffs'!G$10)*'Cost drivers '!$G201 + SUM('Model coeffs'!G$11)*'Cost drivers '!$H201 + SUM('Model coeffs'!G$12)*'Cost drivers '!$I201 + SUM('Model coeffs'!G$13)*'Cost drivers '!$J201),
"")</f>
        <v>21.720146896691492</v>
      </c>
      <c r="H199" s="181">
        <f>IFERROR(
EXP(SUM('Model coeffs'!H$14) + SUM('Model coeffs'!H$7)*'Cost drivers '!$D201 + SUM('Model coeffs'!H$8)*'Cost drivers '!$E201 + SUM('Model coeffs'!H$9)*'Cost drivers '!$F201 + SUM('Model coeffs'!H$10)*'Cost drivers '!$G201 + SUM('Model coeffs'!H$11)*'Cost drivers '!$H201 + SUM('Model coeffs'!H$12)*'Cost drivers '!$I201 + SUM('Model coeffs'!H$13)*'Cost drivers '!$J201),
"")</f>
        <v>34.604920999105858</v>
      </c>
      <c r="I199" s="181">
        <f>IFERROR(
EXP(SUM('Model coeffs'!I$14) + SUM('Model coeffs'!I$7)*'Cost drivers '!$D201 + SUM('Model coeffs'!I$8)*'Cost drivers '!$E201 + SUM('Model coeffs'!I$9)*'Cost drivers '!$F201 + SUM('Model coeffs'!I$10)*'Cost drivers '!$G201 + SUM('Model coeffs'!I$11)*'Cost drivers '!$H201 + SUM('Model coeffs'!I$12)*'Cost drivers '!$I201 + SUM('Model coeffs'!I$13)*'Cost drivers '!$J201),
"")</f>
        <v>36.353594659607317</v>
      </c>
      <c r="J199" s="181">
        <f>IFERROR(
EXP(SUM('Model coeffs'!J$14) + SUM('Model coeffs'!J$7)*'Cost drivers '!$D201 + SUM('Model coeffs'!J$8)*'Cost drivers '!$E201 + SUM('Model coeffs'!J$9)*'Cost drivers '!$F201 + SUM('Model coeffs'!J$10)*'Cost drivers '!$G201 + SUM('Model coeffs'!J$11)*'Cost drivers '!$H201 + SUM('Model coeffs'!J$12)*'Cost drivers '!$I201 + SUM('Model coeffs'!J$13)*'Cost drivers '!$J201),
"")</f>
        <v>35.863508290836386</v>
      </c>
      <c r="K199" s="181">
        <f>IFERROR(
EXP(SUM('Model coeffs'!K$14) + SUM('Model coeffs'!K$7)*'Cost drivers '!$D201 + SUM('Model coeffs'!K$8)*'Cost drivers '!$E201 + SUM('Model coeffs'!K$9)*'Cost drivers '!$F201 + SUM('Model coeffs'!K$10)*'Cost drivers '!$G201 + SUM('Model coeffs'!K$11)*'Cost drivers '!$H201 + SUM('Model coeffs'!K$12)*'Cost drivers '!$I201 + SUM('Model coeffs'!K$13)*'Cost drivers '!$J201),
"")</f>
        <v>37.763757408474987</v>
      </c>
      <c r="L199" s="182">
        <f>IFERROR(INDEX('Cost drivers '!$O$9:$O$314, MATCH('Modelled costs '!$A199, 'Cost drivers '!$A$9:$A$314, 0)), "")</f>
        <v>2290.2460000000001</v>
      </c>
      <c r="M199" s="183"/>
      <c r="N199" s="184">
        <f t="shared" si="32"/>
        <v>32.192736687587086</v>
      </c>
      <c r="O199" s="184">
        <f t="shared" si="32"/>
        <v>35.321916064356792</v>
      </c>
      <c r="P199" s="184">
        <f t="shared" si="32"/>
        <v>48.399658408419072</v>
      </c>
      <c r="Q199" s="184">
        <f t="shared" si="32"/>
        <v>49.744479549560104</v>
      </c>
      <c r="R199" s="184">
        <f t="shared" si="31"/>
        <v>79.253781898518184</v>
      </c>
      <c r="S199" s="184">
        <f t="shared" si="31"/>
        <v>83.258674754787009</v>
      </c>
      <c r="T199" s="184">
        <f t="shared" si="31"/>
        <v>82.13625640905488</v>
      </c>
      <c r="U199" s="184">
        <f t="shared" si="31"/>
        <v>86.488294349730211</v>
      </c>
      <c r="V199" s="183"/>
      <c r="W199" s="185">
        <f t="shared" si="25"/>
        <v>33.757326375971942</v>
      </c>
      <c r="X199" s="185">
        <f t="shared" si="26"/>
        <v>49.072068978989591</v>
      </c>
      <c r="Y199" s="185">
        <f t="shared" ref="Y199:Y262" si="33">SUMPRODUCT($R199:$U199, $R$2:$U$2)</f>
        <v>82.784251853022568</v>
      </c>
      <c r="Z199" s="183"/>
      <c r="AA199" s="185">
        <f t="shared" si="27"/>
        <v>82.829395354961534</v>
      </c>
      <c r="AB199" s="185">
        <f t="shared" si="28"/>
        <v>82.784251853022568</v>
      </c>
      <c r="AC199" s="185">
        <f t="shared" si="29"/>
        <v>82.795537728507313</v>
      </c>
      <c r="AD199" s="183"/>
      <c r="AE199" s="186" t="str">
        <f>IF(RIGHT($C199,2)&gt;=RIGHT(Controls!$C$53,2), 'Modelled costs '!$AC199*Controls!$E$41, "")</f>
        <v/>
      </c>
      <c r="AF199" s="187" t="str">
        <f>IF(RIGHT($C199,2)&lt;RIGHT(Controls!$C$53,2), "", (INDEX(Controls!$F$44:$F$49, MATCH('Modelled costs '!$C199, Controls!$B$44:$B$49,0), 0))*'Modelled costs '!$AE199)</f>
        <v/>
      </c>
      <c r="AG199" s="188" t="str">
        <f t="shared" si="30"/>
        <v/>
      </c>
    </row>
    <row r="200" spans="1:33" s="48" customFormat="1" ht="13.15">
      <c r="A200" s="66" t="str">
        <f t="shared" ref="A200:A263" si="34">B200&amp;RIGHT(C200,2)</f>
        <v>YKY25</v>
      </c>
      <c r="B200" s="66" t="str">
        <f>Costs!B201</f>
        <v>YKY</v>
      </c>
      <c r="C200" s="66" t="str">
        <f>Costs!C201</f>
        <v>2024-25</v>
      </c>
      <c r="D200" s="181">
        <f>IFERROR(
EXP(SUM('Model coeffs'!D$14) + SUM('Model coeffs'!D$7)*'Cost drivers '!$D202 + SUM('Model coeffs'!D$8)*'Cost drivers '!$E202 + SUM('Model coeffs'!D$9)*'Cost drivers '!$F202 + SUM('Model coeffs'!D$10)*'Cost drivers '!$G202 + SUM('Model coeffs'!D$11)*'Cost drivers '!$H202 + SUM('Model coeffs'!D$12)*'Cost drivers '!$I202 + SUM('Model coeffs'!D$13)*'Cost drivers '!$J202),
"")</f>
        <v>14.295140762425277</v>
      </c>
      <c r="E200" s="181">
        <f>IFERROR(
EXP(SUM('Model coeffs'!E$14) + SUM('Model coeffs'!E$7)*'Cost drivers '!$D202 + SUM('Model coeffs'!E$8)*'Cost drivers '!$E202 + SUM('Model coeffs'!E$9)*'Cost drivers '!$F202 + SUM('Model coeffs'!E$10)*'Cost drivers '!$G202 + SUM('Model coeffs'!E$11)*'Cost drivers '!$H202 + SUM('Model coeffs'!E$12)*'Cost drivers '!$I202 + SUM('Model coeffs'!E$13)*'Cost drivers '!$J202),
"")</f>
        <v>15.670698456421878</v>
      </c>
      <c r="F200" s="181">
        <f>IFERROR(
EXP(SUM('Model coeffs'!F$14) + SUM('Model coeffs'!F$7)*'Cost drivers '!$D202 + SUM('Model coeffs'!F$8)*'Cost drivers '!$E202 + SUM('Model coeffs'!F$9)*'Cost drivers '!$F202 + SUM('Model coeffs'!F$10)*'Cost drivers '!$G202 + SUM('Model coeffs'!F$11)*'Cost drivers '!$H202 + SUM('Model coeffs'!F$12)*'Cost drivers '!$I202 + SUM('Model coeffs'!F$13)*'Cost drivers '!$J202),
"")</f>
        <v>21.134858002381076</v>
      </c>
      <c r="G200" s="181">
        <f>IFERROR(
EXP(SUM('Model coeffs'!G$14) + SUM('Model coeffs'!G$7)*'Cost drivers '!$D202 + SUM('Model coeffs'!G$8)*'Cost drivers '!$E202 + SUM('Model coeffs'!G$9)*'Cost drivers '!$F202 + SUM('Model coeffs'!G$10)*'Cost drivers '!$G202 + SUM('Model coeffs'!G$11)*'Cost drivers '!$H202 + SUM('Model coeffs'!G$12)*'Cost drivers '!$I202 + SUM('Model coeffs'!G$13)*'Cost drivers '!$J202),
"")</f>
        <v>21.716525400730006</v>
      </c>
      <c r="H200" s="181">
        <f>IFERROR(
EXP(SUM('Model coeffs'!H$14) + SUM('Model coeffs'!H$7)*'Cost drivers '!$D202 + SUM('Model coeffs'!H$8)*'Cost drivers '!$E202 + SUM('Model coeffs'!H$9)*'Cost drivers '!$F202 + SUM('Model coeffs'!H$10)*'Cost drivers '!$G202 + SUM('Model coeffs'!H$11)*'Cost drivers '!$H202 + SUM('Model coeffs'!H$12)*'Cost drivers '!$I202 + SUM('Model coeffs'!H$13)*'Cost drivers '!$J202),
"")</f>
        <v>34.954411132907268</v>
      </c>
      <c r="I200" s="181">
        <f>IFERROR(
EXP(SUM('Model coeffs'!I$14) + SUM('Model coeffs'!I$7)*'Cost drivers '!$D202 + SUM('Model coeffs'!I$8)*'Cost drivers '!$E202 + SUM('Model coeffs'!I$9)*'Cost drivers '!$F202 + SUM('Model coeffs'!I$10)*'Cost drivers '!$G202 + SUM('Model coeffs'!I$11)*'Cost drivers '!$H202 + SUM('Model coeffs'!I$12)*'Cost drivers '!$I202 + SUM('Model coeffs'!I$13)*'Cost drivers '!$J202),
"")</f>
        <v>36.738287873194494</v>
      </c>
      <c r="J200" s="181">
        <f>IFERROR(
EXP(SUM('Model coeffs'!J$14) + SUM('Model coeffs'!J$7)*'Cost drivers '!$D202 + SUM('Model coeffs'!J$8)*'Cost drivers '!$E202 + SUM('Model coeffs'!J$9)*'Cost drivers '!$F202 + SUM('Model coeffs'!J$10)*'Cost drivers '!$G202 + SUM('Model coeffs'!J$11)*'Cost drivers '!$H202 + SUM('Model coeffs'!J$12)*'Cost drivers '!$I202 + SUM('Model coeffs'!J$13)*'Cost drivers '!$J202),
"")</f>
        <v>36.178459830209285</v>
      </c>
      <c r="K200" s="181">
        <f>IFERROR(
EXP(SUM('Model coeffs'!K$14) + SUM('Model coeffs'!K$7)*'Cost drivers '!$D202 + SUM('Model coeffs'!K$8)*'Cost drivers '!$E202 + SUM('Model coeffs'!K$9)*'Cost drivers '!$F202 + SUM('Model coeffs'!K$10)*'Cost drivers '!$G202 + SUM('Model coeffs'!K$11)*'Cost drivers '!$H202 + SUM('Model coeffs'!K$12)*'Cost drivers '!$I202 + SUM('Model coeffs'!K$13)*'Cost drivers '!$J202),
"")</f>
        <v>38.105219167800826</v>
      </c>
      <c r="L200" s="182">
        <f>IFERROR(INDEX('Cost drivers '!$O$9:$O$314, MATCH('Modelled costs '!$A200, 'Cost drivers '!$A$9:$A$314, 0)), "")</f>
        <v>2300.4480000000003</v>
      </c>
      <c r="M200" s="183"/>
      <c r="N200" s="184">
        <f t="shared" si="32"/>
        <v>32.885227976639712</v>
      </c>
      <c r="O200" s="184">
        <f t="shared" si="32"/>
        <v>36.049626922678804</v>
      </c>
      <c r="P200" s="184">
        <f t="shared" si="32"/>
        <v>48.619641821861549</v>
      </c>
      <c r="Q200" s="184">
        <f t="shared" si="32"/>
        <v>49.957737425058554</v>
      </c>
      <c r="R200" s="184">
        <f t="shared" si="31"/>
        <v>80.410805181874281</v>
      </c>
      <c r="S200" s="184">
        <f t="shared" si="31"/>
        <v>84.514520861314551</v>
      </c>
      <c r="T200" s="184">
        <f t="shared" si="31"/>
        <v>83.226665559485298</v>
      </c>
      <c r="U200" s="184">
        <f t="shared" si="31"/>
        <v>87.659075224129097</v>
      </c>
      <c r="V200" s="183"/>
      <c r="W200" s="185">
        <f t="shared" ref="W200:W263" si="35">SUMPRODUCT($N200:$O200, $N$2:$O$2)</f>
        <v>34.467427449659255</v>
      </c>
      <c r="X200" s="185">
        <f t="shared" ref="X200:X263" si="36">SUMPRODUCT($P200:$Q200, $P$2:$Q$2)</f>
        <v>49.288689623460051</v>
      </c>
      <c r="Y200" s="185">
        <f t="shared" si="33"/>
        <v>83.9527667067008</v>
      </c>
      <c r="Z200" s="183"/>
      <c r="AA200" s="185">
        <f t="shared" ref="AA200:AA263" si="37">W200+X200</f>
        <v>83.756117073119299</v>
      </c>
      <c r="AB200" s="185">
        <f t="shared" ref="AB200:AB263" si="38">Y200</f>
        <v>83.9527667067008</v>
      </c>
      <c r="AC200" s="185">
        <f t="shared" ref="AC200:AC263" si="39">SUMPRODUCT($AA200:$AB200, $AA$2:$AB$2)</f>
        <v>83.903604298305424</v>
      </c>
      <c r="AD200" s="183"/>
      <c r="AE200" s="186">
        <f>IF(RIGHT($C200,2)&gt;=RIGHT(Controls!$C$53,2), 'Modelled costs '!$AC200*Controls!$E$41, "")</f>
        <v>76.952972231444761</v>
      </c>
      <c r="AF200" s="187">
        <f>IF(RIGHT($C200,2)&lt;RIGHT(Controls!$C$53,2), "", (INDEX(Controls!$F$44:$F$49, MATCH('Modelled costs '!$C200, Controls!$B$44:$B$49,0), 0))*'Modelled costs '!$AE200)</f>
        <v>-0.60961909747586196</v>
      </c>
      <c r="AG200" s="188">
        <f t="shared" ref="AG200:AG263" si="40">IF(AE200="", "", AE200+AF200)</f>
        <v>76.343353133968904</v>
      </c>
    </row>
    <row r="201" spans="1:33" s="48" customFormat="1" ht="13.15">
      <c r="A201" s="66" t="str">
        <f t="shared" si="34"/>
        <v>YKY26</v>
      </c>
      <c r="B201" s="66" t="str">
        <f>Costs!B202</f>
        <v>YKY</v>
      </c>
      <c r="C201" s="66" t="str">
        <f>Costs!C202</f>
        <v>2025-26</v>
      </c>
      <c r="D201" s="181">
        <f>IFERROR(
EXP(SUM('Model coeffs'!D$14) + SUM('Model coeffs'!D$7)*'Cost drivers '!$D203 + SUM('Model coeffs'!D$8)*'Cost drivers '!$E203 + SUM('Model coeffs'!D$9)*'Cost drivers '!$F203 + SUM('Model coeffs'!D$10)*'Cost drivers '!$G203 + SUM('Model coeffs'!D$11)*'Cost drivers '!$H203 + SUM('Model coeffs'!D$12)*'Cost drivers '!$I203 + SUM('Model coeffs'!D$13)*'Cost drivers '!$J203),
"")</f>
        <v>17.679708524284756</v>
      </c>
      <c r="E201" s="181">
        <f>IFERROR(
EXP(SUM('Model coeffs'!E$14) + SUM('Model coeffs'!E$7)*'Cost drivers '!$D203 + SUM('Model coeffs'!E$8)*'Cost drivers '!$E203 + SUM('Model coeffs'!E$9)*'Cost drivers '!$F203 + SUM('Model coeffs'!E$10)*'Cost drivers '!$G203 + SUM('Model coeffs'!E$11)*'Cost drivers '!$H203 + SUM('Model coeffs'!E$12)*'Cost drivers '!$I203 + SUM('Model coeffs'!E$13)*'Cost drivers '!$J203),
"")</f>
        <v>19.164527528883045</v>
      </c>
      <c r="F201" s="181">
        <f>IFERROR(
EXP(SUM('Model coeffs'!F$14) + SUM('Model coeffs'!F$7)*'Cost drivers '!$D203 + SUM('Model coeffs'!F$8)*'Cost drivers '!$E203 + SUM('Model coeffs'!F$9)*'Cost drivers '!$F203 + SUM('Model coeffs'!F$10)*'Cost drivers '!$G203 + SUM('Model coeffs'!F$11)*'Cost drivers '!$H203 + SUM('Model coeffs'!F$12)*'Cost drivers '!$I203 + SUM('Model coeffs'!F$13)*'Cost drivers '!$J203),
"")</f>
        <v>21.136848903096222</v>
      </c>
      <c r="G201" s="181">
        <f>IFERROR(
EXP(SUM('Model coeffs'!G$14) + SUM('Model coeffs'!G$7)*'Cost drivers '!$D203 + SUM('Model coeffs'!G$8)*'Cost drivers '!$E203 + SUM('Model coeffs'!G$9)*'Cost drivers '!$F203 + SUM('Model coeffs'!G$10)*'Cost drivers '!$G203 + SUM('Model coeffs'!G$11)*'Cost drivers '!$H203 + SUM('Model coeffs'!G$12)*'Cost drivers '!$I203 + SUM('Model coeffs'!G$13)*'Cost drivers '!$J203),
"")</f>
        <v>21.712708772410906</v>
      </c>
      <c r="H201" s="181">
        <f>IFERROR(
EXP(SUM('Model coeffs'!H$14) + SUM('Model coeffs'!H$7)*'Cost drivers '!$D203 + SUM('Model coeffs'!H$8)*'Cost drivers '!$E203 + SUM('Model coeffs'!H$9)*'Cost drivers '!$F203 + SUM('Model coeffs'!H$10)*'Cost drivers '!$G203 + SUM('Model coeffs'!H$11)*'Cost drivers '!$H203 + SUM('Model coeffs'!H$12)*'Cost drivers '!$I203 + SUM('Model coeffs'!H$13)*'Cost drivers '!$J203),
"")</f>
        <v>39.864569984253706</v>
      </c>
      <c r="I201" s="181">
        <f>IFERROR(
EXP(SUM('Model coeffs'!I$14) + SUM('Model coeffs'!I$7)*'Cost drivers '!$D203 + SUM('Model coeffs'!I$8)*'Cost drivers '!$E203 + SUM('Model coeffs'!I$9)*'Cost drivers '!$F203 + SUM('Model coeffs'!I$10)*'Cost drivers '!$G203 + SUM('Model coeffs'!I$11)*'Cost drivers '!$H203 + SUM('Model coeffs'!I$12)*'Cost drivers '!$I203 + SUM('Model coeffs'!I$13)*'Cost drivers '!$J203),
"")</f>
        <v>42.156032655437855</v>
      </c>
      <c r="J201" s="181">
        <f>IFERROR(
EXP(SUM('Model coeffs'!J$14) + SUM('Model coeffs'!J$7)*'Cost drivers '!$D203 + SUM('Model coeffs'!J$8)*'Cost drivers '!$E203 + SUM('Model coeffs'!J$9)*'Cost drivers '!$F203 + SUM('Model coeffs'!J$10)*'Cost drivers '!$G203 + SUM('Model coeffs'!J$11)*'Cost drivers '!$H203 + SUM('Model coeffs'!J$12)*'Cost drivers '!$I203 + SUM('Model coeffs'!J$13)*'Cost drivers '!$J203),
"")</f>
        <v>40.399168157699748</v>
      </c>
      <c r="K201" s="181">
        <f>IFERROR(
EXP(SUM('Model coeffs'!K$14) + SUM('Model coeffs'!K$7)*'Cost drivers '!$D203 + SUM('Model coeffs'!K$8)*'Cost drivers '!$E203 + SUM('Model coeffs'!K$9)*'Cost drivers '!$F203 + SUM('Model coeffs'!K$10)*'Cost drivers '!$G203 + SUM('Model coeffs'!K$11)*'Cost drivers '!$H203 + SUM('Model coeffs'!K$12)*'Cost drivers '!$I203 + SUM('Model coeffs'!K$13)*'Cost drivers '!$J203),
"")</f>
        <v>42.689373649604697</v>
      </c>
      <c r="L201" s="182">
        <f>IFERROR(INDEX('Cost drivers '!$O$9:$O$314, MATCH('Modelled costs '!$A201, 'Cost drivers '!$A$9:$A$314, 0)), "")</f>
        <v>2311.1999999999998</v>
      </c>
      <c r="M201" s="183"/>
      <c r="N201" s="184">
        <f t="shared" si="32"/>
        <v>40.861342341326932</v>
      </c>
      <c r="O201" s="184">
        <f t="shared" si="32"/>
        <v>44.293056024754492</v>
      </c>
      <c r="P201" s="184">
        <f t="shared" si="32"/>
        <v>48.851485184835994</v>
      </c>
      <c r="Q201" s="184">
        <f t="shared" si="32"/>
        <v>50.182412514796084</v>
      </c>
      <c r="R201" s="184">
        <f t="shared" si="31"/>
        <v>92.134994147607159</v>
      </c>
      <c r="S201" s="184">
        <f t="shared" si="31"/>
        <v>97.431022673247966</v>
      </c>
      <c r="T201" s="184">
        <f t="shared" si="31"/>
        <v>93.370557446075665</v>
      </c>
      <c r="U201" s="184">
        <f t="shared" si="31"/>
        <v>98.663680378966376</v>
      </c>
      <c r="V201" s="183"/>
      <c r="W201" s="185">
        <f t="shared" si="35"/>
        <v>42.577199183040712</v>
      </c>
      <c r="X201" s="185">
        <f t="shared" si="36"/>
        <v>49.516948849816039</v>
      </c>
      <c r="Y201" s="185">
        <f t="shared" si="33"/>
        <v>95.400063661474292</v>
      </c>
      <c r="Z201" s="183"/>
      <c r="AA201" s="185">
        <f t="shared" si="37"/>
        <v>92.094148032856751</v>
      </c>
      <c r="AB201" s="185">
        <f t="shared" si="38"/>
        <v>95.400063661474292</v>
      </c>
      <c r="AC201" s="185">
        <f t="shared" si="39"/>
        <v>94.57358475431991</v>
      </c>
      <c r="AD201" s="183"/>
      <c r="AE201" s="186">
        <f>IF(RIGHT($C201,2)&gt;=RIGHT(Controls!$C$53,2), 'Modelled costs '!$AC201*Controls!$E$41, "")</f>
        <v>86.739044195916065</v>
      </c>
      <c r="AF201" s="187">
        <f>IF(RIGHT($C201,2)&lt;RIGHT(Controls!$C$53,2), "", (INDEX(Controls!$F$44:$F$49, MATCH('Modelled costs '!$C201, Controls!$B$44:$B$49,0), 0))*'Modelled costs '!$AE201)</f>
        <v>-1.3688445875515158</v>
      </c>
      <c r="AG201" s="188">
        <f t="shared" si="40"/>
        <v>85.370199608364544</v>
      </c>
    </row>
    <row r="202" spans="1:33" s="48" customFormat="1" ht="13.15">
      <c r="A202" s="66" t="str">
        <f t="shared" si="34"/>
        <v>YKY27</v>
      </c>
      <c r="B202" s="66" t="str">
        <f>Costs!B203</f>
        <v>YKY</v>
      </c>
      <c r="C202" s="66" t="str">
        <f>Costs!C203</f>
        <v>2026-27</v>
      </c>
      <c r="D202" s="181">
        <f>IFERROR(
EXP(SUM('Model coeffs'!D$14) + SUM('Model coeffs'!D$7)*'Cost drivers '!$D204 + SUM('Model coeffs'!D$8)*'Cost drivers '!$E204 + SUM('Model coeffs'!D$9)*'Cost drivers '!$F204 + SUM('Model coeffs'!D$10)*'Cost drivers '!$G204 + SUM('Model coeffs'!D$11)*'Cost drivers '!$H204 + SUM('Model coeffs'!D$12)*'Cost drivers '!$I204 + SUM('Model coeffs'!D$13)*'Cost drivers '!$J204),
"")</f>
        <v>18.558659731770938</v>
      </c>
      <c r="E202" s="181">
        <f>IFERROR(
EXP(SUM('Model coeffs'!E$14) + SUM('Model coeffs'!E$7)*'Cost drivers '!$D204 + SUM('Model coeffs'!E$8)*'Cost drivers '!$E204 + SUM('Model coeffs'!E$9)*'Cost drivers '!$F204 + SUM('Model coeffs'!E$10)*'Cost drivers '!$G204 + SUM('Model coeffs'!E$11)*'Cost drivers '!$H204 + SUM('Model coeffs'!E$12)*'Cost drivers '!$I204 + SUM('Model coeffs'!E$13)*'Cost drivers '!$J204),
"")</f>
        <v>20.065782409908721</v>
      </c>
      <c r="F202" s="181">
        <f>IFERROR(
EXP(SUM('Model coeffs'!F$14) + SUM('Model coeffs'!F$7)*'Cost drivers '!$D204 + SUM('Model coeffs'!F$8)*'Cost drivers '!$E204 + SUM('Model coeffs'!F$9)*'Cost drivers '!$F204 + SUM('Model coeffs'!F$10)*'Cost drivers '!$G204 + SUM('Model coeffs'!F$11)*'Cost drivers '!$H204 + SUM('Model coeffs'!F$12)*'Cost drivers '!$I204 + SUM('Model coeffs'!F$13)*'Cost drivers '!$J204),
"")</f>
        <v>21.13904040848286</v>
      </c>
      <c r="G202" s="181">
        <f>IFERROR(
EXP(SUM('Model coeffs'!G$14) + SUM('Model coeffs'!G$7)*'Cost drivers '!$D204 + SUM('Model coeffs'!G$8)*'Cost drivers '!$E204 + SUM('Model coeffs'!G$9)*'Cost drivers '!$F204 + SUM('Model coeffs'!G$10)*'Cost drivers '!$G204 + SUM('Model coeffs'!G$11)*'Cost drivers '!$H204 + SUM('Model coeffs'!G$12)*'Cost drivers '!$I204 + SUM('Model coeffs'!G$13)*'Cost drivers '!$J204),
"")</f>
        <v>21.708466873122443</v>
      </c>
      <c r="H202" s="181">
        <f>IFERROR(
EXP(SUM('Model coeffs'!H$14) + SUM('Model coeffs'!H$7)*'Cost drivers '!$D204 + SUM('Model coeffs'!H$8)*'Cost drivers '!$E204 + SUM('Model coeffs'!H$9)*'Cost drivers '!$F204 + SUM('Model coeffs'!H$10)*'Cost drivers '!$G204 + SUM('Model coeffs'!H$11)*'Cost drivers '!$H204 + SUM('Model coeffs'!H$12)*'Cost drivers '!$I204 + SUM('Model coeffs'!H$13)*'Cost drivers '!$J204),
"")</f>
        <v>41.063997277771762</v>
      </c>
      <c r="I202" s="181">
        <f>IFERROR(
EXP(SUM('Model coeffs'!I$14) + SUM('Model coeffs'!I$7)*'Cost drivers '!$D204 + SUM('Model coeffs'!I$8)*'Cost drivers '!$E204 + SUM('Model coeffs'!I$9)*'Cost drivers '!$F204 + SUM('Model coeffs'!I$10)*'Cost drivers '!$G204 + SUM('Model coeffs'!I$11)*'Cost drivers '!$H204 + SUM('Model coeffs'!I$12)*'Cost drivers '!$I204 + SUM('Model coeffs'!I$13)*'Cost drivers '!$J204),
"")</f>
        <v>43.484774180160869</v>
      </c>
      <c r="J202" s="181">
        <f>IFERROR(
EXP(SUM('Model coeffs'!J$14) + SUM('Model coeffs'!J$7)*'Cost drivers '!$D204 + SUM('Model coeffs'!J$8)*'Cost drivers '!$E204 + SUM('Model coeffs'!J$9)*'Cost drivers '!$F204 + SUM('Model coeffs'!J$10)*'Cost drivers '!$G204 + SUM('Model coeffs'!J$11)*'Cost drivers '!$H204 + SUM('Model coeffs'!J$12)*'Cost drivers '!$I204 + SUM('Model coeffs'!J$13)*'Cost drivers '!$J204),
"")</f>
        <v>41.429946635052964</v>
      </c>
      <c r="K202" s="181">
        <f>IFERROR(
EXP(SUM('Model coeffs'!K$14) + SUM('Model coeffs'!K$7)*'Cost drivers '!$D204 + SUM('Model coeffs'!K$8)*'Cost drivers '!$E204 + SUM('Model coeffs'!K$9)*'Cost drivers '!$F204 + SUM('Model coeffs'!K$10)*'Cost drivers '!$G204 + SUM('Model coeffs'!K$11)*'Cost drivers '!$H204 + SUM('Model coeffs'!K$12)*'Cost drivers '!$I204 + SUM('Model coeffs'!K$13)*'Cost drivers '!$J204),
"")</f>
        <v>43.811119690794278</v>
      </c>
      <c r="L202" s="182">
        <f>IFERROR(INDEX('Cost drivers '!$O$9:$O$314, MATCH('Modelled costs '!$A202, 'Cost drivers '!$A$9:$A$314, 0)), "")</f>
        <v>2323.1509999999998</v>
      </c>
      <c r="M202" s="183"/>
      <c r="N202" s="184">
        <f t="shared" si="32"/>
        <v>43.114568914523389</v>
      </c>
      <c r="O202" s="184">
        <f t="shared" si="32"/>
        <v>46.615842471361852</v>
      </c>
      <c r="P202" s="184">
        <f t="shared" si="32"/>
        <v>49.109182864007359</v>
      </c>
      <c r="Q202" s="184">
        <f t="shared" si="32"/>
        <v>50.432046524761276</v>
      </c>
      <c r="R202" s="184">
        <f t="shared" si="31"/>
        <v>95.397866339852754</v>
      </c>
      <c r="S202" s="184">
        <f t="shared" si="31"/>
        <v>101.0216966214149</v>
      </c>
      <c r="T202" s="184">
        <f t="shared" si="31"/>
        <v>96.248021955169932</v>
      </c>
      <c r="U202" s="184">
        <f t="shared" si="31"/>
        <v>101.77984652078841</v>
      </c>
      <c r="V202" s="183"/>
      <c r="W202" s="185">
        <f t="shared" si="35"/>
        <v>44.865205692942624</v>
      </c>
      <c r="X202" s="185">
        <f t="shared" si="36"/>
        <v>49.770614694384321</v>
      </c>
      <c r="Y202" s="185">
        <f t="shared" si="33"/>
        <v>98.611857859306497</v>
      </c>
      <c r="Z202" s="183"/>
      <c r="AA202" s="185">
        <f t="shared" si="37"/>
        <v>94.635820387326945</v>
      </c>
      <c r="AB202" s="185">
        <f t="shared" si="38"/>
        <v>98.611857859306497</v>
      </c>
      <c r="AC202" s="185">
        <f t="shared" si="39"/>
        <v>97.617848491311605</v>
      </c>
      <c r="AD202" s="183"/>
      <c r="AE202" s="186">
        <f>IF(RIGHT($C202,2)&gt;=RIGHT(Controls!$C$53,2), 'Modelled costs '!$AC202*Controls!$E$41, "")</f>
        <v>89.531119039149559</v>
      </c>
      <c r="AF202" s="187">
        <f>IF(RIGHT($C202,2)&lt;RIGHT(Controls!$C$53,2), "", (INDEX(Controls!$F$44:$F$49, MATCH('Modelled costs '!$C202, Controls!$B$44:$B$49,0), 0))*'Modelled costs '!$AE202)</f>
        <v>-2.1109766148754008</v>
      </c>
      <c r="AG202" s="188">
        <f t="shared" si="40"/>
        <v>87.420142424274161</v>
      </c>
    </row>
    <row r="203" spans="1:33" s="48" customFormat="1" ht="13.15">
      <c r="A203" s="66" t="str">
        <f t="shared" si="34"/>
        <v>YKY28</v>
      </c>
      <c r="B203" s="66" t="str">
        <f>Costs!B204</f>
        <v>YKY</v>
      </c>
      <c r="C203" s="66" t="str">
        <f>Costs!C204</f>
        <v>2027-28</v>
      </c>
      <c r="D203" s="181">
        <f>IFERROR(
EXP(SUM('Model coeffs'!D$14) + SUM('Model coeffs'!D$7)*'Cost drivers '!$D205 + SUM('Model coeffs'!D$8)*'Cost drivers '!$E205 + SUM('Model coeffs'!D$9)*'Cost drivers '!$F205 + SUM('Model coeffs'!D$10)*'Cost drivers '!$G205 + SUM('Model coeffs'!D$11)*'Cost drivers '!$H205 + SUM('Model coeffs'!D$12)*'Cost drivers '!$I205 + SUM('Model coeffs'!D$13)*'Cost drivers '!$J205),
"")</f>
        <v>19.408494908187613</v>
      </c>
      <c r="E203" s="181">
        <f>IFERROR(
EXP(SUM('Model coeffs'!E$14) + SUM('Model coeffs'!E$7)*'Cost drivers '!$D205 + SUM('Model coeffs'!E$8)*'Cost drivers '!$E205 + SUM('Model coeffs'!E$9)*'Cost drivers '!$F205 + SUM('Model coeffs'!E$10)*'Cost drivers '!$G205 + SUM('Model coeffs'!E$11)*'Cost drivers '!$H205 + SUM('Model coeffs'!E$12)*'Cost drivers '!$I205 + SUM('Model coeffs'!E$13)*'Cost drivers '!$J205),
"")</f>
        <v>20.935038335284737</v>
      </c>
      <c r="F203" s="181">
        <f>IFERROR(
EXP(SUM('Model coeffs'!F$14) + SUM('Model coeffs'!F$7)*'Cost drivers '!$D205 + SUM('Model coeffs'!F$8)*'Cost drivers '!$E205 + SUM('Model coeffs'!F$9)*'Cost drivers '!$F205 + SUM('Model coeffs'!F$10)*'Cost drivers '!$G205 + SUM('Model coeffs'!F$11)*'Cost drivers '!$H205 + SUM('Model coeffs'!F$12)*'Cost drivers '!$I205 + SUM('Model coeffs'!F$13)*'Cost drivers '!$J205),
"")</f>
        <v>21.141157868040555</v>
      </c>
      <c r="G203" s="181">
        <f>IFERROR(
EXP(SUM('Model coeffs'!G$14) + SUM('Model coeffs'!G$7)*'Cost drivers '!$D205 + SUM('Model coeffs'!G$8)*'Cost drivers '!$E205 + SUM('Model coeffs'!G$9)*'Cost drivers '!$F205 + SUM('Model coeffs'!G$10)*'Cost drivers '!$G205 + SUM('Model coeffs'!G$11)*'Cost drivers '!$H205 + SUM('Model coeffs'!G$12)*'Cost drivers '!$I205 + SUM('Model coeffs'!G$13)*'Cost drivers '!$J205),
"")</f>
        <v>21.704327399520242</v>
      </c>
      <c r="H203" s="181">
        <f>IFERROR(
EXP(SUM('Model coeffs'!H$14) + SUM('Model coeffs'!H$7)*'Cost drivers '!$D205 + SUM('Model coeffs'!H$8)*'Cost drivers '!$E205 + SUM('Model coeffs'!H$9)*'Cost drivers '!$F205 + SUM('Model coeffs'!H$10)*'Cost drivers '!$G205 + SUM('Model coeffs'!H$11)*'Cost drivers '!$H205 + SUM('Model coeffs'!H$12)*'Cost drivers '!$I205 + SUM('Model coeffs'!H$13)*'Cost drivers '!$J205),
"")</f>
        <v>42.201903824576213</v>
      </c>
      <c r="I203" s="181">
        <f>IFERROR(
EXP(SUM('Model coeffs'!I$14) + SUM('Model coeffs'!I$7)*'Cost drivers '!$D205 + SUM('Model coeffs'!I$8)*'Cost drivers '!$E205 + SUM('Model coeffs'!I$9)*'Cost drivers '!$F205 + SUM('Model coeffs'!I$10)*'Cost drivers '!$G205 + SUM('Model coeffs'!I$11)*'Cost drivers '!$H205 + SUM('Model coeffs'!I$12)*'Cost drivers '!$I205 + SUM('Model coeffs'!I$13)*'Cost drivers '!$J205),
"")</f>
        <v>44.747073684753531</v>
      </c>
      <c r="J203" s="181">
        <f>IFERROR(
EXP(SUM('Model coeffs'!J$14) + SUM('Model coeffs'!J$7)*'Cost drivers '!$D205 + SUM('Model coeffs'!J$8)*'Cost drivers '!$E205 + SUM('Model coeffs'!J$9)*'Cost drivers '!$F205 + SUM('Model coeffs'!J$10)*'Cost drivers '!$G205 + SUM('Model coeffs'!J$11)*'Cost drivers '!$H205 + SUM('Model coeffs'!J$12)*'Cost drivers '!$I205 + SUM('Model coeffs'!J$13)*'Cost drivers '!$J205),
"")</f>
        <v>42.404490132116273</v>
      </c>
      <c r="K203" s="181">
        <f>IFERROR(
EXP(SUM('Model coeffs'!K$14) + SUM('Model coeffs'!K$7)*'Cost drivers '!$D205 + SUM('Model coeffs'!K$8)*'Cost drivers '!$E205 + SUM('Model coeffs'!K$9)*'Cost drivers '!$F205 + SUM('Model coeffs'!K$10)*'Cost drivers '!$G205 + SUM('Model coeffs'!K$11)*'Cost drivers '!$H205 + SUM('Model coeffs'!K$12)*'Cost drivers '!$I205 + SUM('Model coeffs'!K$13)*'Cost drivers '!$J205),
"")</f>
        <v>44.872425395815597</v>
      </c>
      <c r="L203" s="182">
        <f>IFERROR(INDEX('Cost drivers '!$O$9:$O$314, MATCH('Modelled costs '!$A203, 'Cost drivers '!$A$9:$A$314, 0)), "")</f>
        <v>2334.8150000000001</v>
      </c>
      <c r="M203" s="183"/>
      <c r="N203" s="184">
        <f t="shared" si="32"/>
        <v>45.315245039060066</v>
      </c>
      <c r="O203" s="184">
        <f t="shared" si="32"/>
        <v>48.879441530797834</v>
      </c>
      <c r="P203" s="184">
        <f t="shared" si="32"/>
        <v>49.360692507669107</v>
      </c>
      <c r="Q203" s="184">
        <f t="shared" si="32"/>
        <v>50.675589177310854</v>
      </c>
      <c r="R203" s="184">
        <f t="shared" si="31"/>
        <v>98.533638078177916</v>
      </c>
      <c r="S203" s="184">
        <f t="shared" si="31"/>
        <v>104.47613884526781</v>
      </c>
      <c r="T203" s="184">
        <f t="shared" si="31"/>
        <v>99.006639627817052</v>
      </c>
      <c r="U203" s="184">
        <f t="shared" si="31"/>
        <v>104.76881190053119</v>
      </c>
      <c r="V203" s="183"/>
      <c r="W203" s="185">
        <f t="shared" si="35"/>
        <v>47.097343284928954</v>
      </c>
      <c r="X203" s="185">
        <f t="shared" si="36"/>
        <v>50.018140842489984</v>
      </c>
      <c r="Y203" s="185">
        <f t="shared" si="33"/>
        <v>101.69630711294849</v>
      </c>
      <c r="Z203" s="183"/>
      <c r="AA203" s="185">
        <f t="shared" si="37"/>
        <v>97.115484127418938</v>
      </c>
      <c r="AB203" s="185">
        <f t="shared" si="38"/>
        <v>101.69630711294849</v>
      </c>
      <c r="AC203" s="185">
        <f t="shared" si="39"/>
        <v>100.5511013665661</v>
      </c>
      <c r="AD203" s="183"/>
      <c r="AE203" s="186">
        <f>IF(RIGHT($C203,2)&gt;=RIGHT(Controls!$C$53,2), 'Modelled costs '!$AC203*Controls!$E$41, "")</f>
        <v>92.221379236491558</v>
      </c>
      <c r="AF203" s="187">
        <f>IF(RIGHT($C203,2)&lt;RIGHT(Controls!$C$53,2), "", (INDEX(Controls!$F$44:$F$49, MATCH('Modelled costs '!$C203, Controls!$B$44:$B$49,0), 0))*'Modelled costs '!$AE203)</f>
        <v>-2.8877572856413702</v>
      </c>
      <c r="AG203" s="188">
        <f t="shared" si="40"/>
        <v>89.333621950850187</v>
      </c>
    </row>
    <row r="204" spans="1:33" s="48" customFormat="1" ht="13.15">
      <c r="A204" s="66" t="str">
        <f t="shared" si="34"/>
        <v>YKY29</v>
      </c>
      <c r="B204" s="66" t="str">
        <f>Costs!B205</f>
        <v>YKY</v>
      </c>
      <c r="C204" s="66" t="str">
        <f>Costs!C205</f>
        <v>2028-29</v>
      </c>
      <c r="D204" s="181">
        <f>IFERROR(
EXP(SUM('Model coeffs'!D$14) + SUM('Model coeffs'!D$7)*'Cost drivers '!$D206 + SUM('Model coeffs'!D$8)*'Cost drivers '!$E206 + SUM('Model coeffs'!D$9)*'Cost drivers '!$F206 + SUM('Model coeffs'!D$10)*'Cost drivers '!$G206 + SUM('Model coeffs'!D$11)*'Cost drivers '!$H206 + SUM('Model coeffs'!D$12)*'Cost drivers '!$I206 + SUM('Model coeffs'!D$13)*'Cost drivers '!$J206),
"")</f>
        <v>19.909309989902063</v>
      </c>
      <c r="E204" s="181">
        <f>IFERROR(
EXP(SUM('Model coeffs'!E$14) + SUM('Model coeffs'!E$7)*'Cost drivers '!$D206 + SUM('Model coeffs'!E$8)*'Cost drivers '!$E206 + SUM('Model coeffs'!E$9)*'Cost drivers '!$F206 + SUM('Model coeffs'!E$10)*'Cost drivers '!$G206 + SUM('Model coeffs'!E$11)*'Cost drivers '!$H206 + SUM('Model coeffs'!E$12)*'Cost drivers '!$I206 + SUM('Model coeffs'!E$13)*'Cost drivers '!$J206),
"")</f>
        <v>21.446351220722544</v>
      </c>
      <c r="F204" s="181">
        <f>IFERROR(
EXP(SUM('Model coeffs'!F$14) + SUM('Model coeffs'!F$7)*'Cost drivers '!$D206 + SUM('Model coeffs'!F$8)*'Cost drivers '!$E206 + SUM('Model coeffs'!F$9)*'Cost drivers '!$F206 + SUM('Model coeffs'!F$10)*'Cost drivers '!$G206 + SUM('Model coeffs'!F$11)*'Cost drivers '!$H206 + SUM('Model coeffs'!F$12)*'Cost drivers '!$I206 + SUM('Model coeffs'!F$13)*'Cost drivers '!$J206),
"")</f>
        <v>21.143200103000652</v>
      </c>
      <c r="G204" s="181">
        <f>IFERROR(
EXP(SUM('Model coeffs'!G$14) + SUM('Model coeffs'!G$7)*'Cost drivers '!$D206 + SUM('Model coeffs'!G$8)*'Cost drivers '!$E206 + SUM('Model coeffs'!G$9)*'Cost drivers '!$F206 + SUM('Model coeffs'!G$10)*'Cost drivers '!$G206 + SUM('Model coeffs'!G$11)*'Cost drivers '!$H206 + SUM('Model coeffs'!G$12)*'Cost drivers '!$I206 + SUM('Model coeffs'!G$13)*'Cost drivers '!$J206),
"")</f>
        <v>21.700296544987467</v>
      </c>
      <c r="H204" s="181">
        <f>IFERROR(
EXP(SUM('Model coeffs'!H$14) + SUM('Model coeffs'!H$7)*'Cost drivers '!$D206 + SUM('Model coeffs'!H$8)*'Cost drivers '!$E206 + SUM('Model coeffs'!H$9)*'Cost drivers '!$F206 + SUM('Model coeffs'!H$10)*'Cost drivers '!$G206 + SUM('Model coeffs'!H$11)*'Cost drivers '!$H206 + SUM('Model coeffs'!H$12)*'Cost drivers '!$I206 + SUM('Model coeffs'!H$13)*'Cost drivers '!$J206),
"")</f>
        <v>42.855665662298946</v>
      </c>
      <c r="I204" s="181">
        <f>IFERROR(
EXP(SUM('Model coeffs'!I$14) + SUM('Model coeffs'!I$7)*'Cost drivers '!$D206 + SUM('Model coeffs'!I$8)*'Cost drivers '!$E206 + SUM('Model coeffs'!I$9)*'Cost drivers '!$F206 + SUM('Model coeffs'!I$10)*'Cost drivers '!$G206 + SUM('Model coeffs'!I$11)*'Cost drivers '!$H206 + SUM('Model coeffs'!I$12)*'Cost drivers '!$I206 + SUM('Model coeffs'!I$13)*'Cost drivers '!$J206),
"")</f>
        <v>45.473257351636207</v>
      </c>
      <c r="J204" s="181">
        <f>IFERROR(
EXP(SUM('Model coeffs'!J$14) + SUM('Model coeffs'!J$7)*'Cost drivers '!$D206 + SUM('Model coeffs'!J$8)*'Cost drivers '!$E206 + SUM('Model coeffs'!J$9)*'Cost drivers '!$F206 + SUM('Model coeffs'!J$10)*'Cost drivers '!$G206 + SUM('Model coeffs'!J$11)*'Cost drivers '!$H206 + SUM('Model coeffs'!J$12)*'Cost drivers '!$I206 + SUM('Model coeffs'!J$13)*'Cost drivers '!$J206),
"")</f>
        <v>42.969204071036252</v>
      </c>
      <c r="K204" s="181">
        <f>IFERROR(
EXP(SUM('Model coeffs'!K$14) + SUM('Model coeffs'!K$7)*'Cost drivers '!$D206 + SUM('Model coeffs'!K$8)*'Cost drivers '!$E206 + SUM('Model coeffs'!K$9)*'Cost drivers '!$F206 + SUM('Model coeffs'!K$10)*'Cost drivers '!$G206 + SUM('Model coeffs'!K$11)*'Cost drivers '!$H206 + SUM('Model coeffs'!K$12)*'Cost drivers '!$I206 + SUM('Model coeffs'!K$13)*'Cost drivers '!$J206),
"")</f>
        <v>45.487745271841462</v>
      </c>
      <c r="L204" s="182">
        <f>IFERROR(INDEX('Cost drivers '!$O$9:$O$314, MATCH('Modelled costs '!$A204, 'Cost drivers '!$A$9:$A$314, 0)), "")</f>
        <v>2346.1750000000002</v>
      </c>
      <c r="M204" s="183"/>
      <c r="N204" s="184">
        <f t="shared" si="32"/>
        <v>46.710725365558474</v>
      </c>
      <c r="O204" s="184">
        <f t="shared" si="32"/>
        <v>50.316893075278713</v>
      </c>
      <c r="P204" s="184">
        <f t="shared" si="32"/>
        <v>49.60564750165755</v>
      </c>
      <c r="Q204" s="184">
        <f t="shared" si="32"/>
        <v>50.912693246435971</v>
      </c>
      <c r="R204" s="184">
        <f t="shared" si="31"/>
        <v>100.54689138524424</v>
      </c>
      <c r="S204" s="184">
        <f t="shared" si="31"/>
        <v>106.68821956697508</v>
      </c>
      <c r="T204" s="184">
        <f t="shared" si="31"/>
        <v>100.81327236136349</v>
      </c>
      <c r="U204" s="184">
        <f t="shared" si="31"/>
        <v>106.72221076316264</v>
      </c>
      <c r="V204" s="183"/>
      <c r="W204" s="185">
        <f t="shared" si="35"/>
        <v>48.513809220418594</v>
      </c>
      <c r="X204" s="185">
        <f t="shared" si="36"/>
        <v>50.259170374046761</v>
      </c>
      <c r="Y204" s="185">
        <f t="shared" si="33"/>
        <v>103.69264851918636</v>
      </c>
      <c r="Z204" s="183"/>
      <c r="AA204" s="185">
        <f t="shared" si="37"/>
        <v>98.772979594465355</v>
      </c>
      <c r="AB204" s="185">
        <f t="shared" si="38"/>
        <v>103.69264851918636</v>
      </c>
      <c r="AC204" s="185">
        <f t="shared" si="39"/>
        <v>102.46273128800611</v>
      </c>
      <c r="AD204" s="183"/>
      <c r="AE204" s="186">
        <f>IF(RIGHT($C204,2)&gt;=RIGHT(Controls!$C$53,2), 'Modelled costs '!$AC204*Controls!$E$41, "")</f>
        <v>93.974648425480893</v>
      </c>
      <c r="AF204" s="187">
        <f>IF(RIGHT($C204,2)&lt;RIGHT(Controls!$C$53,2), "", (INDEX(Controls!$F$44:$F$49, MATCH('Modelled costs '!$C204, Controls!$B$44:$B$49,0), 0))*'Modelled costs '!$AE204)</f>
        <v>-3.6638106098566752</v>
      </c>
      <c r="AG204" s="188">
        <f t="shared" si="40"/>
        <v>90.310837815624211</v>
      </c>
    </row>
    <row r="205" spans="1:33" s="48" customFormat="1" ht="13.15">
      <c r="A205" s="66" t="str">
        <f t="shared" si="34"/>
        <v>YKY30</v>
      </c>
      <c r="B205" s="66" t="str">
        <f>Costs!B206</f>
        <v>YKY</v>
      </c>
      <c r="C205" s="66" t="str">
        <f>Costs!C206</f>
        <v>2029-30</v>
      </c>
      <c r="D205" s="181">
        <f>IFERROR(
EXP(SUM('Model coeffs'!D$14) + SUM('Model coeffs'!D$7)*'Cost drivers '!$D207 + SUM('Model coeffs'!D$8)*'Cost drivers '!$E207 + SUM('Model coeffs'!D$9)*'Cost drivers '!$F207 + SUM('Model coeffs'!D$10)*'Cost drivers '!$G207 + SUM('Model coeffs'!D$11)*'Cost drivers '!$H207 + SUM('Model coeffs'!D$12)*'Cost drivers '!$I207 + SUM('Model coeffs'!D$13)*'Cost drivers '!$J207),
"")</f>
        <v>20.35514658801775</v>
      </c>
      <c r="E205" s="181">
        <f>IFERROR(
EXP(SUM('Model coeffs'!E$14) + SUM('Model coeffs'!E$7)*'Cost drivers '!$D207 + SUM('Model coeffs'!E$8)*'Cost drivers '!$E207 + SUM('Model coeffs'!E$9)*'Cost drivers '!$F207 + SUM('Model coeffs'!E$10)*'Cost drivers '!$G207 + SUM('Model coeffs'!E$11)*'Cost drivers '!$H207 + SUM('Model coeffs'!E$12)*'Cost drivers '!$I207 + SUM('Model coeffs'!E$13)*'Cost drivers '!$J207),
"")</f>
        <v>21.900961099209297</v>
      </c>
      <c r="F205" s="181">
        <f>IFERROR(
EXP(SUM('Model coeffs'!F$14) + SUM('Model coeffs'!F$7)*'Cost drivers '!$D207 + SUM('Model coeffs'!F$8)*'Cost drivers '!$E207 + SUM('Model coeffs'!F$9)*'Cost drivers '!$F207 + SUM('Model coeffs'!F$10)*'Cost drivers '!$G207 + SUM('Model coeffs'!F$11)*'Cost drivers '!$H207 + SUM('Model coeffs'!F$12)*'Cost drivers '!$I207 + SUM('Model coeffs'!F$13)*'Cost drivers '!$J207),
"")</f>
        <v>21.145182433683583</v>
      </c>
      <c r="G205" s="181">
        <f>IFERROR(
EXP(SUM('Model coeffs'!G$14) + SUM('Model coeffs'!G$7)*'Cost drivers '!$D207 + SUM('Model coeffs'!G$8)*'Cost drivers '!$E207 + SUM('Model coeffs'!G$9)*'Cost drivers '!$F207 + SUM('Model coeffs'!G$10)*'Cost drivers '!$G207 + SUM('Model coeffs'!G$11)*'Cost drivers '!$H207 + SUM('Model coeffs'!G$12)*'Cost drivers '!$I207 + SUM('Model coeffs'!G$13)*'Cost drivers '!$J207),
"")</f>
        <v>21.69634749442735</v>
      </c>
      <c r="H205" s="181">
        <f>IFERROR(
EXP(SUM('Model coeffs'!H$14) + SUM('Model coeffs'!H$7)*'Cost drivers '!$D207 + SUM('Model coeffs'!H$8)*'Cost drivers '!$E207 + SUM('Model coeffs'!H$9)*'Cost drivers '!$F207 + SUM('Model coeffs'!H$10)*'Cost drivers '!$G207 + SUM('Model coeffs'!H$11)*'Cost drivers '!$H207 + SUM('Model coeffs'!H$12)*'Cost drivers '!$I207 + SUM('Model coeffs'!H$13)*'Cost drivers '!$J207),
"")</f>
        <v>43.430181533660956</v>
      </c>
      <c r="I205" s="181">
        <f>IFERROR(
EXP(SUM('Model coeffs'!I$14) + SUM('Model coeffs'!I$7)*'Cost drivers '!$D207 + SUM('Model coeffs'!I$8)*'Cost drivers '!$E207 + SUM('Model coeffs'!I$9)*'Cost drivers '!$F207 + SUM('Model coeffs'!I$10)*'Cost drivers '!$G207 + SUM('Model coeffs'!I$11)*'Cost drivers '!$H207 + SUM('Model coeffs'!I$12)*'Cost drivers '!$I207 + SUM('Model coeffs'!I$13)*'Cost drivers '!$J207),
"")</f>
        <v>46.111909009708995</v>
      </c>
      <c r="J205" s="181">
        <f>IFERROR(
EXP(SUM('Model coeffs'!J$14) + SUM('Model coeffs'!J$7)*'Cost drivers '!$D207 + SUM('Model coeffs'!J$8)*'Cost drivers '!$E207 + SUM('Model coeffs'!J$9)*'Cost drivers '!$F207 + SUM('Model coeffs'!J$10)*'Cost drivers '!$G207 + SUM('Model coeffs'!J$11)*'Cost drivers '!$H207 + SUM('Model coeffs'!J$12)*'Cost drivers '!$I207 + SUM('Model coeffs'!J$13)*'Cost drivers '!$J207),
"")</f>
        <v>43.466205542681095</v>
      </c>
      <c r="K205" s="181">
        <f>IFERROR(
EXP(SUM('Model coeffs'!K$14) + SUM('Model coeffs'!K$7)*'Cost drivers '!$D207 + SUM('Model coeffs'!K$8)*'Cost drivers '!$E207 + SUM('Model coeffs'!K$9)*'Cost drivers '!$F207 + SUM('Model coeffs'!K$10)*'Cost drivers '!$G207 + SUM('Model coeffs'!K$11)*'Cost drivers '!$H207 + SUM('Model coeffs'!K$12)*'Cost drivers '!$I207 + SUM('Model coeffs'!K$13)*'Cost drivers '!$J207),
"")</f>
        <v>46.029482143019393</v>
      </c>
      <c r="L205" s="182">
        <f>IFERROR(INDEX('Cost drivers '!$O$9:$O$314, MATCH('Modelled costs '!$A205, 'Cost drivers '!$A$9:$A$314, 0)), "")</f>
        <v>2357.306945090038</v>
      </c>
      <c r="M205" s="183"/>
      <c r="N205" s="184">
        <f t="shared" si="32"/>
        <v>47.98332842026003</v>
      </c>
      <c r="O205" s="184">
        <f t="shared" si="32"/>
        <v>51.627287703312824</v>
      </c>
      <c r="P205" s="184">
        <f t="shared" si="32"/>
        <v>49.845685406118179</v>
      </c>
      <c r="Q205" s="184">
        <f t="shared" si="32"/>
        <v>51.144950631700432</v>
      </c>
      <c r="R205" s="184">
        <f t="shared" si="31"/>
        <v>102.37826855582007</v>
      </c>
      <c r="S205" s="184">
        <f t="shared" si="31"/>
        <v>108.69992335994691</v>
      </c>
      <c r="T205" s="184">
        <f t="shared" si="31"/>
        <v>102.46318820247323</v>
      </c>
      <c r="U205" s="184">
        <f t="shared" si="31"/>
        <v>108.50561793463748</v>
      </c>
      <c r="V205" s="183"/>
      <c r="W205" s="185">
        <f t="shared" si="35"/>
        <v>49.805308061786427</v>
      </c>
      <c r="X205" s="185">
        <f t="shared" si="36"/>
        <v>50.495318018909302</v>
      </c>
      <c r="Y205" s="185">
        <f t="shared" si="33"/>
        <v>105.51174951321943</v>
      </c>
      <c r="Z205" s="183"/>
      <c r="AA205" s="185">
        <f t="shared" si="37"/>
        <v>100.30062608069574</v>
      </c>
      <c r="AB205" s="185">
        <f t="shared" si="38"/>
        <v>105.51174951321943</v>
      </c>
      <c r="AC205" s="185">
        <f t="shared" si="39"/>
        <v>104.2089686550885</v>
      </c>
      <c r="AD205" s="183"/>
      <c r="AE205" s="186">
        <f>IF(RIGHT($C205,2)&gt;=RIGHT(Controls!$C$53,2), 'Modelled costs '!$AC205*Controls!$E$41, "")</f>
        <v>95.576226292634757</v>
      </c>
      <c r="AF205" s="187">
        <f>IF(RIGHT($C205,2)&lt;RIGHT(Controls!$C$53,2), "", (INDEX(Controls!$F$44:$F$49, MATCH('Modelled costs '!$C205, Controls!$B$44:$B$49,0), 0))*'Modelled costs '!$AE205)</f>
        <v>-4.4538843795819663</v>
      </c>
      <c r="AG205" s="188">
        <f t="shared" si="40"/>
        <v>91.122341913052793</v>
      </c>
    </row>
    <row r="206" spans="1:33" s="48" customFormat="1" ht="13.15">
      <c r="A206" s="66" t="str">
        <f t="shared" si="34"/>
        <v>AFW14</v>
      </c>
      <c r="B206" s="66" t="str">
        <f>Costs!B207</f>
        <v>AFW</v>
      </c>
      <c r="C206" s="66" t="str">
        <f>Costs!C207</f>
        <v>2013-14</v>
      </c>
      <c r="D206" s="181">
        <f>IFERROR(
EXP(SUM('Model coeffs'!D$14) + SUM('Model coeffs'!D$7)*'Cost drivers '!$D208 + SUM('Model coeffs'!D$8)*'Cost drivers '!$E208 + SUM('Model coeffs'!D$9)*'Cost drivers '!$F208 + SUM('Model coeffs'!D$10)*'Cost drivers '!$G208 + SUM('Model coeffs'!D$11)*'Cost drivers '!$H208 + SUM('Model coeffs'!D$12)*'Cost drivers '!$I208 + SUM('Model coeffs'!D$13)*'Cost drivers '!$J208),
"")</f>
        <v>9.0042080012989452</v>
      </c>
      <c r="E206" s="181">
        <f>IFERROR(
EXP(SUM('Model coeffs'!E$14) + SUM('Model coeffs'!E$7)*'Cost drivers '!$D208 + SUM('Model coeffs'!E$8)*'Cost drivers '!$E208 + SUM('Model coeffs'!E$9)*'Cost drivers '!$F208 + SUM('Model coeffs'!E$10)*'Cost drivers '!$G208 + SUM('Model coeffs'!E$11)*'Cost drivers '!$H208 + SUM('Model coeffs'!E$12)*'Cost drivers '!$I208 + SUM('Model coeffs'!E$13)*'Cost drivers '!$J208),
"")</f>
        <v>7.4268331936313485</v>
      </c>
      <c r="F206" s="181">
        <f>IFERROR(
EXP(SUM('Model coeffs'!F$14) + SUM('Model coeffs'!F$7)*'Cost drivers '!$D208 + SUM('Model coeffs'!F$8)*'Cost drivers '!$E208 + SUM('Model coeffs'!F$9)*'Cost drivers '!$F208 + SUM('Model coeffs'!F$10)*'Cost drivers '!$G208 + SUM('Model coeffs'!F$11)*'Cost drivers '!$H208 + SUM('Model coeffs'!F$12)*'Cost drivers '!$I208 + SUM('Model coeffs'!F$13)*'Cost drivers '!$J208),
"")</f>
        <v>17.773961990052221</v>
      </c>
      <c r="G206" s="181">
        <f>IFERROR(
EXP(SUM('Model coeffs'!G$14) + SUM('Model coeffs'!G$7)*'Cost drivers '!$D208 + SUM('Model coeffs'!G$8)*'Cost drivers '!$E208 + SUM('Model coeffs'!G$9)*'Cost drivers '!$F208 + SUM('Model coeffs'!G$10)*'Cost drivers '!$G208 + SUM('Model coeffs'!G$11)*'Cost drivers '!$H208 + SUM('Model coeffs'!G$12)*'Cost drivers '!$I208 + SUM('Model coeffs'!G$13)*'Cost drivers '!$J208),
"")</f>
        <v>16.243174716730227</v>
      </c>
      <c r="H206" s="181">
        <f>IFERROR(
EXP(SUM('Model coeffs'!H$14) + SUM('Model coeffs'!H$7)*'Cost drivers '!$D208 + SUM('Model coeffs'!H$8)*'Cost drivers '!$E208 + SUM('Model coeffs'!H$9)*'Cost drivers '!$F208 + SUM('Model coeffs'!H$10)*'Cost drivers '!$G208 + SUM('Model coeffs'!H$11)*'Cost drivers '!$H208 + SUM('Model coeffs'!H$12)*'Cost drivers '!$I208 + SUM('Model coeffs'!H$13)*'Cost drivers '!$J208),
"")</f>
        <v>27.032639201389962</v>
      </c>
      <c r="I206" s="181">
        <f>IFERROR(
EXP(SUM('Model coeffs'!I$14) + SUM('Model coeffs'!I$7)*'Cost drivers '!$D208 + SUM('Model coeffs'!I$8)*'Cost drivers '!$E208 + SUM('Model coeffs'!I$9)*'Cost drivers '!$F208 + SUM('Model coeffs'!I$10)*'Cost drivers '!$G208 + SUM('Model coeffs'!I$11)*'Cost drivers '!$H208 + SUM('Model coeffs'!I$12)*'Cost drivers '!$I208 + SUM('Model coeffs'!I$13)*'Cost drivers '!$J208),
"")</f>
        <v>24.214416725556635</v>
      </c>
      <c r="J206" s="181">
        <f>IFERROR(
EXP(SUM('Model coeffs'!J$14) + SUM('Model coeffs'!J$7)*'Cost drivers '!$D208 + SUM('Model coeffs'!J$8)*'Cost drivers '!$E208 + SUM('Model coeffs'!J$9)*'Cost drivers '!$F208 + SUM('Model coeffs'!J$10)*'Cost drivers '!$G208 + SUM('Model coeffs'!J$11)*'Cost drivers '!$H208 + SUM('Model coeffs'!J$12)*'Cost drivers '!$I208 + SUM('Model coeffs'!J$13)*'Cost drivers '!$J208),
"")</f>
        <v>28.496363962470241</v>
      </c>
      <c r="K206" s="181">
        <f>IFERROR(
EXP(SUM('Model coeffs'!K$14) + SUM('Model coeffs'!K$7)*'Cost drivers '!$D208 + SUM('Model coeffs'!K$8)*'Cost drivers '!$E208 + SUM('Model coeffs'!K$9)*'Cost drivers '!$F208 + SUM('Model coeffs'!K$10)*'Cost drivers '!$G208 + SUM('Model coeffs'!K$11)*'Cost drivers '!$H208 + SUM('Model coeffs'!K$12)*'Cost drivers '!$I208 + SUM('Model coeffs'!K$13)*'Cost drivers '!$J208),
"")</f>
        <v>25.52888293519003</v>
      </c>
      <c r="L206" s="182">
        <f>IFERROR(INDEX('Cost drivers '!$O$9:$O$314, MATCH('Modelled costs '!$A206, 'Cost drivers '!$A$9:$A$314, 0)), "")</f>
        <v>1337.7760000000001</v>
      </c>
      <c r="M206" s="183"/>
      <c r="N206" s="184">
        <f t="shared" si="32"/>
        <v>12.045613363145698</v>
      </c>
      <c r="O206" s="184">
        <f t="shared" si="32"/>
        <v>9.9354392024433711</v>
      </c>
      <c r="P206" s="184">
        <f t="shared" si="32"/>
        <v>23.777579775204099</v>
      </c>
      <c r="Q206" s="184">
        <f t="shared" si="32"/>
        <v>21.729729299848497</v>
      </c>
      <c r="R206" s="184">
        <f t="shared" si="31"/>
        <v>36.16361594027866</v>
      </c>
      <c r="S206" s="184">
        <f t="shared" si="31"/>
        <v>32.393465549448251</v>
      </c>
      <c r="T206" s="184">
        <f t="shared" si="31"/>
        <v>38.121751796257591</v>
      </c>
      <c r="U206" s="184">
        <f t="shared" si="31"/>
        <v>34.151926897506776</v>
      </c>
      <c r="V206" s="183"/>
      <c r="W206" s="185">
        <f t="shared" si="35"/>
        <v>10.990526282794534</v>
      </c>
      <c r="X206" s="185">
        <f t="shared" si="36"/>
        <v>22.753654537526298</v>
      </c>
      <c r="Y206" s="185">
        <f t="shared" si="33"/>
        <v>35.207690045872816</v>
      </c>
      <c r="Z206" s="183"/>
      <c r="AA206" s="185">
        <f t="shared" si="37"/>
        <v>33.744180820320835</v>
      </c>
      <c r="AB206" s="185">
        <f t="shared" si="38"/>
        <v>35.207690045872816</v>
      </c>
      <c r="AC206" s="185">
        <f t="shared" si="39"/>
        <v>34.841812739484823</v>
      </c>
      <c r="AD206" s="183"/>
      <c r="AE206" s="186" t="str">
        <f>IF(RIGHT($C206,2)&gt;=RIGHT(Controls!$C$53,2), 'Modelled costs '!$AC206*Controls!$E$41, "")</f>
        <v/>
      </c>
      <c r="AF206" s="187" t="str">
        <f>IF(RIGHT($C206,2)&lt;RIGHT(Controls!$C$53,2), "", (INDEX(Controls!$F$44:$F$49, MATCH('Modelled costs '!$C206, Controls!$B$44:$B$49,0), 0))*'Modelled costs '!$AE206)</f>
        <v/>
      </c>
      <c r="AG206" s="188" t="str">
        <f t="shared" si="40"/>
        <v/>
      </c>
    </row>
    <row r="207" spans="1:33" s="48" customFormat="1" ht="13.15">
      <c r="A207" s="66" t="str">
        <f t="shared" si="34"/>
        <v>AFW15</v>
      </c>
      <c r="B207" s="66" t="str">
        <f>Costs!B208</f>
        <v>AFW</v>
      </c>
      <c r="C207" s="66" t="str">
        <f>Costs!C208</f>
        <v>2014-15</v>
      </c>
      <c r="D207" s="181">
        <f>IFERROR(
EXP(SUM('Model coeffs'!D$14) + SUM('Model coeffs'!D$7)*'Cost drivers '!$D209 + SUM('Model coeffs'!D$8)*'Cost drivers '!$E209 + SUM('Model coeffs'!D$9)*'Cost drivers '!$F209 + SUM('Model coeffs'!D$10)*'Cost drivers '!$G209 + SUM('Model coeffs'!D$11)*'Cost drivers '!$H209 + SUM('Model coeffs'!D$12)*'Cost drivers '!$I209 + SUM('Model coeffs'!D$13)*'Cost drivers '!$J209),
"")</f>
        <v>8.8871671429607257</v>
      </c>
      <c r="E207" s="181">
        <f>IFERROR(
EXP(SUM('Model coeffs'!E$14) + SUM('Model coeffs'!E$7)*'Cost drivers '!$D209 + SUM('Model coeffs'!E$8)*'Cost drivers '!$E209 + SUM('Model coeffs'!E$9)*'Cost drivers '!$F209 + SUM('Model coeffs'!E$10)*'Cost drivers '!$G209 + SUM('Model coeffs'!E$11)*'Cost drivers '!$H209 + SUM('Model coeffs'!E$12)*'Cost drivers '!$I209 + SUM('Model coeffs'!E$13)*'Cost drivers '!$J209),
"")</f>
        <v>7.371293283524353</v>
      </c>
      <c r="F207" s="181">
        <f>IFERROR(
EXP(SUM('Model coeffs'!F$14) + SUM('Model coeffs'!F$7)*'Cost drivers '!$D209 + SUM('Model coeffs'!F$8)*'Cost drivers '!$E209 + SUM('Model coeffs'!F$9)*'Cost drivers '!$F209 + SUM('Model coeffs'!F$10)*'Cost drivers '!$G209 + SUM('Model coeffs'!F$11)*'Cost drivers '!$H209 + SUM('Model coeffs'!F$12)*'Cost drivers '!$I209 + SUM('Model coeffs'!F$13)*'Cost drivers '!$J209),
"")</f>
        <v>17.773961990052221</v>
      </c>
      <c r="G207" s="181">
        <f>IFERROR(
EXP(SUM('Model coeffs'!G$14) + SUM('Model coeffs'!G$7)*'Cost drivers '!$D209 + SUM('Model coeffs'!G$8)*'Cost drivers '!$E209 + SUM('Model coeffs'!G$9)*'Cost drivers '!$F209 + SUM('Model coeffs'!G$10)*'Cost drivers '!$G209 + SUM('Model coeffs'!G$11)*'Cost drivers '!$H209 + SUM('Model coeffs'!G$12)*'Cost drivers '!$I209 + SUM('Model coeffs'!G$13)*'Cost drivers '!$J209),
"")</f>
        <v>16.241041371692287</v>
      </c>
      <c r="H207" s="181">
        <f>IFERROR(
EXP(SUM('Model coeffs'!H$14) + SUM('Model coeffs'!H$7)*'Cost drivers '!$D209 + SUM('Model coeffs'!H$8)*'Cost drivers '!$E209 + SUM('Model coeffs'!H$9)*'Cost drivers '!$F209 + SUM('Model coeffs'!H$10)*'Cost drivers '!$G209 + SUM('Model coeffs'!H$11)*'Cost drivers '!$H209 + SUM('Model coeffs'!H$12)*'Cost drivers '!$I209 + SUM('Model coeffs'!H$13)*'Cost drivers '!$J209),
"")</f>
        <v>26.824473464028728</v>
      </c>
      <c r="I207" s="181">
        <f>IFERROR(
EXP(SUM('Model coeffs'!I$14) + SUM('Model coeffs'!I$7)*'Cost drivers '!$D209 + SUM('Model coeffs'!I$8)*'Cost drivers '!$E209 + SUM('Model coeffs'!I$9)*'Cost drivers '!$F209 + SUM('Model coeffs'!I$10)*'Cost drivers '!$G209 + SUM('Model coeffs'!I$11)*'Cost drivers '!$H209 + SUM('Model coeffs'!I$12)*'Cost drivers '!$I209 + SUM('Model coeffs'!I$13)*'Cost drivers '!$J209),
"")</f>
        <v>24.08590945293539</v>
      </c>
      <c r="J207" s="181">
        <f>IFERROR(
EXP(SUM('Model coeffs'!J$14) + SUM('Model coeffs'!J$7)*'Cost drivers '!$D209 + SUM('Model coeffs'!J$8)*'Cost drivers '!$E209 + SUM('Model coeffs'!J$9)*'Cost drivers '!$F209 + SUM('Model coeffs'!J$10)*'Cost drivers '!$G209 + SUM('Model coeffs'!J$11)*'Cost drivers '!$H209 + SUM('Model coeffs'!J$12)*'Cost drivers '!$I209 + SUM('Model coeffs'!J$13)*'Cost drivers '!$J209),
"")</f>
        <v>28.302329003437581</v>
      </c>
      <c r="K207" s="181">
        <f>IFERROR(
EXP(SUM('Model coeffs'!K$14) + SUM('Model coeffs'!K$7)*'Cost drivers '!$D209 + SUM('Model coeffs'!K$8)*'Cost drivers '!$E209 + SUM('Model coeffs'!K$9)*'Cost drivers '!$F209 + SUM('Model coeffs'!K$10)*'Cost drivers '!$G209 + SUM('Model coeffs'!K$11)*'Cost drivers '!$H209 + SUM('Model coeffs'!K$12)*'Cost drivers '!$I209 + SUM('Model coeffs'!K$13)*'Cost drivers '!$J209),
"")</f>
        <v>25.42074991638896</v>
      </c>
      <c r="L207" s="182">
        <f>IFERROR(INDEX('Cost drivers '!$O$9:$O$314, MATCH('Modelled costs '!$A207, 'Cost drivers '!$A$9:$A$314, 0)), "")</f>
        <v>1340.078</v>
      </c>
      <c r="M207" s="183"/>
      <c r="N207" s="184">
        <f t="shared" si="32"/>
        <v>11.909497170604523</v>
      </c>
      <c r="O207" s="184">
        <f t="shared" si="32"/>
        <v>9.8781079607987472</v>
      </c>
      <c r="P207" s="184">
        <f t="shared" si="32"/>
        <v>23.818495435705199</v>
      </c>
      <c r="Q207" s="184">
        <f t="shared" si="32"/>
        <v>21.764262239294656</v>
      </c>
      <c r="R207" s="184">
        <f t="shared" si="31"/>
        <v>35.946886750728687</v>
      </c>
      <c r="S207" s="184">
        <f t="shared" si="31"/>
        <v>32.276997367870749</v>
      </c>
      <c r="T207" s="184">
        <f t="shared" si="31"/>
        <v>37.927328446268625</v>
      </c>
      <c r="U207" s="184">
        <f t="shared" si="31"/>
        <v>34.065787706454685</v>
      </c>
      <c r="V207" s="183"/>
      <c r="W207" s="185">
        <f t="shared" si="35"/>
        <v>10.893802565701634</v>
      </c>
      <c r="X207" s="185">
        <f t="shared" si="36"/>
        <v>22.791378837499927</v>
      </c>
      <c r="Y207" s="185">
        <f t="shared" si="33"/>
        <v>35.054250067830694</v>
      </c>
      <c r="Z207" s="183"/>
      <c r="AA207" s="185">
        <f t="shared" si="37"/>
        <v>33.685181403201561</v>
      </c>
      <c r="AB207" s="185">
        <f t="shared" si="38"/>
        <v>35.054250067830694</v>
      </c>
      <c r="AC207" s="185">
        <f t="shared" si="39"/>
        <v>34.711982901673409</v>
      </c>
      <c r="AD207" s="183"/>
      <c r="AE207" s="186" t="str">
        <f>IF(RIGHT($C207,2)&gt;=RIGHT(Controls!$C$53,2), 'Modelled costs '!$AC207*Controls!$E$41, "")</f>
        <v/>
      </c>
      <c r="AF207" s="187" t="str">
        <f>IF(RIGHT($C207,2)&lt;RIGHT(Controls!$C$53,2), "", (INDEX(Controls!$F$44:$F$49, MATCH('Modelled costs '!$C207, Controls!$B$44:$B$49,0), 0))*'Modelled costs '!$AE207)</f>
        <v/>
      </c>
      <c r="AG207" s="188" t="str">
        <f t="shared" si="40"/>
        <v/>
      </c>
    </row>
    <row r="208" spans="1:33" s="48" customFormat="1" ht="13.15">
      <c r="A208" s="66" t="str">
        <f t="shared" si="34"/>
        <v>AFW16</v>
      </c>
      <c r="B208" s="66" t="str">
        <f>Costs!B209</f>
        <v>AFW</v>
      </c>
      <c r="C208" s="66" t="str">
        <f>Costs!C209</f>
        <v>2015-16</v>
      </c>
      <c r="D208" s="181">
        <f>IFERROR(
EXP(SUM('Model coeffs'!D$14) + SUM('Model coeffs'!D$7)*'Cost drivers '!$D210 + SUM('Model coeffs'!D$8)*'Cost drivers '!$E210 + SUM('Model coeffs'!D$9)*'Cost drivers '!$F210 + SUM('Model coeffs'!D$10)*'Cost drivers '!$G210 + SUM('Model coeffs'!D$11)*'Cost drivers '!$H210 + SUM('Model coeffs'!D$12)*'Cost drivers '!$I210 + SUM('Model coeffs'!D$13)*'Cost drivers '!$J210),
"")</f>
        <v>8.5045895499951367</v>
      </c>
      <c r="E208" s="181">
        <f>IFERROR(
EXP(SUM('Model coeffs'!E$14) + SUM('Model coeffs'!E$7)*'Cost drivers '!$D210 + SUM('Model coeffs'!E$8)*'Cost drivers '!$E210 + SUM('Model coeffs'!E$9)*'Cost drivers '!$F210 + SUM('Model coeffs'!E$10)*'Cost drivers '!$G210 + SUM('Model coeffs'!E$11)*'Cost drivers '!$H210 + SUM('Model coeffs'!E$12)*'Cost drivers '!$I210 + SUM('Model coeffs'!E$13)*'Cost drivers '!$J210),
"")</f>
        <v>7.188211686076813</v>
      </c>
      <c r="F208" s="181">
        <f>IFERROR(
EXP(SUM('Model coeffs'!F$14) + SUM('Model coeffs'!F$7)*'Cost drivers '!$D210 + SUM('Model coeffs'!F$8)*'Cost drivers '!$E210 + SUM('Model coeffs'!F$9)*'Cost drivers '!$F210 + SUM('Model coeffs'!F$10)*'Cost drivers '!$G210 + SUM('Model coeffs'!F$11)*'Cost drivers '!$H210 + SUM('Model coeffs'!F$12)*'Cost drivers '!$I210 + SUM('Model coeffs'!F$13)*'Cost drivers '!$J210),
"")</f>
        <v>17.773961990052221</v>
      </c>
      <c r="G208" s="181">
        <f>IFERROR(
EXP(SUM('Model coeffs'!G$14) + SUM('Model coeffs'!G$7)*'Cost drivers '!$D210 + SUM('Model coeffs'!G$8)*'Cost drivers '!$E210 + SUM('Model coeffs'!G$9)*'Cost drivers '!$F210 + SUM('Model coeffs'!G$10)*'Cost drivers '!$G210 + SUM('Model coeffs'!G$11)*'Cost drivers '!$H210 + SUM('Model coeffs'!G$12)*'Cost drivers '!$I210 + SUM('Model coeffs'!G$13)*'Cost drivers '!$J210),
"")</f>
        <v>16.235429419117843</v>
      </c>
      <c r="H208" s="181">
        <f>IFERROR(
EXP(SUM('Model coeffs'!H$14) + SUM('Model coeffs'!H$7)*'Cost drivers '!$D210 + SUM('Model coeffs'!H$8)*'Cost drivers '!$E210 + SUM('Model coeffs'!H$9)*'Cost drivers '!$F210 + SUM('Model coeffs'!H$10)*'Cost drivers '!$G210 + SUM('Model coeffs'!H$11)*'Cost drivers '!$H210 + SUM('Model coeffs'!H$12)*'Cost drivers '!$I210 + SUM('Model coeffs'!H$13)*'Cost drivers '!$J210),
"")</f>
        <v>26.139809097078583</v>
      </c>
      <c r="I208" s="181">
        <f>IFERROR(
EXP(SUM('Model coeffs'!I$14) + SUM('Model coeffs'!I$7)*'Cost drivers '!$D210 + SUM('Model coeffs'!I$8)*'Cost drivers '!$E210 + SUM('Model coeffs'!I$9)*'Cost drivers '!$F210 + SUM('Model coeffs'!I$10)*'Cost drivers '!$G210 + SUM('Model coeffs'!I$11)*'Cost drivers '!$H210 + SUM('Model coeffs'!I$12)*'Cost drivers '!$I210 + SUM('Model coeffs'!I$13)*'Cost drivers '!$J210),
"")</f>
        <v>23.664268150333509</v>
      </c>
      <c r="J208" s="181">
        <f>IFERROR(
EXP(SUM('Model coeffs'!J$14) + SUM('Model coeffs'!J$7)*'Cost drivers '!$D210 + SUM('Model coeffs'!J$8)*'Cost drivers '!$E210 + SUM('Model coeffs'!J$9)*'Cost drivers '!$F210 + SUM('Model coeffs'!J$10)*'Cost drivers '!$G210 + SUM('Model coeffs'!J$11)*'Cost drivers '!$H210 + SUM('Model coeffs'!J$12)*'Cost drivers '!$I210 + SUM('Model coeffs'!J$13)*'Cost drivers '!$J210),
"")</f>
        <v>27.659343994576581</v>
      </c>
      <c r="K208" s="181">
        <f>IFERROR(
EXP(SUM('Model coeffs'!K$14) + SUM('Model coeffs'!K$7)*'Cost drivers '!$D210 + SUM('Model coeffs'!K$8)*'Cost drivers '!$E210 + SUM('Model coeffs'!K$9)*'Cost drivers '!$F210 + SUM('Model coeffs'!K$10)*'Cost drivers '!$G210 + SUM('Model coeffs'!K$11)*'Cost drivers '!$H210 + SUM('Model coeffs'!K$12)*'Cost drivers '!$I210 + SUM('Model coeffs'!K$13)*'Cost drivers '!$J210),
"")</f>
        <v>25.06240315130615</v>
      </c>
      <c r="L208" s="182">
        <f>IFERROR(INDEX('Cost drivers '!$O$9:$O$314, MATCH('Modelled costs '!$A208, 'Cost drivers '!$A$9:$A$314, 0)), "")</f>
        <v>1346.154</v>
      </c>
      <c r="M208" s="183"/>
      <c r="N208" s="184">
        <f t="shared" si="32"/>
        <v>11.448487241084154</v>
      </c>
      <c r="O208" s="184">
        <f t="shared" si="32"/>
        <v>9.6764399140590474</v>
      </c>
      <c r="P208" s="184">
        <f t="shared" si="32"/>
        <v>23.926490028756756</v>
      </c>
      <c r="Q208" s="184">
        <f t="shared" si="32"/>
        <v>21.855388254263158</v>
      </c>
      <c r="R208" s="184">
        <f t="shared" si="31"/>
        <v>35.188208575268725</v>
      </c>
      <c r="S208" s="184">
        <f t="shared" si="31"/>
        <v>31.855749227644058</v>
      </c>
      <c r="T208" s="184">
        <f t="shared" si="31"/>
        <v>37.233736555675243</v>
      </c>
      <c r="U208" s="184">
        <f t="shared" si="31"/>
        <v>33.737854251743379</v>
      </c>
      <c r="V208" s="183"/>
      <c r="W208" s="185">
        <f t="shared" si="35"/>
        <v>10.5624635775716</v>
      </c>
      <c r="X208" s="185">
        <f t="shared" si="36"/>
        <v>22.890939141509957</v>
      </c>
      <c r="Y208" s="185">
        <f t="shared" si="33"/>
        <v>34.503887152582855</v>
      </c>
      <c r="Z208" s="183"/>
      <c r="AA208" s="185">
        <f t="shared" si="37"/>
        <v>33.453402719081559</v>
      </c>
      <c r="AB208" s="185">
        <f t="shared" si="38"/>
        <v>34.503887152582855</v>
      </c>
      <c r="AC208" s="185">
        <f t="shared" si="39"/>
        <v>34.241266044207535</v>
      </c>
      <c r="AD208" s="183"/>
      <c r="AE208" s="186" t="str">
        <f>IF(RIGHT($C208,2)&gt;=RIGHT(Controls!$C$53,2), 'Modelled costs '!$AC208*Controls!$E$41, "")</f>
        <v/>
      </c>
      <c r="AF208" s="187" t="str">
        <f>IF(RIGHT($C208,2)&lt;RIGHT(Controls!$C$53,2), "", (INDEX(Controls!$F$44:$F$49, MATCH('Modelled costs '!$C208, Controls!$B$44:$B$49,0), 0))*'Modelled costs '!$AE208)</f>
        <v/>
      </c>
      <c r="AG208" s="188" t="str">
        <f t="shared" si="40"/>
        <v/>
      </c>
    </row>
    <row r="209" spans="1:33" s="48" customFormat="1" ht="13.15">
      <c r="A209" s="66" t="str">
        <f t="shared" si="34"/>
        <v>AFW17</v>
      </c>
      <c r="B209" s="66" t="str">
        <f>Costs!B210</f>
        <v>AFW</v>
      </c>
      <c r="C209" s="66" t="str">
        <f>Costs!C210</f>
        <v>2016-17</v>
      </c>
      <c r="D209" s="181">
        <f>IFERROR(
EXP(SUM('Model coeffs'!D$14) + SUM('Model coeffs'!D$7)*'Cost drivers '!$D211 + SUM('Model coeffs'!D$8)*'Cost drivers '!$E211 + SUM('Model coeffs'!D$9)*'Cost drivers '!$F211 + SUM('Model coeffs'!D$10)*'Cost drivers '!$G211 + SUM('Model coeffs'!D$11)*'Cost drivers '!$H211 + SUM('Model coeffs'!D$12)*'Cost drivers '!$I211 + SUM('Model coeffs'!D$13)*'Cost drivers '!$J211),
"")</f>
        <v>8.3216208066167088</v>
      </c>
      <c r="E209" s="181">
        <f>IFERROR(
EXP(SUM('Model coeffs'!E$14) + SUM('Model coeffs'!E$7)*'Cost drivers '!$D211 + SUM('Model coeffs'!E$8)*'Cost drivers '!$E211 + SUM('Model coeffs'!E$9)*'Cost drivers '!$F211 + SUM('Model coeffs'!E$10)*'Cost drivers '!$G211 + SUM('Model coeffs'!E$11)*'Cost drivers '!$H211 + SUM('Model coeffs'!E$12)*'Cost drivers '!$I211 + SUM('Model coeffs'!E$13)*'Cost drivers '!$J211),
"")</f>
        <v>7.0185533422590396</v>
      </c>
      <c r="F209" s="181">
        <f>IFERROR(
EXP(SUM('Model coeffs'!F$14) + SUM('Model coeffs'!F$7)*'Cost drivers '!$D211 + SUM('Model coeffs'!F$8)*'Cost drivers '!$E211 + SUM('Model coeffs'!F$9)*'Cost drivers '!$F211 + SUM('Model coeffs'!F$10)*'Cost drivers '!$G211 + SUM('Model coeffs'!F$11)*'Cost drivers '!$H211 + SUM('Model coeffs'!F$12)*'Cost drivers '!$I211 + SUM('Model coeffs'!F$13)*'Cost drivers '!$J211),
"")</f>
        <v>17.773961990052221</v>
      </c>
      <c r="G209" s="181">
        <f>IFERROR(
EXP(SUM('Model coeffs'!G$14) + SUM('Model coeffs'!G$7)*'Cost drivers '!$D211 + SUM('Model coeffs'!G$8)*'Cost drivers '!$E211 + SUM('Model coeffs'!G$9)*'Cost drivers '!$F211 + SUM('Model coeffs'!G$10)*'Cost drivers '!$G211 + SUM('Model coeffs'!G$11)*'Cost drivers '!$H211 + SUM('Model coeffs'!G$12)*'Cost drivers '!$I211 + SUM('Model coeffs'!G$13)*'Cost drivers '!$J211),
"")</f>
        <v>16.224480327145233</v>
      </c>
      <c r="H209" s="181">
        <f>IFERROR(
EXP(SUM('Model coeffs'!H$14) + SUM('Model coeffs'!H$7)*'Cost drivers '!$D211 + SUM('Model coeffs'!H$8)*'Cost drivers '!$E211 + SUM('Model coeffs'!H$9)*'Cost drivers '!$F211 + SUM('Model coeffs'!H$10)*'Cost drivers '!$G211 + SUM('Model coeffs'!H$11)*'Cost drivers '!$H211 + SUM('Model coeffs'!H$12)*'Cost drivers '!$I211 + SUM('Model coeffs'!H$13)*'Cost drivers '!$J211),
"")</f>
        <v>25.844957365958866</v>
      </c>
      <c r="I209" s="181">
        <f>IFERROR(
EXP(SUM('Model coeffs'!I$14) + SUM('Model coeffs'!I$7)*'Cost drivers '!$D211 + SUM('Model coeffs'!I$8)*'Cost drivers '!$E211 + SUM('Model coeffs'!I$9)*'Cost drivers '!$F211 + SUM('Model coeffs'!I$10)*'Cost drivers '!$G211 + SUM('Model coeffs'!I$11)*'Cost drivers '!$H211 + SUM('Model coeffs'!I$12)*'Cost drivers '!$I211 + SUM('Model coeffs'!I$13)*'Cost drivers '!$J211),
"")</f>
        <v>23.483728219897905</v>
      </c>
      <c r="J209" s="181">
        <f>IFERROR(
EXP(SUM('Model coeffs'!J$14) + SUM('Model coeffs'!J$7)*'Cost drivers '!$D211 + SUM('Model coeffs'!J$8)*'Cost drivers '!$E211 + SUM('Model coeffs'!J$9)*'Cost drivers '!$F211 + SUM('Model coeffs'!J$10)*'Cost drivers '!$G211 + SUM('Model coeffs'!J$11)*'Cost drivers '!$H211 + SUM('Model coeffs'!J$12)*'Cost drivers '!$I211 + SUM('Model coeffs'!J$13)*'Cost drivers '!$J211),
"")</f>
        <v>27.343037117271273</v>
      </c>
      <c r="K209" s="181">
        <f>IFERROR(
EXP(SUM('Model coeffs'!K$14) + SUM('Model coeffs'!K$7)*'Cost drivers '!$D211 + SUM('Model coeffs'!K$8)*'Cost drivers '!$E211 + SUM('Model coeffs'!K$9)*'Cost drivers '!$F211 + SUM('Model coeffs'!K$10)*'Cost drivers '!$G211 + SUM('Model coeffs'!K$11)*'Cost drivers '!$H211 + SUM('Model coeffs'!K$12)*'Cost drivers '!$I211 + SUM('Model coeffs'!K$13)*'Cost drivers '!$J211),
"")</f>
        <v>24.8355989771864</v>
      </c>
      <c r="L209" s="182">
        <f>IFERROR(INDEX('Cost drivers '!$O$9:$O$314, MATCH('Modelled costs '!$A209, 'Cost drivers '!$A$9:$A$314, 0)), "")</f>
        <v>1358.0940000000001</v>
      </c>
      <c r="M209" s="183"/>
      <c r="N209" s="184">
        <f t="shared" si="32"/>
        <v>11.301543287741312</v>
      </c>
      <c r="O209" s="184">
        <f t="shared" si="32"/>
        <v>9.531855182801948</v>
      </c>
      <c r="P209" s="184">
        <f t="shared" si="32"/>
        <v>24.138711134917983</v>
      </c>
      <c r="Q209" s="184">
        <f t="shared" si="32"/>
        <v>22.034369385413978</v>
      </c>
      <c r="R209" s="184">
        <f t="shared" si="31"/>
        <v>35.099881528964545</v>
      </c>
      <c r="S209" s="184">
        <f t="shared" si="31"/>
        <v>31.893110393074025</v>
      </c>
      <c r="T209" s="184">
        <f t="shared" si="31"/>
        <v>37.134414650743409</v>
      </c>
      <c r="U209" s="184">
        <f t="shared" si="31"/>
        <v>33.729077957322986</v>
      </c>
      <c r="V209" s="183"/>
      <c r="W209" s="185">
        <f t="shared" si="35"/>
        <v>10.416699235271629</v>
      </c>
      <c r="X209" s="185">
        <f t="shared" si="36"/>
        <v>23.086540260165982</v>
      </c>
      <c r="Y209" s="185">
        <f t="shared" si="33"/>
        <v>34.464121132526245</v>
      </c>
      <c r="Z209" s="183"/>
      <c r="AA209" s="185">
        <f t="shared" si="37"/>
        <v>33.503239495437612</v>
      </c>
      <c r="AB209" s="185">
        <f t="shared" si="38"/>
        <v>34.464121132526245</v>
      </c>
      <c r="AC209" s="185">
        <f t="shared" si="39"/>
        <v>34.22390072325409</v>
      </c>
      <c r="AD209" s="183"/>
      <c r="AE209" s="186" t="str">
        <f>IF(RIGHT($C209,2)&gt;=RIGHT(Controls!$C$53,2), 'Modelled costs '!$AC209*Controls!$E$41, "")</f>
        <v/>
      </c>
      <c r="AF209" s="187" t="str">
        <f>IF(RIGHT($C209,2)&lt;RIGHT(Controls!$C$53,2), "", (INDEX(Controls!$F$44:$F$49, MATCH('Modelled costs '!$C209, Controls!$B$44:$B$49,0), 0))*'Modelled costs '!$AE209)</f>
        <v/>
      </c>
      <c r="AG209" s="188" t="str">
        <f t="shared" si="40"/>
        <v/>
      </c>
    </row>
    <row r="210" spans="1:33" s="48" customFormat="1" ht="13.15">
      <c r="A210" s="66" t="str">
        <f t="shared" si="34"/>
        <v>AFW18</v>
      </c>
      <c r="B210" s="66" t="str">
        <f>Costs!B211</f>
        <v>AFW</v>
      </c>
      <c r="C210" s="66" t="str">
        <f>Costs!C211</f>
        <v>2017-18</v>
      </c>
      <c r="D210" s="181">
        <f>IFERROR(
EXP(SUM('Model coeffs'!D$14) + SUM('Model coeffs'!D$7)*'Cost drivers '!$D212 + SUM('Model coeffs'!D$8)*'Cost drivers '!$E212 + SUM('Model coeffs'!D$9)*'Cost drivers '!$F212 + SUM('Model coeffs'!D$10)*'Cost drivers '!$G212 + SUM('Model coeffs'!D$11)*'Cost drivers '!$H212 + SUM('Model coeffs'!D$12)*'Cost drivers '!$I212 + SUM('Model coeffs'!D$13)*'Cost drivers '!$J212),
"")</f>
        <v>8.0096756179522277</v>
      </c>
      <c r="E210" s="181">
        <f>IFERROR(
EXP(SUM('Model coeffs'!E$14) + SUM('Model coeffs'!E$7)*'Cost drivers '!$D212 + SUM('Model coeffs'!E$8)*'Cost drivers '!$E212 + SUM('Model coeffs'!E$9)*'Cost drivers '!$F212 + SUM('Model coeffs'!E$10)*'Cost drivers '!$G212 + SUM('Model coeffs'!E$11)*'Cost drivers '!$H212 + SUM('Model coeffs'!E$12)*'Cost drivers '!$I212 + SUM('Model coeffs'!E$13)*'Cost drivers '!$J212),
"")</f>
        <v>6.6919477504727807</v>
      </c>
      <c r="F210" s="181">
        <f>IFERROR(
EXP(SUM('Model coeffs'!F$14) + SUM('Model coeffs'!F$7)*'Cost drivers '!$D212 + SUM('Model coeffs'!F$8)*'Cost drivers '!$E212 + SUM('Model coeffs'!F$9)*'Cost drivers '!$F212 + SUM('Model coeffs'!F$10)*'Cost drivers '!$G212 + SUM('Model coeffs'!F$11)*'Cost drivers '!$H212 + SUM('Model coeffs'!F$12)*'Cost drivers '!$I212 + SUM('Model coeffs'!F$13)*'Cost drivers '!$J212),
"")</f>
        <v>17.773961990052221</v>
      </c>
      <c r="G210" s="181">
        <f>IFERROR(
EXP(SUM('Model coeffs'!G$14) + SUM('Model coeffs'!G$7)*'Cost drivers '!$D212 + SUM('Model coeffs'!G$8)*'Cost drivers '!$E212 + SUM('Model coeffs'!G$9)*'Cost drivers '!$F212 + SUM('Model coeffs'!G$10)*'Cost drivers '!$G212 + SUM('Model coeffs'!G$11)*'Cost drivers '!$H212 + SUM('Model coeffs'!G$12)*'Cost drivers '!$I212 + SUM('Model coeffs'!G$13)*'Cost drivers '!$J212),
"")</f>
        <v>16.218588662461698</v>
      </c>
      <c r="H210" s="181">
        <f>IFERROR(
EXP(SUM('Model coeffs'!H$14) + SUM('Model coeffs'!H$7)*'Cost drivers '!$D212 + SUM('Model coeffs'!H$8)*'Cost drivers '!$E212 + SUM('Model coeffs'!H$9)*'Cost drivers '!$F212 + SUM('Model coeffs'!H$10)*'Cost drivers '!$G212 + SUM('Model coeffs'!H$11)*'Cost drivers '!$H212 + SUM('Model coeffs'!H$12)*'Cost drivers '!$I212 + SUM('Model coeffs'!H$13)*'Cost drivers '!$J212),
"")</f>
        <v>25.279796808019714</v>
      </c>
      <c r="I210" s="181">
        <f>IFERROR(
EXP(SUM('Model coeffs'!I$14) + SUM('Model coeffs'!I$7)*'Cost drivers '!$D212 + SUM('Model coeffs'!I$8)*'Cost drivers '!$E212 + SUM('Model coeffs'!I$9)*'Cost drivers '!$F212 + SUM('Model coeffs'!I$10)*'Cost drivers '!$G212 + SUM('Model coeffs'!I$11)*'Cost drivers '!$H212 + SUM('Model coeffs'!I$12)*'Cost drivers '!$I212 + SUM('Model coeffs'!I$13)*'Cost drivers '!$J212),
"")</f>
        <v>22.936443630409038</v>
      </c>
      <c r="J210" s="181">
        <f>IFERROR(
EXP(SUM('Model coeffs'!J$14) + SUM('Model coeffs'!J$7)*'Cost drivers '!$D212 + SUM('Model coeffs'!J$8)*'Cost drivers '!$E212 + SUM('Model coeffs'!J$9)*'Cost drivers '!$F212 + SUM('Model coeffs'!J$10)*'Cost drivers '!$G212 + SUM('Model coeffs'!J$11)*'Cost drivers '!$H212 + SUM('Model coeffs'!J$12)*'Cost drivers '!$I212 + SUM('Model coeffs'!J$13)*'Cost drivers '!$J212),
"")</f>
        <v>26.802065904830542</v>
      </c>
      <c r="K210" s="181">
        <f>IFERROR(
EXP(SUM('Model coeffs'!K$14) + SUM('Model coeffs'!K$7)*'Cost drivers '!$D212 + SUM('Model coeffs'!K$8)*'Cost drivers '!$E212 + SUM('Model coeffs'!K$9)*'Cost drivers '!$F212 + SUM('Model coeffs'!K$10)*'Cost drivers '!$G212 + SUM('Model coeffs'!K$11)*'Cost drivers '!$H212 + SUM('Model coeffs'!K$12)*'Cost drivers '!$I212 + SUM('Model coeffs'!K$13)*'Cost drivers '!$J212),
"")</f>
        <v>24.282893161683116</v>
      </c>
      <c r="L210" s="182">
        <f>IFERROR(INDEX('Cost drivers '!$O$9:$O$314, MATCH('Modelled costs '!$A210, 'Cost drivers '!$A$9:$A$314, 0)), "")</f>
        <v>1364.5659999999998</v>
      </c>
      <c r="M210" s="183"/>
      <c r="N210" s="184">
        <f t="shared" si="32"/>
        <v>10.929731019286598</v>
      </c>
      <c r="O210" s="184">
        <f t="shared" si="32"/>
        <v>9.1316043740716388</v>
      </c>
      <c r="P210" s="184">
        <f t="shared" si="32"/>
        <v>24.253744216917596</v>
      </c>
      <c r="Q210" s="184">
        <f t="shared" si="32"/>
        <v>22.131334656780705</v>
      </c>
      <c r="R210" s="184">
        <f t="shared" si="31"/>
        <v>34.495951211132223</v>
      </c>
      <c r="S210" s="184">
        <f t="shared" si="31"/>
        <v>31.298291138972733</v>
      </c>
      <c r="T210" s="184">
        <f t="shared" si="31"/>
        <v>36.573187863490986</v>
      </c>
      <c r="U210" s="184">
        <f t="shared" si="31"/>
        <v>33.135610390065281</v>
      </c>
      <c r="V210" s="183"/>
      <c r="W210" s="185">
        <f t="shared" si="35"/>
        <v>10.030667696679117</v>
      </c>
      <c r="X210" s="185">
        <f t="shared" si="36"/>
        <v>23.192539436849152</v>
      </c>
      <c r="Y210" s="185">
        <f t="shared" si="33"/>
        <v>33.875760150915305</v>
      </c>
      <c r="Z210" s="183"/>
      <c r="AA210" s="185">
        <f t="shared" si="37"/>
        <v>33.22320713352827</v>
      </c>
      <c r="AB210" s="185">
        <f t="shared" si="38"/>
        <v>33.875760150915305</v>
      </c>
      <c r="AC210" s="185">
        <f t="shared" si="39"/>
        <v>33.712621896568542</v>
      </c>
      <c r="AD210" s="183"/>
      <c r="AE210" s="186" t="str">
        <f>IF(RIGHT($C210,2)&gt;=RIGHT(Controls!$C$53,2), 'Modelled costs '!$AC210*Controls!$E$41, "")</f>
        <v/>
      </c>
      <c r="AF210" s="187" t="str">
        <f>IF(RIGHT($C210,2)&lt;RIGHT(Controls!$C$53,2), "", (INDEX(Controls!$F$44:$F$49, MATCH('Modelled costs '!$C210, Controls!$B$44:$B$49,0), 0))*'Modelled costs '!$AE210)</f>
        <v/>
      </c>
      <c r="AG210" s="188" t="str">
        <f t="shared" si="40"/>
        <v/>
      </c>
    </row>
    <row r="211" spans="1:33" s="48" customFormat="1" ht="13.15">
      <c r="A211" s="66" t="str">
        <f t="shared" si="34"/>
        <v>AFW19</v>
      </c>
      <c r="B211" s="66" t="str">
        <f>Costs!B212</f>
        <v>AFW</v>
      </c>
      <c r="C211" s="66" t="str">
        <f>Costs!C212</f>
        <v>2018-19</v>
      </c>
      <c r="D211" s="181">
        <f>IFERROR(
EXP(SUM('Model coeffs'!D$14) + SUM('Model coeffs'!D$7)*'Cost drivers '!$D213 + SUM('Model coeffs'!D$8)*'Cost drivers '!$E213 + SUM('Model coeffs'!D$9)*'Cost drivers '!$F213 + SUM('Model coeffs'!D$10)*'Cost drivers '!$G213 + SUM('Model coeffs'!D$11)*'Cost drivers '!$H213 + SUM('Model coeffs'!D$12)*'Cost drivers '!$I213 + SUM('Model coeffs'!D$13)*'Cost drivers '!$J213),
"")</f>
        <v>7.5839791907132827</v>
      </c>
      <c r="E211" s="181">
        <f>IFERROR(
EXP(SUM('Model coeffs'!E$14) + SUM('Model coeffs'!E$7)*'Cost drivers '!$D213 + SUM('Model coeffs'!E$8)*'Cost drivers '!$E213 + SUM('Model coeffs'!E$9)*'Cost drivers '!$F213 + SUM('Model coeffs'!E$10)*'Cost drivers '!$G213 + SUM('Model coeffs'!E$11)*'Cost drivers '!$H213 + SUM('Model coeffs'!E$12)*'Cost drivers '!$I213 + SUM('Model coeffs'!E$13)*'Cost drivers '!$J213),
"")</f>
        <v>6.3527085066141522</v>
      </c>
      <c r="F211" s="181">
        <f>IFERROR(
EXP(SUM('Model coeffs'!F$14) + SUM('Model coeffs'!F$7)*'Cost drivers '!$D213 + SUM('Model coeffs'!F$8)*'Cost drivers '!$E213 + SUM('Model coeffs'!F$9)*'Cost drivers '!$F213 + SUM('Model coeffs'!F$10)*'Cost drivers '!$G213 + SUM('Model coeffs'!F$11)*'Cost drivers '!$H213 + SUM('Model coeffs'!F$12)*'Cost drivers '!$I213 + SUM('Model coeffs'!F$13)*'Cost drivers '!$J213),
"")</f>
        <v>17.773961990052221</v>
      </c>
      <c r="G211" s="181">
        <f>IFERROR(
EXP(SUM('Model coeffs'!G$14) + SUM('Model coeffs'!G$7)*'Cost drivers '!$D213 + SUM('Model coeffs'!G$8)*'Cost drivers '!$E213 + SUM('Model coeffs'!G$9)*'Cost drivers '!$F213 + SUM('Model coeffs'!G$10)*'Cost drivers '!$G213 + SUM('Model coeffs'!G$11)*'Cost drivers '!$H213 + SUM('Model coeffs'!G$12)*'Cost drivers '!$I213 + SUM('Model coeffs'!G$13)*'Cost drivers '!$J213),
"")</f>
        <v>16.210814300344037</v>
      </c>
      <c r="H211" s="181">
        <f>IFERROR(
EXP(SUM('Model coeffs'!H$14) + SUM('Model coeffs'!H$7)*'Cost drivers '!$D213 + SUM('Model coeffs'!H$8)*'Cost drivers '!$E213 + SUM('Model coeffs'!H$9)*'Cost drivers '!$F213 + SUM('Model coeffs'!H$10)*'Cost drivers '!$G213 + SUM('Model coeffs'!H$11)*'Cost drivers '!$H213 + SUM('Model coeffs'!H$12)*'Cost drivers '!$I213 + SUM('Model coeffs'!H$13)*'Cost drivers '!$J213),
"")</f>
        <v>24.503471129173171</v>
      </c>
      <c r="I211" s="181">
        <f>IFERROR(
EXP(SUM('Model coeffs'!I$14) + SUM('Model coeffs'!I$7)*'Cost drivers '!$D213 + SUM('Model coeffs'!I$8)*'Cost drivers '!$E213 + SUM('Model coeffs'!I$9)*'Cost drivers '!$F213 + SUM('Model coeffs'!I$10)*'Cost drivers '!$G213 + SUM('Model coeffs'!I$11)*'Cost drivers '!$H213 + SUM('Model coeffs'!I$12)*'Cost drivers '!$I213 + SUM('Model coeffs'!I$13)*'Cost drivers '!$J213),
"")</f>
        <v>22.330533996374538</v>
      </c>
      <c r="J211" s="181">
        <f>IFERROR(
EXP(SUM('Model coeffs'!J$14) + SUM('Model coeffs'!J$7)*'Cost drivers '!$D213 + SUM('Model coeffs'!J$8)*'Cost drivers '!$E213 + SUM('Model coeffs'!J$9)*'Cost drivers '!$F213 + SUM('Model coeffs'!J$10)*'Cost drivers '!$G213 + SUM('Model coeffs'!J$11)*'Cost drivers '!$H213 + SUM('Model coeffs'!J$12)*'Cost drivers '!$I213 + SUM('Model coeffs'!J$13)*'Cost drivers '!$J213),
"")</f>
        <v>26.046666190476547</v>
      </c>
      <c r="K211" s="181">
        <f>IFERROR(
EXP(SUM('Model coeffs'!K$14) + SUM('Model coeffs'!K$7)*'Cost drivers '!$D213 + SUM('Model coeffs'!K$8)*'Cost drivers '!$E213 + SUM('Model coeffs'!K$9)*'Cost drivers '!$F213 + SUM('Model coeffs'!K$10)*'Cost drivers '!$G213 + SUM('Model coeffs'!K$11)*'Cost drivers '!$H213 + SUM('Model coeffs'!K$12)*'Cost drivers '!$I213 + SUM('Model coeffs'!K$13)*'Cost drivers '!$J213),
"")</f>
        <v>23.683379627489444</v>
      </c>
      <c r="L211" s="182">
        <f>IFERROR(INDEX('Cost drivers '!$O$9:$O$314, MATCH('Modelled costs '!$A211, 'Cost drivers '!$A$9:$A$314, 0)), "")</f>
        <v>1373.1569999999999</v>
      </c>
      <c r="M211" s="183"/>
      <c r="N211" s="184">
        <f t="shared" si="32"/>
        <v>10.41399411358228</v>
      </c>
      <c r="O211" s="184">
        <f t="shared" si="32"/>
        <v>8.7232661548167698</v>
      </c>
      <c r="P211" s="184">
        <f t="shared" si="32"/>
        <v>24.406440324374138</v>
      </c>
      <c r="Q211" s="184">
        <f t="shared" si="32"/>
        <v>22.259993132217517</v>
      </c>
      <c r="R211" s="184">
        <f t="shared" si="31"/>
        <v>33.647112905322047</v>
      </c>
      <c r="S211" s="184">
        <f t="shared" si="31"/>
        <v>30.663329070859671</v>
      </c>
      <c r="T211" s="184">
        <f t="shared" si="31"/>
        <v>35.766162006116204</v>
      </c>
      <c r="U211" s="184">
        <f t="shared" si="31"/>
        <v>32.520998519144527</v>
      </c>
      <c r="V211" s="183"/>
      <c r="W211" s="185">
        <f t="shared" si="35"/>
        <v>9.568630134199525</v>
      </c>
      <c r="X211" s="185">
        <f t="shared" si="36"/>
        <v>23.333216728295827</v>
      </c>
      <c r="Y211" s="185">
        <f t="shared" si="33"/>
        <v>33.149400625360613</v>
      </c>
      <c r="Z211" s="183"/>
      <c r="AA211" s="185">
        <f t="shared" si="37"/>
        <v>32.901846862495354</v>
      </c>
      <c r="AB211" s="185">
        <f t="shared" si="38"/>
        <v>33.149400625360613</v>
      </c>
      <c r="AC211" s="185">
        <f t="shared" si="39"/>
        <v>33.087512184644297</v>
      </c>
      <c r="AD211" s="183"/>
      <c r="AE211" s="186" t="str">
        <f>IF(RIGHT($C211,2)&gt;=RIGHT(Controls!$C$53,2), 'Modelled costs '!$AC211*Controls!$E$41, "")</f>
        <v/>
      </c>
      <c r="AF211" s="187" t="str">
        <f>IF(RIGHT($C211,2)&lt;RIGHT(Controls!$C$53,2), "", (INDEX(Controls!$F$44:$F$49, MATCH('Modelled costs '!$C211, Controls!$B$44:$B$49,0), 0))*'Modelled costs '!$AE211)</f>
        <v/>
      </c>
      <c r="AG211" s="188" t="str">
        <f t="shared" si="40"/>
        <v/>
      </c>
    </row>
    <row r="212" spans="1:33" s="48" customFormat="1" ht="13.15">
      <c r="A212" s="66" t="str">
        <f t="shared" si="34"/>
        <v>AFW20</v>
      </c>
      <c r="B212" s="66" t="str">
        <f>Costs!B213</f>
        <v>AFW</v>
      </c>
      <c r="C212" s="66" t="str">
        <f>Costs!C213</f>
        <v>2019-20</v>
      </c>
      <c r="D212" s="181">
        <f>IFERROR(
EXP(SUM('Model coeffs'!D$14) + SUM('Model coeffs'!D$7)*'Cost drivers '!$D214 + SUM('Model coeffs'!D$8)*'Cost drivers '!$E214 + SUM('Model coeffs'!D$9)*'Cost drivers '!$F214 + SUM('Model coeffs'!D$10)*'Cost drivers '!$G214 + SUM('Model coeffs'!D$11)*'Cost drivers '!$H214 + SUM('Model coeffs'!D$12)*'Cost drivers '!$I214 + SUM('Model coeffs'!D$13)*'Cost drivers '!$J214),
"")</f>
        <v>10.304167944681067</v>
      </c>
      <c r="E212" s="181">
        <f>IFERROR(
EXP(SUM('Model coeffs'!E$14) + SUM('Model coeffs'!E$7)*'Cost drivers '!$D214 + SUM('Model coeffs'!E$8)*'Cost drivers '!$E214 + SUM('Model coeffs'!E$9)*'Cost drivers '!$F214 + SUM('Model coeffs'!E$10)*'Cost drivers '!$G214 + SUM('Model coeffs'!E$11)*'Cost drivers '!$H214 + SUM('Model coeffs'!E$12)*'Cost drivers '!$I214 + SUM('Model coeffs'!E$13)*'Cost drivers '!$J214),
"")</f>
        <v>8.8452223221618187</v>
      </c>
      <c r="F212" s="181">
        <f>IFERROR(
EXP(SUM('Model coeffs'!F$14) + SUM('Model coeffs'!F$7)*'Cost drivers '!$D214 + SUM('Model coeffs'!F$8)*'Cost drivers '!$E214 + SUM('Model coeffs'!F$9)*'Cost drivers '!$F214 + SUM('Model coeffs'!F$10)*'Cost drivers '!$G214 + SUM('Model coeffs'!F$11)*'Cost drivers '!$H214 + SUM('Model coeffs'!F$12)*'Cost drivers '!$I214 + SUM('Model coeffs'!F$13)*'Cost drivers '!$J214),
"")</f>
        <v>17.773961990052221</v>
      </c>
      <c r="G212" s="181">
        <f>IFERROR(
EXP(SUM('Model coeffs'!G$14) + SUM('Model coeffs'!G$7)*'Cost drivers '!$D214 + SUM('Model coeffs'!G$8)*'Cost drivers '!$E214 + SUM('Model coeffs'!G$9)*'Cost drivers '!$F214 + SUM('Model coeffs'!G$10)*'Cost drivers '!$G214 + SUM('Model coeffs'!G$11)*'Cost drivers '!$H214 + SUM('Model coeffs'!G$12)*'Cost drivers '!$I214 + SUM('Model coeffs'!G$13)*'Cost drivers '!$J214),
"")</f>
        <v>16.19778567144246</v>
      </c>
      <c r="H212" s="181">
        <f>IFERROR(
EXP(SUM('Model coeffs'!H$14) + SUM('Model coeffs'!H$7)*'Cost drivers '!$D214 + SUM('Model coeffs'!H$8)*'Cost drivers '!$E214 + SUM('Model coeffs'!H$9)*'Cost drivers '!$F214 + SUM('Model coeffs'!H$10)*'Cost drivers '!$G214 + SUM('Model coeffs'!H$11)*'Cost drivers '!$H214 + SUM('Model coeffs'!H$12)*'Cost drivers '!$I214 + SUM('Model coeffs'!H$13)*'Cost drivers '!$J214),
"")</f>
        <v>28.060335760139726</v>
      </c>
      <c r="I212" s="181">
        <f>IFERROR(
EXP(SUM('Model coeffs'!I$14) + SUM('Model coeffs'!I$7)*'Cost drivers '!$D214 + SUM('Model coeffs'!I$8)*'Cost drivers '!$E214 + SUM('Model coeffs'!I$9)*'Cost drivers '!$F214 + SUM('Model coeffs'!I$10)*'Cost drivers '!$G214 + SUM('Model coeffs'!I$11)*'Cost drivers '!$H214 + SUM('Model coeffs'!I$12)*'Cost drivers '!$I214 + SUM('Model coeffs'!I$13)*'Cost drivers '!$J214),
"")</f>
        <v>25.771601608587755</v>
      </c>
      <c r="J212" s="181">
        <f>IFERROR(
EXP(SUM('Model coeffs'!J$14) + SUM('Model coeffs'!J$7)*'Cost drivers '!$D214 + SUM('Model coeffs'!J$8)*'Cost drivers '!$E214 + SUM('Model coeffs'!J$9)*'Cost drivers '!$F214 + SUM('Model coeffs'!J$10)*'Cost drivers '!$G214 + SUM('Model coeffs'!J$11)*'Cost drivers '!$H214 + SUM('Model coeffs'!J$12)*'Cost drivers '!$I214 + SUM('Model coeffs'!J$13)*'Cost drivers '!$J214),
"")</f>
        <v>29.972304733667368</v>
      </c>
      <c r="K212" s="181">
        <f>IFERROR(
EXP(SUM('Model coeffs'!K$14) + SUM('Model coeffs'!K$7)*'Cost drivers '!$D214 + SUM('Model coeffs'!K$8)*'Cost drivers '!$E214 + SUM('Model coeffs'!K$9)*'Cost drivers '!$F214 + SUM('Model coeffs'!K$10)*'Cost drivers '!$G214 + SUM('Model coeffs'!K$11)*'Cost drivers '!$H214 + SUM('Model coeffs'!K$12)*'Cost drivers '!$I214 + SUM('Model coeffs'!K$13)*'Cost drivers '!$J214),
"")</f>
        <v>27.507634067265126</v>
      </c>
      <c r="L212" s="182">
        <f>IFERROR(INDEX('Cost drivers '!$O$9:$O$314, MATCH('Modelled costs '!$A212, 'Cost drivers '!$A$9:$A$314, 0)), "")</f>
        <v>1387.6849999999999</v>
      </c>
      <c r="M212" s="183"/>
      <c r="N212" s="184">
        <f t="shared" si="32"/>
        <v>14.298939294314748</v>
      </c>
      <c r="O212" s="184">
        <f t="shared" si="32"/>
        <v>12.274382338129124</v>
      </c>
      <c r="P212" s="184">
        <f t="shared" si="32"/>
        <v>24.664660444165616</v>
      </c>
      <c r="Q212" s="184">
        <f t="shared" si="32"/>
        <v>22.477424209475629</v>
      </c>
      <c r="R212" s="184">
        <f t="shared" si="31"/>
        <v>38.938907029309497</v>
      </c>
      <c r="S212" s="184">
        <f t="shared" si="31"/>
        <v>35.762864978213102</v>
      </c>
      <c r="T212" s="184">
        <f t="shared" si="31"/>
        <v>41.592117694339201</v>
      </c>
      <c r="U212" s="184">
        <f t="shared" si="31"/>
        <v>38.171931180632811</v>
      </c>
      <c r="V212" s="183"/>
      <c r="W212" s="185">
        <f t="shared" si="35"/>
        <v>13.286660816221936</v>
      </c>
      <c r="X212" s="185">
        <f t="shared" si="36"/>
        <v>23.571042326820624</v>
      </c>
      <c r="Y212" s="185">
        <f t="shared" si="33"/>
        <v>38.616455220623656</v>
      </c>
      <c r="Z212" s="183"/>
      <c r="AA212" s="185">
        <f t="shared" si="37"/>
        <v>36.857703143042556</v>
      </c>
      <c r="AB212" s="185">
        <f t="shared" si="38"/>
        <v>38.616455220623656</v>
      </c>
      <c r="AC212" s="185">
        <f t="shared" si="39"/>
        <v>38.17676720122838</v>
      </c>
      <c r="AD212" s="183"/>
      <c r="AE212" s="186" t="str">
        <f>IF(RIGHT($C212,2)&gt;=RIGHT(Controls!$C$53,2), 'Modelled costs '!$AC212*Controls!$E$41, "")</f>
        <v/>
      </c>
      <c r="AF212" s="187" t="str">
        <f>IF(RIGHT($C212,2)&lt;RIGHT(Controls!$C$53,2), "", (INDEX(Controls!$F$44:$F$49, MATCH('Modelled costs '!$C212, Controls!$B$44:$B$49,0), 0))*'Modelled costs '!$AE212)</f>
        <v/>
      </c>
      <c r="AG212" s="188" t="str">
        <f t="shared" si="40"/>
        <v/>
      </c>
    </row>
    <row r="213" spans="1:33" s="48" customFormat="1" ht="13.15">
      <c r="A213" s="66" t="str">
        <f t="shared" si="34"/>
        <v>AFW21</v>
      </c>
      <c r="B213" s="66" t="str">
        <f>Costs!B214</f>
        <v>AFW</v>
      </c>
      <c r="C213" s="66" t="str">
        <f>Costs!C214</f>
        <v>2020-21</v>
      </c>
      <c r="D213" s="181">
        <f>IFERROR(
EXP(SUM('Model coeffs'!D$14) + SUM('Model coeffs'!D$7)*'Cost drivers '!$D215 + SUM('Model coeffs'!D$8)*'Cost drivers '!$E215 + SUM('Model coeffs'!D$9)*'Cost drivers '!$F215 + SUM('Model coeffs'!D$10)*'Cost drivers '!$G215 + SUM('Model coeffs'!D$11)*'Cost drivers '!$H215 + SUM('Model coeffs'!D$12)*'Cost drivers '!$I215 + SUM('Model coeffs'!D$13)*'Cost drivers '!$J215),
"")</f>
        <v>8.3007783863010616</v>
      </c>
      <c r="E213" s="181">
        <f>IFERROR(
EXP(SUM('Model coeffs'!E$14) + SUM('Model coeffs'!E$7)*'Cost drivers '!$D215 + SUM('Model coeffs'!E$8)*'Cost drivers '!$E215 + SUM('Model coeffs'!E$9)*'Cost drivers '!$F215 + SUM('Model coeffs'!E$10)*'Cost drivers '!$G215 + SUM('Model coeffs'!E$11)*'Cost drivers '!$H215 + SUM('Model coeffs'!E$12)*'Cost drivers '!$I215 + SUM('Model coeffs'!E$13)*'Cost drivers '!$J215),
"")</f>
        <v>7.1299625411114675</v>
      </c>
      <c r="F213" s="181">
        <f>IFERROR(
EXP(SUM('Model coeffs'!F$14) + SUM('Model coeffs'!F$7)*'Cost drivers '!$D215 + SUM('Model coeffs'!F$8)*'Cost drivers '!$E215 + SUM('Model coeffs'!F$9)*'Cost drivers '!$F215 + SUM('Model coeffs'!F$10)*'Cost drivers '!$G215 + SUM('Model coeffs'!F$11)*'Cost drivers '!$H215 + SUM('Model coeffs'!F$12)*'Cost drivers '!$I215 + SUM('Model coeffs'!F$13)*'Cost drivers '!$J215),
"")</f>
        <v>17.773961990052221</v>
      </c>
      <c r="G213" s="181">
        <f>IFERROR(
EXP(SUM('Model coeffs'!G$14) + SUM('Model coeffs'!G$7)*'Cost drivers '!$D215 + SUM('Model coeffs'!G$8)*'Cost drivers '!$E215 + SUM('Model coeffs'!G$9)*'Cost drivers '!$F215 + SUM('Model coeffs'!G$10)*'Cost drivers '!$G215 + SUM('Model coeffs'!G$11)*'Cost drivers '!$H215 + SUM('Model coeffs'!G$12)*'Cost drivers '!$I215 + SUM('Model coeffs'!G$13)*'Cost drivers '!$J215),
"")</f>
        <v>16.188223375368374</v>
      </c>
      <c r="H213" s="181">
        <f>IFERROR(
EXP(SUM('Model coeffs'!H$14) + SUM('Model coeffs'!H$7)*'Cost drivers '!$D215 + SUM('Model coeffs'!H$8)*'Cost drivers '!$E215 + SUM('Model coeffs'!H$9)*'Cost drivers '!$F215 + SUM('Model coeffs'!H$10)*'Cost drivers '!$G215 + SUM('Model coeffs'!H$11)*'Cost drivers '!$H215 + SUM('Model coeffs'!H$12)*'Cost drivers '!$I215 + SUM('Model coeffs'!H$13)*'Cost drivers '!$J215),
"")</f>
        <v>24.448089765801821</v>
      </c>
      <c r="I213" s="181">
        <f>IFERROR(
EXP(SUM('Model coeffs'!I$14) + SUM('Model coeffs'!I$7)*'Cost drivers '!$D215 + SUM('Model coeffs'!I$8)*'Cost drivers '!$E215 + SUM('Model coeffs'!I$9)*'Cost drivers '!$F215 + SUM('Model coeffs'!I$10)*'Cost drivers '!$G215 + SUM('Model coeffs'!I$11)*'Cost drivers '!$H215 + SUM('Model coeffs'!I$12)*'Cost drivers '!$I215 + SUM('Model coeffs'!I$13)*'Cost drivers '!$J215),
"")</f>
        <v>22.438639948340906</v>
      </c>
      <c r="J213" s="181">
        <f>IFERROR(
EXP(SUM('Model coeffs'!J$14) + SUM('Model coeffs'!J$7)*'Cost drivers '!$D215 + SUM('Model coeffs'!J$8)*'Cost drivers '!$E215 + SUM('Model coeffs'!J$9)*'Cost drivers '!$F215 + SUM('Model coeffs'!J$10)*'Cost drivers '!$G215 + SUM('Model coeffs'!J$11)*'Cost drivers '!$H215 + SUM('Model coeffs'!J$12)*'Cost drivers '!$I215 + SUM('Model coeffs'!J$13)*'Cost drivers '!$J215),
"")</f>
        <v>26.149397503818367</v>
      </c>
      <c r="K213" s="181">
        <f>IFERROR(
EXP(SUM('Model coeffs'!K$14) + SUM('Model coeffs'!K$7)*'Cost drivers '!$D215 + SUM('Model coeffs'!K$8)*'Cost drivers '!$E215 + SUM('Model coeffs'!K$9)*'Cost drivers '!$F215 + SUM('Model coeffs'!K$10)*'Cost drivers '!$G215 + SUM('Model coeffs'!K$11)*'Cost drivers '!$H215 + SUM('Model coeffs'!K$12)*'Cost drivers '!$I215 + SUM('Model coeffs'!K$13)*'Cost drivers '!$J215),
"")</f>
        <v>23.988242185532517</v>
      </c>
      <c r="L213" s="182">
        <f>IFERROR(INDEX('Cost drivers '!$O$9:$O$314, MATCH('Modelled costs '!$A213, 'Cost drivers '!$A$9:$A$314, 0)), "")</f>
        <v>1398.453</v>
      </c>
      <c r="M213" s="183"/>
      <c r="N213" s="184">
        <f t="shared" si="32"/>
        <v>11.608248436657878</v>
      </c>
      <c r="O213" s="184">
        <f t="shared" si="32"/>
        <v>9.9709175055049553</v>
      </c>
      <c r="P213" s="184">
        <f t="shared" si="32"/>
        <v>24.8560504668745</v>
      </c>
      <c r="Q213" s="184">
        <f t="shared" si="32"/>
        <v>22.638469543954031</v>
      </c>
      <c r="R213" s="184">
        <f t="shared" si="31"/>
        <v>34.18950447725485</v>
      </c>
      <c r="S213" s="184">
        <f t="shared" si="31"/>
        <v>31.379383351677188</v>
      </c>
      <c r="T213" s="184">
        <f t="shared" si="31"/>
        <v>36.568703387407311</v>
      </c>
      <c r="U213" s="184">
        <f t="shared" si="31"/>
        <v>33.546429249084504</v>
      </c>
      <c r="V213" s="183"/>
      <c r="W213" s="185">
        <f t="shared" si="35"/>
        <v>10.789582971081416</v>
      </c>
      <c r="X213" s="185">
        <f t="shared" si="36"/>
        <v>23.747260005414265</v>
      </c>
      <c r="Y213" s="185">
        <f t="shared" si="33"/>
        <v>33.921005116355964</v>
      </c>
      <c r="Z213" s="183"/>
      <c r="AA213" s="185">
        <f t="shared" si="37"/>
        <v>34.536842976495677</v>
      </c>
      <c r="AB213" s="185">
        <f t="shared" si="38"/>
        <v>33.921005116355964</v>
      </c>
      <c r="AC213" s="185">
        <f t="shared" si="39"/>
        <v>34.074964581390894</v>
      </c>
      <c r="AD213" s="183"/>
      <c r="AE213" s="186" t="str">
        <f>IF(RIGHT($C213,2)&gt;=RIGHT(Controls!$C$53,2), 'Modelled costs '!$AC213*Controls!$E$41, "")</f>
        <v/>
      </c>
      <c r="AF213" s="187" t="str">
        <f>IF(RIGHT($C213,2)&lt;RIGHT(Controls!$C$53,2), "", (INDEX(Controls!$F$44:$F$49, MATCH('Modelled costs '!$C213, Controls!$B$44:$B$49,0), 0))*'Modelled costs '!$AE213)</f>
        <v/>
      </c>
      <c r="AG213" s="188" t="str">
        <f t="shared" si="40"/>
        <v/>
      </c>
    </row>
    <row r="214" spans="1:33" s="48" customFormat="1" ht="13.15">
      <c r="A214" s="66" t="str">
        <f t="shared" si="34"/>
        <v>AFW22</v>
      </c>
      <c r="B214" s="66" t="str">
        <f>Costs!B215</f>
        <v>AFW</v>
      </c>
      <c r="C214" s="66" t="str">
        <f>Costs!C215</f>
        <v>2021-22</v>
      </c>
      <c r="D214" s="181">
        <f>IFERROR(
EXP(SUM('Model coeffs'!D$14) + SUM('Model coeffs'!D$7)*'Cost drivers '!$D216 + SUM('Model coeffs'!D$8)*'Cost drivers '!$E216 + SUM('Model coeffs'!D$9)*'Cost drivers '!$F216 + SUM('Model coeffs'!D$10)*'Cost drivers '!$G216 + SUM('Model coeffs'!D$11)*'Cost drivers '!$H216 + SUM('Model coeffs'!D$12)*'Cost drivers '!$I216 + SUM('Model coeffs'!D$13)*'Cost drivers '!$J216),
"")</f>
        <v>6.3551575478624738</v>
      </c>
      <c r="E214" s="181">
        <f>IFERROR(
EXP(SUM('Model coeffs'!E$14) + SUM('Model coeffs'!E$7)*'Cost drivers '!$D216 + SUM('Model coeffs'!E$8)*'Cost drivers '!$E216 + SUM('Model coeffs'!E$9)*'Cost drivers '!$F216 + SUM('Model coeffs'!E$10)*'Cost drivers '!$G216 + SUM('Model coeffs'!E$11)*'Cost drivers '!$H216 + SUM('Model coeffs'!E$12)*'Cost drivers '!$I216 + SUM('Model coeffs'!E$13)*'Cost drivers '!$J216),
"")</f>
        <v>5.8663156857268914</v>
      </c>
      <c r="F214" s="181">
        <f>IFERROR(
EXP(SUM('Model coeffs'!F$14) + SUM('Model coeffs'!F$7)*'Cost drivers '!$D216 + SUM('Model coeffs'!F$8)*'Cost drivers '!$E216 + SUM('Model coeffs'!F$9)*'Cost drivers '!$F216 + SUM('Model coeffs'!F$10)*'Cost drivers '!$G216 + SUM('Model coeffs'!F$11)*'Cost drivers '!$H216 + SUM('Model coeffs'!F$12)*'Cost drivers '!$I216 + SUM('Model coeffs'!F$13)*'Cost drivers '!$J216),
"")</f>
        <v>17.773961990052221</v>
      </c>
      <c r="G214" s="181">
        <f>IFERROR(
EXP(SUM('Model coeffs'!G$14) + SUM('Model coeffs'!G$7)*'Cost drivers '!$D216 + SUM('Model coeffs'!G$8)*'Cost drivers '!$E216 + SUM('Model coeffs'!G$9)*'Cost drivers '!$F216 + SUM('Model coeffs'!G$10)*'Cost drivers '!$G216 + SUM('Model coeffs'!G$11)*'Cost drivers '!$H216 + SUM('Model coeffs'!G$12)*'Cost drivers '!$I216 + SUM('Model coeffs'!G$13)*'Cost drivers '!$J216),
"")</f>
        <v>16.171761339671882</v>
      </c>
      <c r="H214" s="181">
        <f>IFERROR(
EXP(SUM('Model coeffs'!H$14) + SUM('Model coeffs'!H$7)*'Cost drivers '!$D216 + SUM('Model coeffs'!H$8)*'Cost drivers '!$E216 + SUM('Model coeffs'!H$9)*'Cost drivers '!$F216 + SUM('Model coeffs'!H$10)*'Cost drivers '!$G216 + SUM('Model coeffs'!H$11)*'Cost drivers '!$H216 + SUM('Model coeffs'!H$12)*'Cost drivers '!$I216 + SUM('Model coeffs'!H$13)*'Cost drivers '!$J216),
"")</f>
        <v>22.187130047199911</v>
      </c>
      <c r="I214" s="181">
        <f>IFERROR(
EXP(SUM('Model coeffs'!I$14) + SUM('Model coeffs'!I$7)*'Cost drivers '!$D216 + SUM('Model coeffs'!I$8)*'Cost drivers '!$E216 + SUM('Model coeffs'!I$9)*'Cost drivers '!$F216 + SUM('Model coeffs'!I$10)*'Cost drivers '!$G216 + SUM('Model coeffs'!I$11)*'Cost drivers '!$H216 + SUM('Model coeffs'!I$12)*'Cost drivers '!$I216 + SUM('Model coeffs'!I$13)*'Cost drivers '!$J216),
"")</f>
        <v>21.28735204464774</v>
      </c>
      <c r="J214" s="181">
        <f>IFERROR(
EXP(SUM('Model coeffs'!J$14) + SUM('Model coeffs'!J$7)*'Cost drivers '!$D216 + SUM('Model coeffs'!J$8)*'Cost drivers '!$E216 + SUM('Model coeffs'!J$9)*'Cost drivers '!$F216 + SUM('Model coeffs'!J$10)*'Cost drivers '!$G216 + SUM('Model coeffs'!J$11)*'Cost drivers '!$H216 + SUM('Model coeffs'!J$12)*'Cost drivers '!$I216 + SUM('Model coeffs'!J$13)*'Cost drivers '!$J216),
"")</f>
        <v>23.740028120414184</v>
      </c>
      <c r="K214" s="181">
        <f>IFERROR(
EXP(SUM('Model coeffs'!K$14) + SUM('Model coeffs'!K$7)*'Cost drivers '!$D216 + SUM('Model coeffs'!K$8)*'Cost drivers '!$E216 + SUM('Model coeffs'!K$9)*'Cost drivers '!$F216 + SUM('Model coeffs'!K$10)*'Cost drivers '!$G216 + SUM('Model coeffs'!K$11)*'Cost drivers '!$H216 + SUM('Model coeffs'!K$12)*'Cost drivers '!$I216 + SUM('Model coeffs'!K$13)*'Cost drivers '!$J216),
"")</f>
        <v>22.743246719275916</v>
      </c>
      <c r="L214" s="182">
        <f>IFERROR(INDEX('Cost drivers '!$O$9:$O$314, MATCH('Modelled costs '!$A214, 'Cost drivers '!$A$9:$A$314, 0)), "")</f>
        <v>1417.202</v>
      </c>
      <c r="M214" s="183"/>
      <c r="N214" s="184">
        <f t="shared" si="32"/>
        <v>9.006541987145793</v>
      </c>
      <c r="O214" s="184">
        <f t="shared" si="32"/>
        <v>8.313754322443522</v>
      </c>
      <c r="P214" s="184">
        <f t="shared" si="32"/>
        <v>25.189294480225989</v>
      </c>
      <c r="Q214" s="184">
        <f t="shared" si="32"/>
        <v>22.91865251410567</v>
      </c>
      <c r="R214" s="184">
        <f t="shared" si="31"/>
        <v>31.44364507715181</v>
      </c>
      <c r="S214" s="184">
        <f t="shared" si="31"/>
        <v>30.168477892378867</v>
      </c>
      <c r="T214" s="184">
        <f t="shared" si="31"/>
        <v>33.644415332307219</v>
      </c>
      <c r="U214" s="184">
        <f t="shared" si="31"/>
        <v>32.231774737051268</v>
      </c>
      <c r="V214" s="183"/>
      <c r="W214" s="185">
        <f t="shared" si="35"/>
        <v>8.6601481547946584</v>
      </c>
      <c r="X214" s="185">
        <f t="shared" si="36"/>
        <v>24.053973497165828</v>
      </c>
      <c r="Y214" s="185">
        <f t="shared" si="33"/>
        <v>31.87207825972229</v>
      </c>
      <c r="Z214" s="183"/>
      <c r="AA214" s="185">
        <f t="shared" si="37"/>
        <v>32.714121651960482</v>
      </c>
      <c r="AB214" s="185">
        <f t="shared" si="38"/>
        <v>31.87207825972229</v>
      </c>
      <c r="AC214" s="185">
        <f t="shared" si="39"/>
        <v>32.082589107781843</v>
      </c>
      <c r="AD214" s="183"/>
      <c r="AE214" s="186" t="str">
        <f>IF(RIGHT($C214,2)&gt;=RIGHT(Controls!$C$53,2), 'Modelled costs '!$AC214*Controls!$E$41, "")</f>
        <v/>
      </c>
      <c r="AF214" s="187" t="str">
        <f>IF(RIGHT($C214,2)&lt;RIGHT(Controls!$C$53,2), "", (INDEX(Controls!$F$44:$F$49, MATCH('Modelled costs '!$C214, Controls!$B$44:$B$49,0), 0))*'Modelled costs '!$AE214)</f>
        <v/>
      </c>
      <c r="AG214" s="188" t="str">
        <f t="shared" si="40"/>
        <v/>
      </c>
    </row>
    <row r="215" spans="1:33" s="48" customFormat="1" ht="13.15">
      <c r="A215" s="66" t="str">
        <f t="shared" si="34"/>
        <v>AFW23</v>
      </c>
      <c r="B215" s="66" t="str">
        <f>Costs!B216</f>
        <v>AFW</v>
      </c>
      <c r="C215" s="66" t="str">
        <f>Costs!C216</f>
        <v>2022-23</v>
      </c>
      <c r="D215" s="181">
        <f>IFERROR(
EXP(SUM('Model coeffs'!D$14) + SUM('Model coeffs'!D$7)*'Cost drivers '!$D217 + SUM('Model coeffs'!D$8)*'Cost drivers '!$E217 + SUM('Model coeffs'!D$9)*'Cost drivers '!$F217 + SUM('Model coeffs'!D$10)*'Cost drivers '!$G217 + SUM('Model coeffs'!D$11)*'Cost drivers '!$H217 + SUM('Model coeffs'!D$12)*'Cost drivers '!$I217 + SUM('Model coeffs'!D$13)*'Cost drivers '!$J217),
"")</f>
        <v>6.1498356840170469</v>
      </c>
      <c r="E215" s="181">
        <f>IFERROR(
EXP(SUM('Model coeffs'!E$14) + SUM('Model coeffs'!E$7)*'Cost drivers '!$D217 + SUM('Model coeffs'!E$8)*'Cost drivers '!$E217 + SUM('Model coeffs'!E$9)*'Cost drivers '!$F217 + SUM('Model coeffs'!E$10)*'Cost drivers '!$G217 + SUM('Model coeffs'!E$11)*'Cost drivers '!$H217 + SUM('Model coeffs'!E$12)*'Cost drivers '!$I217 + SUM('Model coeffs'!E$13)*'Cost drivers '!$J217),
"")</f>
        <v>5.3746321392527925</v>
      </c>
      <c r="F215" s="181">
        <f>IFERROR(
EXP(SUM('Model coeffs'!F$14) + SUM('Model coeffs'!F$7)*'Cost drivers '!$D217 + SUM('Model coeffs'!F$8)*'Cost drivers '!$E217 + SUM('Model coeffs'!F$9)*'Cost drivers '!$F217 + SUM('Model coeffs'!F$10)*'Cost drivers '!$G217 + SUM('Model coeffs'!F$11)*'Cost drivers '!$H217 + SUM('Model coeffs'!F$12)*'Cost drivers '!$I217 + SUM('Model coeffs'!F$13)*'Cost drivers '!$J217),
"")</f>
        <v>17.773961990052221</v>
      </c>
      <c r="G215" s="181">
        <f>IFERROR(
EXP(SUM('Model coeffs'!G$14) + SUM('Model coeffs'!G$7)*'Cost drivers '!$D217 + SUM('Model coeffs'!G$8)*'Cost drivers '!$E217 + SUM('Model coeffs'!G$9)*'Cost drivers '!$F217 + SUM('Model coeffs'!G$10)*'Cost drivers '!$G217 + SUM('Model coeffs'!G$11)*'Cost drivers '!$H217 + SUM('Model coeffs'!G$12)*'Cost drivers '!$I217 + SUM('Model coeffs'!G$13)*'Cost drivers '!$J217),
"")</f>
        <v>16.155707430844732</v>
      </c>
      <c r="H215" s="181">
        <f>IFERROR(
EXP(SUM('Model coeffs'!H$14) + SUM('Model coeffs'!H$7)*'Cost drivers '!$D217 + SUM('Model coeffs'!H$8)*'Cost drivers '!$E217 + SUM('Model coeffs'!H$9)*'Cost drivers '!$F217 + SUM('Model coeffs'!H$10)*'Cost drivers '!$G217 + SUM('Model coeffs'!H$11)*'Cost drivers '!$H217 + SUM('Model coeffs'!H$12)*'Cost drivers '!$I217 + SUM('Model coeffs'!H$13)*'Cost drivers '!$J217),
"")</f>
        <v>21.576816291861999</v>
      </c>
      <c r="I215" s="181">
        <f>IFERROR(
EXP(SUM('Model coeffs'!I$14) + SUM('Model coeffs'!I$7)*'Cost drivers '!$D217 + SUM('Model coeffs'!I$8)*'Cost drivers '!$E217 + SUM('Model coeffs'!I$9)*'Cost drivers '!$F217 + SUM('Model coeffs'!I$10)*'Cost drivers '!$G217 + SUM('Model coeffs'!I$11)*'Cost drivers '!$H217 + SUM('Model coeffs'!I$12)*'Cost drivers '!$I217 + SUM('Model coeffs'!I$13)*'Cost drivers '!$J217),
"")</f>
        <v>20.023527113468596</v>
      </c>
      <c r="J215" s="181">
        <f>IFERROR(
EXP(SUM('Model coeffs'!J$14) + SUM('Model coeffs'!J$7)*'Cost drivers '!$D217 + SUM('Model coeffs'!J$8)*'Cost drivers '!$E217 + SUM('Model coeffs'!J$9)*'Cost drivers '!$F217 + SUM('Model coeffs'!J$10)*'Cost drivers '!$G217 + SUM('Model coeffs'!J$11)*'Cost drivers '!$H217 + SUM('Model coeffs'!J$12)*'Cost drivers '!$I217 + SUM('Model coeffs'!J$13)*'Cost drivers '!$J217),
"")</f>
        <v>23.349057592223843</v>
      </c>
      <c r="K215" s="181">
        <f>IFERROR(
EXP(SUM('Model coeffs'!K$14) + SUM('Model coeffs'!K$7)*'Cost drivers '!$D217 + SUM('Model coeffs'!K$8)*'Cost drivers '!$E217 + SUM('Model coeffs'!K$9)*'Cost drivers '!$F217 + SUM('Model coeffs'!K$10)*'Cost drivers '!$G217 + SUM('Model coeffs'!K$11)*'Cost drivers '!$H217 + SUM('Model coeffs'!K$12)*'Cost drivers '!$I217 + SUM('Model coeffs'!K$13)*'Cost drivers '!$J217),
"")</f>
        <v>21.646879639807278</v>
      </c>
      <c r="L215" s="182">
        <f>IFERROR(INDEX('Cost drivers '!$O$9:$O$314, MATCH('Modelled costs '!$A215, 'Cost drivers '!$A$9:$A$314, 0)), "")</f>
        <v>1435.7470000000001</v>
      </c>
      <c r="M215" s="183"/>
      <c r="N215" s="184">
        <f t="shared" si="32"/>
        <v>8.8296081338204235</v>
      </c>
      <c r="O215" s="184">
        <f t="shared" si="32"/>
        <v>7.7166119700357791</v>
      </c>
      <c r="P215" s="184">
        <f t="shared" si="32"/>
        <v>25.518912605331508</v>
      </c>
      <c r="Q215" s="184">
        <f t="shared" si="32"/>
        <v>23.19550847671303</v>
      </c>
      <c r="R215" s="184">
        <f t="shared" si="31"/>
        <v>30.978849260591989</v>
      </c>
      <c r="S215" s="184">
        <f t="shared" si="31"/>
        <v>28.748718982581195</v>
      </c>
      <c r="T215" s="184">
        <f t="shared" si="31"/>
        <v>33.52333939086261</v>
      </c>
      <c r="U215" s="184">
        <f t="shared" si="31"/>
        <v>31.079442502214381</v>
      </c>
      <c r="V215" s="183"/>
      <c r="W215" s="185">
        <f t="shared" si="35"/>
        <v>8.2731100519281018</v>
      </c>
      <c r="X215" s="185">
        <f t="shared" si="36"/>
        <v>24.357210541022269</v>
      </c>
      <c r="Y215" s="185">
        <f t="shared" si="33"/>
        <v>31.082587534062544</v>
      </c>
      <c r="Z215" s="183"/>
      <c r="AA215" s="185">
        <f t="shared" si="37"/>
        <v>32.630320592950369</v>
      </c>
      <c r="AB215" s="185">
        <f t="shared" si="38"/>
        <v>31.082587534062544</v>
      </c>
      <c r="AC215" s="185">
        <f t="shared" si="39"/>
        <v>31.469520798784501</v>
      </c>
      <c r="AD215" s="183"/>
      <c r="AE215" s="186" t="str">
        <f>IF(RIGHT($C215,2)&gt;=RIGHT(Controls!$C$53,2), 'Modelled costs '!$AC215*Controls!$E$41, "")</f>
        <v/>
      </c>
      <c r="AF215" s="187" t="str">
        <f>IF(RIGHT($C215,2)&lt;RIGHT(Controls!$C$53,2), "", (INDEX(Controls!$F$44:$F$49, MATCH('Modelled costs '!$C215, Controls!$B$44:$B$49,0), 0))*'Modelled costs '!$AE215)</f>
        <v/>
      </c>
      <c r="AG215" s="188" t="str">
        <f t="shared" si="40"/>
        <v/>
      </c>
    </row>
    <row r="216" spans="1:33" s="48" customFormat="1" ht="13.15">
      <c r="A216" s="66" t="str">
        <f t="shared" si="34"/>
        <v>AFW24</v>
      </c>
      <c r="B216" s="66" t="str">
        <f>Costs!B217</f>
        <v>AFW</v>
      </c>
      <c r="C216" s="66" t="str">
        <f>Costs!C217</f>
        <v>2023-24</v>
      </c>
      <c r="D216" s="181">
        <f>IFERROR(
EXP(SUM('Model coeffs'!D$14) + SUM('Model coeffs'!D$7)*'Cost drivers '!$D218 + SUM('Model coeffs'!D$8)*'Cost drivers '!$E218 + SUM('Model coeffs'!D$9)*'Cost drivers '!$F218 + SUM('Model coeffs'!D$10)*'Cost drivers '!$G218 + SUM('Model coeffs'!D$11)*'Cost drivers '!$H218 + SUM('Model coeffs'!D$12)*'Cost drivers '!$I218 + SUM('Model coeffs'!D$13)*'Cost drivers '!$J218),
"")</f>
        <v>6.2116120926374423</v>
      </c>
      <c r="E216" s="181">
        <f>IFERROR(
EXP(SUM('Model coeffs'!E$14) + SUM('Model coeffs'!E$7)*'Cost drivers '!$D218 + SUM('Model coeffs'!E$8)*'Cost drivers '!$E218 + SUM('Model coeffs'!E$9)*'Cost drivers '!$F218 + SUM('Model coeffs'!E$10)*'Cost drivers '!$G218 + SUM('Model coeffs'!E$11)*'Cost drivers '!$H218 + SUM('Model coeffs'!E$12)*'Cost drivers '!$I218 + SUM('Model coeffs'!E$13)*'Cost drivers '!$J218),
"")</f>
        <v>5.4289376151928224</v>
      </c>
      <c r="F216" s="181">
        <f>IFERROR(
EXP(SUM('Model coeffs'!F$14) + SUM('Model coeffs'!F$7)*'Cost drivers '!$D218 + SUM('Model coeffs'!F$8)*'Cost drivers '!$E218 + SUM('Model coeffs'!F$9)*'Cost drivers '!$F218 + SUM('Model coeffs'!F$10)*'Cost drivers '!$G218 + SUM('Model coeffs'!F$11)*'Cost drivers '!$H218 + SUM('Model coeffs'!F$12)*'Cost drivers '!$I218 + SUM('Model coeffs'!F$13)*'Cost drivers '!$J218),
"")</f>
        <v>17.773961990052221</v>
      </c>
      <c r="G216" s="181">
        <f>IFERROR(
EXP(SUM('Model coeffs'!G$14) + SUM('Model coeffs'!G$7)*'Cost drivers '!$D218 + SUM('Model coeffs'!G$8)*'Cost drivers '!$E218 + SUM('Model coeffs'!G$9)*'Cost drivers '!$F218 + SUM('Model coeffs'!G$10)*'Cost drivers '!$G218 + SUM('Model coeffs'!G$11)*'Cost drivers '!$H218 + SUM('Model coeffs'!G$12)*'Cost drivers '!$I218 + SUM('Model coeffs'!G$13)*'Cost drivers '!$J218),
"")</f>
        <v>16.146396722348111</v>
      </c>
      <c r="H216" s="181">
        <f>IFERROR(
EXP(SUM('Model coeffs'!H$14) + SUM('Model coeffs'!H$7)*'Cost drivers '!$D218 + SUM('Model coeffs'!H$8)*'Cost drivers '!$E218 + SUM('Model coeffs'!H$9)*'Cost drivers '!$F218 + SUM('Model coeffs'!H$10)*'Cost drivers '!$G218 + SUM('Model coeffs'!H$11)*'Cost drivers '!$H218 + SUM('Model coeffs'!H$12)*'Cost drivers '!$I218 + SUM('Model coeffs'!H$13)*'Cost drivers '!$J218),
"")</f>
        <v>21.697755407273721</v>
      </c>
      <c r="I216" s="181">
        <f>IFERROR(
EXP(SUM('Model coeffs'!I$14) + SUM('Model coeffs'!I$7)*'Cost drivers '!$D218 + SUM('Model coeffs'!I$8)*'Cost drivers '!$E218 + SUM('Model coeffs'!I$9)*'Cost drivers '!$F218 + SUM('Model coeffs'!I$10)*'Cost drivers '!$G218 + SUM('Model coeffs'!I$11)*'Cost drivers '!$H218 + SUM('Model coeffs'!I$12)*'Cost drivers '!$I218 + SUM('Model coeffs'!I$13)*'Cost drivers '!$J218),
"")</f>
        <v>20.148072233521205</v>
      </c>
      <c r="J216" s="181">
        <f>IFERROR(
EXP(SUM('Model coeffs'!J$14) + SUM('Model coeffs'!J$7)*'Cost drivers '!$D218 + SUM('Model coeffs'!J$8)*'Cost drivers '!$E218 + SUM('Model coeffs'!J$9)*'Cost drivers '!$F218 + SUM('Model coeffs'!J$10)*'Cost drivers '!$G218 + SUM('Model coeffs'!J$11)*'Cost drivers '!$H218 + SUM('Model coeffs'!J$12)*'Cost drivers '!$I218 + SUM('Model coeffs'!J$13)*'Cost drivers '!$J218),
"")</f>
        <v>23.470450240559277</v>
      </c>
      <c r="K216" s="181">
        <f>IFERROR(
EXP(SUM('Model coeffs'!K$14) + SUM('Model coeffs'!K$7)*'Cost drivers '!$D218 + SUM('Model coeffs'!K$8)*'Cost drivers '!$E218 + SUM('Model coeffs'!K$9)*'Cost drivers '!$F218 + SUM('Model coeffs'!K$10)*'Cost drivers '!$G218 + SUM('Model coeffs'!K$11)*'Cost drivers '!$H218 + SUM('Model coeffs'!K$12)*'Cost drivers '!$I218 + SUM('Model coeffs'!K$13)*'Cost drivers '!$J218),
"")</f>
        <v>21.770058455780923</v>
      </c>
      <c r="L216" s="182">
        <f>IFERROR(INDEX('Cost drivers '!$O$9:$O$314, MATCH('Modelled costs '!$A216, 'Cost drivers '!$A$9:$A$314, 0)), "")</f>
        <v>1446.6219999999998</v>
      </c>
      <c r="M216" s="183"/>
      <c r="N216" s="184">
        <f t="shared" si="32"/>
        <v>8.98585470867536</v>
      </c>
      <c r="O216" s="184">
        <f t="shared" si="32"/>
        <v>7.8536205907654697</v>
      </c>
      <c r="P216" s="184">
        <f t="shared" si="32"/>
        <v>25.71220444197332</v>
      </c>
      <c r="Q216" s="184">
        <f t="shared" si="32"/>
        <v>23.357732719276665</v>
      </c>
      <c r="R216" s="184">
        <f t="shared" si="31"/>
        <v>31.388450322781118</v>
      </c>
      <c r="S216" s="184">
        <f t="shared" si="31"/>
        <v>29.146644550600907</v>
      </c>
      <c r="T216" s="184">
        <f t="shared" si="31"/>
        <v>33.952869667898334</v>
      </c>
      <c r="U216" s="184">
        <f t="shared" si="31"/>
        <v>31.493045503418706</v>
      </c>
      <c r="V216" s="183"/>
      <c r="W216" s="185">
        <f t="shared" si="35"/>
        <v>8.4197376497204139</v>
      </c>
      <c r="X216" s="185">
        <f t="shared" si="36"/>
        <v>24.534968580624991</v>
      </c>
      <c r="Y216" s="185">
        <f t="shared" si="33"/>
        <v>31.495252511174762</v>
      </c>
      <c r="Z216" s="183"/>
      <c r="AA216" s="185">
        <f t="shared" si="37"/>
        <v>32.954706230345408</v>
      </c>
      <c r="AB216" s="185">
        <f t="shared" si="38"/>
        <v>31.495252511174762</v>
      </c>
      <c r="AC216" s="185">
        <f t="shared" si="39"/>
        <v>31.860115940967425</v>
      </c>
      <c r="AD216" s="183"/>
      <c r="AE216" s="186" t="str">
        <f>IF(RIGHT($C216,2)&gt;=RIGHT(Controls!$C$53,2), 'Modelled costs '!$AC216*Controls!$E$41, "")</f>
        <v/>
      </c>
      <c r="AF216" s="187" t="str">
        <f>IF(RIGHT($C216,2)&lt;RIGHT(Controls!$C$53,2), "", (INDEX(Controls!$F$44:$F$49, MATCH('Modelled costs '!$C216, Controls!$B$44:$B$49,0), 0))*'Modelled costs '!$AE216)</f>
        <v/>
      </c>
      <c r="AG216" s="188" t="str">
        <f t="shared" si="40"/>
        <v/>
      </c>
    </row>
    <row r="217" spans="1:33" s="48" customFormat="1" ht="13.15">
      <c r="A217" s="66" t="str">
        <f t="shared" si="34"/>
        <v>AFW25</v>
      </c>
      <c r="B217" s="66" t="str">
        <f>Costs!B218</f>
        <v>AFW</v>
      </c>
      <c r="C217" s="66" t="str">
        <f>Costs!C218</f>
        <v>2024-25</v>
      </c>
      <c r="D217" s="181">
        <f>IFERROR(
EXP(SUM('Model coeffs'!D$14) + SUM('Model coeffs'!D$7)*'Cost drivers '!$D219 + SUM('Model coeffs'!D$8)*'Cost drivers '!$E219 + SUM('Model coeffs'!D$9)*'Cost drivers '!$F219 + SUM('Model coeffs'!D$10)*'Cost drivers '!$G219 + SUM('Model coeffs'!D$11)*'Cost drivers '!$H219 + SUM('Model coeffs'!D$12)*'Cost drivers '!$I219 + SUM('Model coeffs'!D$13)*'Cost drivers '!$J219),
"")</f>
        <v>6.3046912039791616</v>
      </c>
      <c r="E217" s="181">
        <f>IFERROR(
EXP(SUM('Model coeffs'!E$14) + SUM('Model coeffs'!E$7)*'Cost drivers '!$D219 + SUM('Model coeffs'!E$8)*'Cost drivers '!$E219 + SUM('Model coeffs'!E$9)*'Cost drivers '!$F219 + SUM('Model coeffs'!E$10)*'Cost drivers '!$G219 + SUM('Model coeffs'!E$11)*'Cost drivers '!$H219 + SUM('Model coeffs'!E$12)*'Cost drivers '!$I219 + SUM('Model coeffs'!E$13)*'Cost drivers '!$J219),
"")</f>
        <v>5.5059592366993542</v>
      </c>
      <c r="F217" s="181">
        <f>IFERROR(
EXP(SUM('Model coeffs'!F$14) + SUM('Model coeffs'!F$7)*'Cost drivers '!$D219 + SUM('Model coeffs'!F$8)*'Cost drivers '!$E219 + SUM('Model coeffs'!F$9)*'Cost drivers '!$F219 + SUM('Model coeffs'!F$10)*'Cost drivers '!$G219 + SUM('Model coeffs'!F$11)*'Cost drivers '!$H219 + SUM('Model coeffs'!F$12)*'Cost drivers '!$I219 + SUM('Model coeffs'!F$13)*'Cost drivers '!$J219),
"")</f>
        <v>17.773961990052221</v>
      </c>
      <c r="G217" s="181">
        <f>IFERROR(
EXP(SUM('Model coeffs'!G$14) + SUM('Model coeffs'!G$7)*'Cost drivers '!$D219 + SUM('Model coeffs'!G$8)*'Cost drivers '!$E219 + SUM('Model coeffs'!G$9)*'Cost drivers '!$F219 + SUM('Model coeffs'!G$10)*'Cost drivers '!$G219 + SUM('Model coeffs'!G$11)*'Cost drivers '!$H219 + SUM('Model coeffs'!G$12)*'Cost drivers '!$I219 + SUM('Model coeffs'!G$13)*'Cost drivers '!$J219),
"")</f>
        <v>16.134258868980631</v>
      </c>
      <c r="H217" s="181">
        <f>IFERROR(
EXP(SUM('Model coeffs'!H$14) + SUM('Model coeffs'!H$7)*'Cost drivers '!$D219 + SUM('Model coeffs'!H$8)*'Cost drivers '!$E219 + SUM('Model coeffs'!H$9)*'Cost drivers '!$F219 + SUM('Model coeffs'!H$10)*'Cost drivers '!$G219 + SUM('Model coeffs'!H$11)*'Cost drivers '!$H219 + SUM('Model coeffs'!H$12)*'Cost drivers '!$I219 + SUM('Model coeffs'!H$13)*'Cost drivers '!$J219),
"")</f>
        <v>21.879558991102083</v>
      </c>
      <c r="I217" s="181">
        <f>IFERROR(
EXP(SUM('Model coeffs'!I$14) + SUM('Model coeffs'!I$7)*'Cost drivers '!$D219 + SUM('Model coeffs'!I$8)*'Cost drivers '!$E219 + SUM('Model coeffs'!I$9)*'Cost drivers '!$F219 + SUM('Model coeffs'!I$10)*'Cost drivers '!$G219 + SUM('Model coeffs'!I$11)*'Cost drivers '!$H219 + SUM('Model coeffs'!I$12)*'Cost drivers '!$I219 + SUM('Model coeffs'!I$13)*'Cost drivers '!$J219),
"")</f>
        <v>20.32525974601521</v>
      </c>
      <c r="J217" s="181">
        <f>IFERROR(
EXP(SUM('Model coeffs'!J$14) + SUM('Model coeffs'!J$7)*'Cost drivers '!$D219 + SUM('Model coeffs'!J$8)*'Cost drivers '!$E219 + SUM('Model coeffs'!J$9)*'Cost drivers '!$F219 + SUM('Model coeffs'!J$10)*'Cost drivers '!$G219 + SUM('Model coeffs'!J$11)*'Cost drivers '!$H219 + SUM('Model coeffs'!J$12)*'Cost drivers '!$I219 + SUM('Model coeffs'!J$13)*'Cost drivers '!$J219),
"")</f>
        <v>23.652425743344125</v>
      </c>
      <c r="K217" s="181">
        <f>IFERROR(
EXP(SUM('Model coeffs'!K$14) + SUM('Model coeffs'!K$7)*'Cost drivers '!$D219 + SUM('Model coeffs'!K$8)*'Cost drivers '!$E219 + SUM('Model coeffs'!K$9)*'Cost drivers '!$F219 + SUM('Model coeffs'!K$10)*'Cost drivers '!$G219 + SUM('Model coeffs'!K$11)*'Cost drivers '!$H219 + SUM('Model coeffs'!K$12)*'Cost drivers '!$I219 + SUM('Model coeffs'!K$13)*'Cost drivers '!$J219),
"")</f>
        <v>21.943846727130545</v>
      </c>
      <c r="L217" s="182">
        <f>IFERROR(INDEX('Cost drivers '!$O$9:$O$314, MATCH('Modelled costs '!$A217, 'Cost drivers '!$A$9:$A$314, 0)), "")</f>
        <v>1460.9324645469781</v>
      </c>
      <c r="M217" s="183"/>
      <c r="N217" s="184">
        <f t="shared" si="32"/>
        <v>9.2107280588369314</v>
      </c>
      <c r="O217" s="184">
        <f t="shared" si="32"/>
        <v>8.0438345973663843</v>
      </c>
      <c r="P217" s="184">
        <f t="shared" si="32"/>
        <v>25.966558094891301</v>
      </c>
      <c r="Q217" s="184">
        <f t="shared" si="32"/>
        <v>23.571062573098811</v>
      </c>
      <c r="R217" s="184">
        <f t="shared" si="31"/>
        <v>31.964558040071758</v>
      </c>
      <c r="S217" s="184">
        <f t="shared" si="31"/>
        <v>29.693831813303486</v>
      </c>
      <c r="T217" s="184">
        <f t="shared" si="31"/>
        <v>34.554596633738122</v>
      </c>
      <c r="U217" s="184">
        <f t="shared" si="31"/>
        <v>32.058478080707964</v>
      </c>
      <c r="V217" s="183"/>
      <c r="W217" s="185">
        <f t="shared" si="35"/>
        <v>8.6272813281016578</v>
      </c>
      <c r="X217" s="185">
        <f t="shared" si="36"/>
        <v>24.768810333995056</v>
      </c>
      <c r="Y217" s="185">
        <f t="shared" si="33"/>
        <v>32.067866141955335</v>
      </c>
      <c r="Z217" s="183"/>
      <c r="AA217" s="185">
        <f t="shared" si="37"/>
        <v>33.396091662096715</v>
      </c>
      <c r="AB217" s="185">
        <f t="shared" si="38"/>
        <v>32.067866141955335</v>
      </c>
      <c r="AC217" s="185">
        <f t="shared" si="39"/>
        <v>32.399922521990682</v>
      </c>
      <c r="AD217" s="183"/>
      <c r="AE217" s="186">
        <f>IF(RIGHT($C217,2)&gt;=RIGHT(Controls!$C$53,2), 'Modelled costs '!$AC217*Controls!$E$41, "")</f>
        <v>29.715890741371478</v>
      </c>
      <c r="AF217" s="187">
        <f>IF(RIGHT($C217,2)&lt;RIGHT(Controls!$C$53,2), "", (INDEX(Controls!$F$44:$F$49, MATCH('Modelled costs '!$C217, Controls!$B$44:$B$49,0), 0))*'Modelled costs '!$AE217)</f>
        <v>-0.23540837954851396</v>
      </c>
      <c r="AG217" s="188">
        <f t="shared" si="40"/>
        <v>29.480482361822965</v>
      </c>
    </row>
    <row r="218" spans="1:33" s="48" customFormat="1" ht="13.15">
      <c r="A218" s="66" t="str">
        <f t="shared" si="34"/>
        <v>AFW26</v>
      </c>
      <c r="B218" s="66" t="str">
        <f>Costs!B219</f>
        <v>AFW</v>
      </c>
      <c r="C218" s="66" t="str">
        <f>Costs!C219</f>
        <v>2025-26</v>
      </c>
      <c r="D218" s="181">
        <f>IFERROR(
EXP(SUM('Model coeffs'!D$14) + SUM('Model coeffs'!D$7)*'Cost drivers '!$D220 + SUM('Model coeffs'!D$8)*'Cost drivers '!$E220 + SUM('Model coeffs'!D$9)*'Cost drivers '!$F220 + SUM('Model coeffs'!D$10)*'Cost drivers '!$G220 + SUM('Model coeffs'!D$11)*'Cost drivers '!$H220 + SUM('Model coeffs'!D$12)*'Cost drivers '!$I220 + SUM('Model coeffs'!D$13)*'Cost drivers '!$J220),
"")</f>
        <v>7.6571501297987563</v>
      </c>
      <c r="E218" s="181">
        <f>IFERROR(
EXP(SUM('Model coeffs'!E$14) + SUM('Model coeffs'!E$7)*'Cost drivers '!$D220 + SUM('Model coeffs'!E$8)*'Cost drivers '!$E220 + SUM('Model coeffs'!E$9)*'Cost drivers '!$F220 + SUM('Model coeffs'!E$10)*'Cost drivers '!$G220 + SUM('Model coeffs'!E$11)*'Cost drivers '!$H220 + SUM('Model coeffs'!E$12)*'Cost drivers '!$I220 + SUM('Model coeffs'!E$13)*'Cost drivers '!$J220),
"")</f>
        <v>6.618750762632172</v>
      </c>
      <c r="F218" s="181">
        <f>IFERROR(
EXP(SUM('Model coeffs'!F$14) + SUM('Model coeffs'!F$7)*'Cost drivers '!$D220 + SUM('Model coeffs'!F$8)*'Cost drivers '!$E220 + SUM('Model coeffs'!F$9)*'Cost drivers '!$F220 + SUM('Model coeffs'!F$10)*'Cost drivers '!$G220 + SUM('Model coeffs'!F$11)*'Cost drivers '!$H220 + SUM('Model coeffs'!F$12)*'Cost drivers '!$I220 + SUM('Model coeffs'!F$13)*'Cost drivers '!$J220),
"")</f>
        <v>17.773961990052221</v>
      </c>
      <c r="G218" s="181">
        <f>IFERROR(
EXP(SUM('Model coeffs'!G$14) + SUM('Model coeffs'!G$7)*'Cost drivers '!$D220 + SUM('Model coeffs'!G$8)*'Cost drivers '!$E220 + SUM('Model coeffs'!G$9)*'Cost drivers '!$F220 + SUM('Model coeffs'!G$10)*'Cost drivers '!$G220 + SUM('Model coeffs'!G$11)*'Cost drivers '!$H220 + SUM('Model coeffs'!G$12)*'Cost drivers '!$I220 + SUM('Model coeffs'!G$13)*'Cost drivers '!$J220),
"")</f>
        <v>16.124423349117031</v>
      </c>
      <c r="H218" s="181">
        <f>IFERROR(
EXP(SUM('Model coeffs'!H$14) + SUM('Model coeffs'!H$7)*'Cost drivers '!$D220 + SUM('Model coeffs'!H$8)*'Cost drivers '!$E220 + SUM('Model coeffs'!H$9)*'Cost drivers '!$F220 + SUM('Model coeffs'!H$10)*'Cost drivers '!$G220 + SUM('Model coeffs'!H$11)*'Cost drivers '!$H220 + SUM('Model coeffs'!H$12)*'Cost drivers '!$I220 + SUM('Model coeffs'!H$13)*'Cost drivers '!$J220),
"")</f>
        <v>24.666191024027544</v>
      </c>
      <c r="I218" s="181">
        <f>IFERROR(
EXP(SUM('Model coeffs'!I$14) + SUM('Model coeffs'!I$7)*'Cost drivers '!$D220 + SUM('Model coeffs'!I$8)*'Cost drivers '!$E220 + SUM('Model coeffs'!I$9)*'Cost drivers '!$F220 + SUM('Model coeffs'!I$10)*'Cost drivers '!$G220 + SUM('Model coeffs'!I$11)*'Cost drivers '!$H220 + SUM('Model coeffs'!I$12)*'Cost drivers '!$I220 + SUM('Model coeffs'!I$13)*'Cost drivers '!$J220),
"")</f>
        <v>23.042296013279326</v>
      </c>
      <c r="J218" s="181">
        <f>IFERROR(
EXP(SUM('Model coeffs'!J$14) + SUM('Model coeffs'!J$7)*'Cost drivers '!$D220 + SUM('Model coeffs'!J$8)*'Cost drivers '!$E220 + SUM('Model coeffs'!J$9)*'Cost drivers '!$F220 + SUM('Model coeffs'!J$10)*'Cost drivers '!$G220 + SUM('Model coeffs'!J$11)*'Cost drivers '!$H220 + SUM('Model coeffs'!J$12)*'Cost drivers '!$I220 + SUM('Model coeffs'!J$13)*'Cost drivers '!$J220),
"")</f>
        <v>26.164016087133245</v>
      </c>
      <c r="K218" s="181">
        <f>IFERROR(
EXP(SUM('Model coeffs'!K$14) + SUM('Model coeffs'!K$7)*'Cost drivers '!$D220 + SUM('Model coeffs'!K$8)*'Cost drivers '!$E220 + SUM('Model coeffs'!K$9)*'Cost drivers '!$F220 + SUM('Model coeffs'!K$10)*'Cost drivers '!$G220 + SUM('Model coeffs'!K$11)*'Cost drivers '!$H220 + SUM('Model coeffs'!K$12)*'Cost drivers '!$I220 + SUM('Model coeffs'!K$13)*'Cost drivers '!$J220),
"")</f>
        <v>24.346343909595635</v>
      </c>
      <c r="L218" s="182">
        <f>IFERROR(INDEX('Cost drivers '!$O$9:$O$314, MATCH('Modelled costs '!$A218, 'Cost drivers '!$A$9:$A$314, 0)), "")</f>
        <v>1472.6402588451879</v>
      </c>
      <c r="M218" s="183"/>
      <c r="N218" s="184">
        <f t="shared" si="32"/>
        <v>11.276227549163304</v>
      </c>
      <c r="O218" s="184">
        <f t="shared" si="32"/>
        <v>9.7470388363144274</v>
      </c>
      <c r="P218" s="184">
        <f t="shared" si="32"/>
        <v>26.174651985735036</v>
      </c>
      <c r="Q218" s="184">
        <f t="shared" si="32"/>
        <v>23.745474974573099</v>
      </c>
      <c r="R218" s="184">
        <f t="shared" si="31"/>
        <v>36.324425934348774</v>
      </c>
      <c r="S218" s="184">
        <f t="shared" si="31"/>
        <v>33.933012765383111</v>
      </c>
      <c r="T218" s="184">
        <f t="shared" si="31"/>
        <v>38.530183422985559</v>
      </c>
      <c r="U218" s="184">
        <f t="shared" si="31"/>
        <v>35.853406196960883</v>
      </c>
      <c r="V218" s="183"/>
      <c r="W218" s="185">
        <f t="shared" si="35"/>
        <v>10.511633192738866</v>
      </c>
      <c r="X218" s="185">
        <f t="shared" si="36"/>
        <v>24.960063480154069</v>
      </c>
      <c r="Y218" s="185">
        <f t="shared" si="33"/>
        <v>36.160257079919582</v>
      </c>
      <c r="Z218" s="183"/>
      <c r="AA218" s="185">
        <f t="shared" si="37"/>
        <v>35.471696672892932</v>
      </c>
      <c r="AB218" s="185">
        <f t="shared" si="38"/>
        <v>36.160257079919582</v>
      </c>
      <c r="AC218" s="185">
        <f t="shared" si="39"/>
        <v>35.988116978162921</v>
      </c>
      <c r="AD218" s="183"/>
      <c r="AE218" s="186">
        <f>IF(RIGHT($C218,2)&gt;=RIGHT(Controls!$C$53,2), 'Modelled costs '!$AC218*Controls!$E$41, "")</f>
        <v>33.006836710332948</v>
      </c>
      <c r="AF218" s="187">
        <f>IF(RIGHT($C218,2)&lt;RIGHT(Controls!$C$53,2), "", (INDEX(Controls!$F$44:$F$49, MATCH('Modelled costs '!$C218, Controls!$B$44:$B$49,0), 0))*'Modelled costs '!$AE218)</f>
        <v>-0.52088687628475394</v>
      </c>
      <c r="AG218" s="188">
        <f t="shared" si="40"/>
        <v>32.485949834048192</v>
      </c>
    </row>
    <row r="219" spans="1:33" s="48" customFormat="1" ht="13.15">
      <c r="A219" s="66" t="str">
        <f t="shared" si="34"/>
        <v>AFW27</v>
      </c>
      <c r="B219" s="66" t="str">
        <f>Costs!B220</f>
        <v>AFW</v>
      </c>
      <c r="C219" s="66" t="str">
        <f>Costs!C220</f>
        <v>2026-27</v>
      </c>
      <c r="D219" s="181">
        <f>IFERROR(
EXP(SUM('Model coeffs'!D$14) + SUM('Model coeffs'!D$7)*'Cost drivers '!$D221 + SUM('Model coeffs'!D$8)*'Cost drivers '!$E221 + SUM('Model coeffs'!D$9)*'Cost drivers '!$F221 + SUM('Model coeffs'!D$10)*'Cost drivers '!$G221 + SUM('Model coeffs'!D$11)*'Cost drivers '!$H221 + SUM('Model coeffs'!D$12)*'Cost drivers '!$I221 + SUM('Model coeffs'!D$13)*'Cost drivers '!$J221),
"")</f>
        <v>8.0013399070426487</v>
      </c>
      <c r="E219" s="181">
        <f>IFERROR(
EXP(SUM('Model coeffs'!E$14) + SUM('Model coeffs'!E$7)*'Cost drivers '!$D221 + SUM('Model coeffs'!E$8)*'Cost drivers '!$E221 + SUM('Model coeffs'!E$9)*'Cost drivers '!$F221 + SUM('Model coeffs'!E$10)*'Cost drivers '!$G221 + SUM('Model coeffs'!E$11)*'Cost drivers '!$H221 + SUM('Model coeffs'!E$12)*'Cost drivers '!$I221 + SUM('Model coeffs'!E$13)*'Cost drivers '!$J221),
"")</f>
        <v>6.9002126997422808</v>
      </c>
      <c r="F219" s="181">
        <f>IFERROR(
EXP(SUM('Model coeffs'!F$14) + SUM('Model coeffs'!F$7)*'Cost drivers '!$D221 + SUM('Model coeffs'!F$8)*'Cost drivers '!$E221 + SUM('Model coeffs'!F$9)*'Cost drivers '!$F221 + SUM('Model coeffs'!F$10)*'Cost drivers '!$G221 + SUM('Model coeffs'!F$11)*'Cost drivers '!$H221 + SUM('Model coeffs'!F$12)*'Cost drivers '!$I221 + SUM('Model coeffs'!F$13)*'Cost drivers '!$J221),
"")</f>
        <v>17.773961990052221</v>
      </c>
      <c r="G219" s="181">
        <f>IFERROR(
EXP(SUM('Model coeffs'!G$14) + SUM('Model coeffs'!G$7)*'Cost drivers '!$D221 + SUM('Model coeffs'!G$8)*'Cost drivers '!$E221 + SUM('Model coeffs'!G$9)*'Cost drivers '!$F221 + SUM('Model coeffs'!G$10)*'Cost drivers '!$G221 + SUM('Model coeffs'!G$11)*'Cost drivers '!$H221 + SUM('Model coeffs'!G$12)*'Cost drivers '!$I221 + SUM('Model coeffs'!G$13)*'Cost drivers '!$J221),
"")</f>
        <v>16.114732064078822</v>
      </c>
      <c r="H219" s="181">
        <f>IFERROR(
EXP(SUM('Model coeffs'!H$14) + SUM('Model coeffs'!H$7)*'Cost drivers '!$D221 + SUM('Model coeffs'!H$8)*'Cost drivers '!$E221 + SUM('Model coeffs'!H$9)*'Cost drivers '!$F221 + SUM('Model coeffs'!H$10)*'Cost drivers '!$G221 + SUM('Model coeffs'!H$11)*'Cost drivers '!$H221 + SUM('Model coeffs'!H$12)*'Cost drivers '!$I221 + SUM('Model coeffs'!H$13)*'Cost drivers '!$J221),
"")</f>
        <v>25.330520614023847</v>
      </c>
      <c r="I219" s="181">
        <f>IFERROR(
EXP(SUM('Model coeffs'!I$14) + SUM('Model coeffs'!I$7)*'Cost drivers '!$D221 + SUM('Model coeffs'!I$8)*'Cost drivers '!$E221 + SUM('Model coeffs'!I$9)*'Cost drivers '!$F221 + SUM('Model coeffs'!I$10)*'Cost drivers '!$G221 + SUM('Model coeffs'!I$11)*'Cost drivers '!$H221 + SUM('Model coeffs'!I$12)*'Cost drivers '!$I221 + SUM('Model coeffs'!I$13)*'Cost drivers '!$J221),
"")</f>
        <v>23.692570685859245</v>
      </c>
      <c r="J219" s="181">
        <f>IFERROR(
EXP(SUM('Model coeffs'!J$14) + SUM('Model coeffs'!J$7)*'Cost drivers '!$D221 + SUM('Model coeffs'!J$8)*'Cost drivers '!$E221 + SUM('Model coeffs'!J$9)*'Cost drivers '!$F221 + SUM('Model coeffs'!J$10)*'Cost drivers '!$G221 + SUM('Model coeffs'!J$11)*'Cost drivers '!$H221 + SUM('Model coeffs'!J$12)*'Cost drivers '!$I221 + SUM('Model coeffs'!J$13)*'Cost drivers '!$J221),
"")</f>
        <v>26.7682693006786</v>
      </c>
      <c r="K219" s="181">
        <f>IFERROR(
EXP(SUM('Model coeffs'!K$14) + SUM('Model coeffs'!K$7)*'Cost drivers '!$D221 + SUM('Model coeffs'!K$8)*'Cost drivers '!$E221 + SUM('Model coeffs'!K$9)*'Cost drivers '!$F221 + SUM('Model coeffs'!K$10)*'Cost drivers '!$G221 + SUM('Model coeffs'!K$11)*'Cost drivers '!$H221 + SUM('Model coeffs'!K$12)*'Cost drivers '!$I221 + SUM('Model coeffs'!K$13)*'Cost drivers '!$J221),
"")</f>
        <v>24.925392365643145</v>
      </c>
      <c r="L219" s="182">
        <f>IFERROR(INDEX('Cost drivers '!$O$9:$O$314, MATCH('Modelled costs '!$A219, 'Cost drivers '!$A$9:$A$314, 0)), "")</f>
        <v>1484.2752005125189</v>
      </c>
      <c r="M219" s="183"/>
      <c r="N219" s="184">
        <f t="shared" si="32"/>
        <v>11.876190394894547</v>
      </c>
      <c r="O219" s="184">
        <f t="shared" si="32"/>
        <v>10.241814588489003</v>
      </c>
      <c r="P219" s="184">
        <f t="shared" si="32"/>
        <v>26.381450996686649</v>
      </c>
      <c r="Q219" s="184">
        <f t="shared" si="32"/>
        <v>23.918697165616109</v>
      </c>
      <c r="R219" s="184">
        <f t="shared" si="31"/>
        <v>37.597463563466732</v>
      </c>
      <c r="S219" s="184">
        <f t="shared" si="31"/>
        <v>35.166295105410754</v>
      </c>
      <c r="T219" s="184">
        <f t="shared" si="31"/>
        <v>39.731478283637834</v>
      </c>
      <c r="U219" s="184">
        <f t="shared" si="31"/>
        <v>36.996141751368185</v>
      </c>
      <c r="V219" s="183"/>
      <c r="W219" s="185">
        <f t="shared" si="35"/>
        <v>11.059002491691775</v>
      </c>
      <c r="X219" s="185">
        <f t="shared" si="36"/>
        <v>25.150074081151381</v>
      </c>
      <c r="Y219" s="185">
        <f t="shared" si="33"/>
        <v>37.372844675970875</v>
      </c>
      <c r="Z219" s="183"/>
      <c r="AA219" s="185">
        <f t="shared" si="37"/>
        <v>36.209076572843159</v>
      </c>
      <c r="AB219" s="185">
        <f t="shared" si="38"/>
        <v>37.372844675970875</v>
      </c>
      <c r="AC219" s="185">
        <f t="shared" si="39"/>
        <v>37.081902650188951</v>
      </c>
      <c r="AD219" s="183"/>
      <c r="AE219" s="186">
        <f>IF(RIGHT($C219,2)&gt;=RIGHT(Controls!$C$53,2), 'Modelled costs '!$AC219*Controls!$E$41, "")</f>
        <v>34.010012427878031</v>
      </c>
      <c r="AF219" s="187">
        <f>IF(RIGHT($C219,2)&lt;RIGHT(Controls!$C$53,2), "", (INDEX(Controls!$F$44:$F$49, MATCH('Modelled costs '!$C219, Controls!$B$44:$B$49,0), 0))*'Modelled costs '!$AE219)</f>
        <v>-0.80189258972043609</v>
      </c>
      <c r="AG219" s="188">
        <f t="shared" si="40"/>
        <v>33.208119838157593</v>
      </c>
    </row>
    <row r="220" spans="1:33" s="48" customFormat="1" ht="13.15">
      <c r="A220" s="66" t="str">
        <f t="shared" si="34"/>
        <v>AFW28</v>
      </c>
      <c r="B220" s="66" t="str">
        <f>Costs!B221</f>
        <v>AFW</v>
      </c>
      <c r="C220" s="66" t="str">
        <f>Costs!C221</f>
        <v>2027-28</v>
      </c>
      <c r="D220" s="181">
        <f>IFERROR(
EXP(SUM('Model coeffs'!D$14) + SUM('Model coeffs'!D$7)*'Cost drivers '!$D222 + SUM('Model coeffs'!D$8)*'Cost drivers '!$E222 + SUM('Model coeffs'!D$9)*'Cost drivers '!$F222 + SUM('Model coeffs'!D$10)*'Cost drivers '!$G222 + SUM('Model coeffs'!D$11)*'Cost drivers '!$H222 + SUM('Model coeffs'!D$12)*'Cost drivers '!$I222 + SUM('Model coeffs'!D$13)*'Cost drivers '!$J222),
"")</f>
        <v>8.1545971308908491</v>
      </c>
      <c r="E220" s="181">
        <f>IFERROR(
EXP(SUM('Model coeffs'!E$14) + SUM('Model coeffs'!E$7)*'Cost drivers '!$D222 + SUM('Model coeffs'!E$8)*'Cost drivers '!$E222 + SUM('Model coeffs'!E$9)*'Cost drivers '!$F222 + SUM('Model coeffs'!E$10)*'Cost drivers '!$G222 + SUM('Model coeffs'!E$11)*'Cost drivers '!$H222 + SUM('Model coeffs'!E$12)*'Cost drivers '!$I222 + SUM('Model coeffs'!E$13)*'Cost drivers '!$J222),
"")</f>
        <v>7.025331715303313</v>
      </c>
      <c r="F220" s="181">
        <f>IFERROR(
EXP(SUM('Model coeffs'!F$14) + SUM('Model coeffs'!F$7)*'Cost drivers '!$D222 + SUM('Model coeffs'!F$8)*'Cost drivers '!$E222 + SUM('Model coeffs'!F$9)*'Cost drivers '!$F222 + SUM('Model coeffs'!F$10)*'Cost drivers '!$G222 + SUM('Model coeffs'!F$11)*'Cost drivers '!$H222 + SUM('Model coeffs'!F$12)*'Cost drivers '!$I222 + SUM('Model coeffs'!F$13)*'Cost drivers '!$J222),
"")</f>
        <v>17.773961990052221</v>
      </c>
      <c r="G220" s="181">
        <f>IFERROR(
EXP(SUM('Model coeffs'!G$14) + SUM('Model coeffs'!G$7)*'Cost drivers '!$D222 + SUM('Model coeffs'!G$8)*'Cost drivers '!$E222 + SUM('Model coeffs'!G$9)*'Cost drivers '!$F222 + SUM('Model coeffs'!G$10)*'Cost drivers '!$G222 + SUM('Model coeffs'!G$11)*'Cost drivers '!$H222 + SUM('Model coeffs'!G$12)*'Cost drivers '!$I222 + SUM('Model coeffs'!G$13)*'Cost drivers '!$J222),
"")</f>
        <v>16.105325190197821</v>
      </c>
      <c r="H220" s="181">
        <f>IFERROR(
EXP(SUM('Model coeffs'!H$14) + SUM('Model coeffs'!H$7)*'Cost drivers '!$D222 + SUM('Model coeffs'!H$8)*'Cost drivers '!$E222 + SUM('Model coeffs'!H$9)*'Cost drivers '!$F222 + SUM('Model coeffs'!H$10)*'Cost drivers '!$G222 + SUM('Model coeffs'!H$11)*'Cost drivers '!$H222 + SUM('Model coeffs'!H$12)*'Cost drivers '!$I222 + SUM('Model coeffs'!H$13)*'Cost drivers '!$J222),
"")</f>
        <v>25.612889937523207</v>
      </c>
      <c r="I220" s="181">
        <f>IFERROR(
EXP(SUM('Model coeffs'!I$14) + SUM('Model coeffs'!I$7)*'Cost drivers '!$D222 + SUM('Model coeffs'!I$8)*'Cost drivers '!$E222 + SUM('Model coeffs'!I$9)*'Cost drivers '!$F222 + SUM('Model coeffs'!I$10)*'Cost drivers '!$G222 + SUM('Model coeffs'!I$11)*'Cost drivers '!$H222 + SUM('Model coeffs'!I$12)*'Cost drivers '!$I222 + SUM('Model coeffs'!I$13)*'Cost drivers '!$J222),
"")</f>
        <v>23.969469763721197</v>
      </c>
      <c r="J220" s="181">
        <f>IFERROR(
EXP(SUM('Model coeffs'!J$14) + SUM('Model coeffs'!J$7)*'Cost drivers '!$D222 + SUM('Model coeffs'!J$8)*'Cost drivers '!$E222 + SUM('Model coeffs'!J$9)*'Cost drivers '!$F222 + SUM('Model coeffs'!J$10)*'Cost drivers '!$G222 + SUM('Model coeffs'!J$11)*'Cost drivers '!$H222 + SUM('Model coeffs'!J$12)*'Cost drivers '!$I222 + SUM('Model coeffs'!J$13)*'Cost drivers '!$J222),
"")</f>
        <v>27.033297682093799</v>
      </c>
      <c r="K220" s="181">
        <f>IFERROR(
EXP(SUM('Model coeffs'!K$14) + SUM('Model coeffs'!K$7)*'Cost drivers '!$D222 + SUM('Model coeffs'!K$8)*'Cost drivers '!$E222 + SUM('Model coeffs'!K$9)*'Cost drivers '!$F222 + SUM('Model coeffs'!K$10)*'Cost drivers '!$G222 + SUM('Model coeffs'!K$11)*'Cost drivers '!$H222 + SUM('Model coeffs'!K$12)*'Cost drivers '!$I222 + SUM('Model coeffs'!K$13)*'Cost drivers '!$J222),
"")</f>
        <v>25.179487954268932</v>
      </c>
      <c r="L220" s="182">
        <f>IFERROR(INDEX('Cost drivers '!$O$9:$O$314, MATCH('Modelled costs '!$A220, 'Cost drivers '!$A$9:$A$314, 0)), "")</f>
        <v>1495.6633731723989</v>
      </c>
      <c r="M220" s="183"/>
      <c r="N220" s="184">
        <f t="shared" si="32"/>
        <v>12.196532251650174</v>
      </c>
      <c r="O220" s="184">
        <f t="shared" si="32"/>
        <v>10.507531330965588</v>
      </c>
      <c r="P220" s="184">
        <f t="shared" si="32"/>
        <v>26.583863944679511</v>
      </c>
      <c r="Q220" s="184">
        <f t="shared" si="32"/>
        <v>24.088145000009678</v>
      </c>
      <c r="R220" s="184">
        <f t="shared" si="31"/>
        <v>38.308261360649354</v>
      </c>
      <c r="S220" s="184">
        <f t="shared" si="31"/>
        <v>35.850257999961073</v>
      </c>
      <c r="T220" s="184">
        <f t="shared" si="31"/>
        <v>40.432713199174003</v>
      </c>
      <c r="U220" s="184">
        <f t="shared" si="31"/>
        <v>37.660037888435653</v>
      </c>
      <c r="V220" s="183"/>
      <c r="W220" s="185">
        <f t="shared" si="35"/>
        <v>11.35203179130788</v>
      </c>
      <c r="X220" s="185">
        <f t="shared" si="36"/>
        <v>25.336004472344595</v>
      </c>
      <c r="Y220" s="185">
        <f t="shared" si="33"/>
        <v>38.062817612055021</v>
      </c>
      <c r="Z220" s="183"/>
      <c r="AA220" s="185">
        <f t="shared" si="37"/>
        <v>36.688036263652478</v>
      </c>
      <c r="AB220" s="185">
        <f t="shared" si="38"/>
        <v>38.062817612055021</v>
      </c>
      <c r="AC220" s="185">
        <f t="shared" si="39"/>
        <v>37.719122274954387</v>
      </c>
      <c r="AD220" s="183"/>
      <c r="AE220" s="186">
        <f>IF(RIGHT($C220,2)&gt;=RIGHT(Controls!$C$53,2), 'Modelled costs '!$AC220*Controls!$E$41, "")</f>
        <v>34.594444342335088</v>
      </c>
      <c r="AF220" s="187">
        <f>IF(RIGHT($C220,2)&lt;RIGHT(Controls!$C$53,2), "", (INDEX(Controls!$F$44:$F$49, MATCH('Modelled costs '!$C220, Controls!$B$44:$B$49,0), 0))*'Modelled costs '!$AE220)</f>
        <v>-1.0832668034177799</v>
      </c>
      <c r="AG220" s="188">
        <f t="shared" si="40"/>
        <v>33.511177538917309</v>
      </c>
    </row>
    <row r="221" spans="1:33" s="48" customFormat="1" ht="13.15">
      <c r="A221" s="66" t="str">
        <f t="shared" si="34"/>
        <v>AFW29</v>
      </c>
      <c r="B221" s="66" t="str">
        <f>Costs!B222</f>
        <v>AFW</v>
      </c>
      <c r="C221" s="66" t="str">
        <f>Costs!C222</f>
        <v>2028-29</v>
      </c>
      <c r="D221" s="181">
        <f>IFERROR(
EXP(SUM('Model coeffs'!D$14) + SUM('Model coeffs'!D$7)*'Cost drivers '!$D223 + SUM('Model coeffs'!D$8)*'Cost drivers '!$E223 + SUM('Model coeffs'!D$9)*'Cost drivers '!$F223 + SUM('Model coeffs'!D$10)*'Cost drivers '!$G223 + SUM('Model coeffs'!D$11)*'Cost drivers '!$H223 + SUM('Model coeffs'!D$12)*'Cost drivers '!$I223 + SUM('Model coeffs'!D$13)*'Cost drivers '!$J223),
"")</f>
        <v>8.3940641482923617</v>
      </c>
      <c r="E221" s="181">
        <f>IFERROR(
EXP(SUM('Model coeffs'!E$14) + SUM('Model coeffs'!E$7)*'Cost drivers '!$D223 + SUM('Model coeffs'!E$8)*'Cost drivers '!$E223 + SUM('Model coeffs'!E$9)*'Cost drivers '!$F223 + SUM('Model coeffs'!E$10)*'Cost drivers '!$G223 + SUM('Model coeffs'!E$11)*'Cost drivers '!$H223 + SUM('Model coeffs'!E$12)*'Cost drivers '!$I223 + SUM('Model coeffs'!E$13)*'Cost drivers '!$J223),
"")</f>
        <v>7.2205845455153161</v>
      </c>
      <c r="F221" s="181">
        <f>IFERROR(
EXP(SUM('Model coeffs'!F$14) + SUM('Model coeffs'!F$7)*'Cost drivers '!$D223 + SUM('Model coeffs'!F$8)*'Cost drivers '!$E223 + SUM('Model coeffs'!F$9)*'Cost drivers '!$F223 + SUM('Model coeffs'!F$10)*'Cost drivers '!$G223 + SUM('Model coeffs'!F$11)*'Cost drivers '!$H223 + SUM('Model coeffs'!F$12)*'Cost drivers '!$I223 + SUM('Model coeffs'!F$13)*'Cost drivers '!$J223),
"")</f>
        <v>17.773961990052221</v>
      </c>
      <c r="G221" s="181">
        <f>IFERROR(
EXP(SUM('Model coeffs'!G$14) + SUM('Model coeffs'!G$7)*'Cost drivers '!$D223 + SUM('Model coeffs'!G$8)*'Cost drivers '!$E223 + SUM('Model coeffs'!G$9)*'Cost drivers '!$F223 + SUM('Model coeffs'!G$10)*'Cost drivers '!$G223 + SUM('Model coeffs'!G$11)*'Cost drivers '!$H223 + SUM('Model coeffs'!G$12)*'Cost drivers '!$I223 + SUM('Model coeffs'!G$13)*'Cost drivers '!$J223),
"")</f>
        <v>16.096077850062912</v>
      </c>
      <c r="H221" s="181">
        <f>IFERROR(
EXP(SUM('Model coeffs'!H$14) + SUM('Model coeffs'!H$7)*'Cost drivers '!$D223 + SUM('Model coeffs'!H$8)*'Cost drivers '!$E223 + SUM('Model coeffs'!H$9)*'Cost drivers '!$F223 + SUM('Model coeffs'!H$10)*'Cost drivers '!$G223 + SUM('Model coeffs'!H$11)*'Cost drivers '!$H223 + SUM('Model coeffs'!H$12)*'Cost drivers '!$I223 + SUM('Model coeffs'!H$13)*'Cost drivers '!$J223),
"")</f>
        <v>26.059426859725601</v>
      </c>
      <c r="I221" s="181">
        <f>IFERROR(
EXP(SUM('Model coeffs'!I$14) + SUM('Model coeffs'!I$7)*'Cost drivers '!$D223 + SUM('Model coeffs'!I$8)*'Cost drivers '!$E223 + SUM('Model coeffs'!I$9)*'Cost drivers '!$F223 + SUM('Model coeffs'!I$10)*'Cost drivers '!$G223 + SUM('Model coeffs'!I$11)*'Cost drivers '!$H223 + SUM('Model coeffs'!I$12)*'Cost drivers '!$I223 + SUM('Model coeffs'!I$13)*'Cost drivers '!$J223),
"")</f>
        <v>24.407389731436322</v>
      </c>
      <c r="J221" s="181">
        <f>IFERROR(
EXP(SUM('Model coeffs'!J$14) + SUM('Model coeffs'!J$7)*'Cost drivers '!$D223 + SUM('Model coeffs'!J$8)*'Cost drivers '!$E223 + SUM('Model coeffs'!J$9)*'Cost drivers '!$F223 + SUM('Model coeffs'!J$10)*'Cost drivers '!$G223 + SUM('Model coeffs'!J$11)*'Cost drivers '!$H223 + SUM('Model coeffs'!J$12)*'Cost drivers '!$I223 + SUM('Model coeffs'!J$13)*'Cost drivers '!$J223),
"")</f>
        <v>27.442661075504081</v>
      </c>
      <c r="K221" s="181">
        <f>IFERROR(
EXP(SUM('Model coeffs'!K$14) + SUM('Model coeffs'!K$7)*'Cost drivers '!$D223 + SUM('Model coeffs'!K$8)*'Cost drivers '!$E223 + SUM('Model coeffs'!K$9)*'Cost drivers '!$F223 + SUM('Model coeffs'!K$10)*'Cost drivers '!$G223 + SUM('Model coeffs'!K$11)*'Cost drivers '!$H223 + SUM('Model coeffs'!K$12)*'Cost drivers '!$I223 + SUM('Model coeffs'!K$13)*'Cost drivers '!$J223),
"")</f>
        <v>25.572108650401862</v>
      </c>
      <c r="L221" s="182">
        <f>IFERROR(INDEX('Cost drivers '!$O$9:$O$314, MATCH('Modelled costs '!$A221, 'Cost drivers '!$A$9:$A$314, 0)), "")</f>
        <v>1506.9501323033091</v>
      </c>
      <c r="M221" s="183"/>
      <c r="N221" s="184">
        <f t="shared" si="32"/>
        <v>12.64943607883164</v>
      </c>
      <c r="O221" s="184">
        <f t="shared" si="32"/>
        <v>10.881060836171535</v>
      </c>
      <c r="P221" s="184">
        <f t="shared" si="32"/>
        <v>26.784474372463183</v>
      </c>
      <c r="Q221" s="184">
        <f t="shared" si="32"/>
        <v>24.255986645716668</v>
      </c>
      <c r="R221" s="184">
        <f t="shared" si="31"/>
        <v>39.270256754011903</v>
      </c>
      <c r="S221" s="184">
        <f t="shared" si="31"/>
        <v>36.780719184966394</v>
      </c>
      <c r="T221" s="184">
        <f t="shared" si="31"/>
        <v>41.354721738485743</v>
      </c>
      <c r="U221" s="184">
        <f t="shared" si="31"/>
        <v>38.53589251399768</v>
      </c>
      <c r="V221" s="183"/>
      <c r="W221" s="185">
        <f t="shared" si="35"/>
        <v>11.765248457501588</v>
      </c>
      <c r="X221" s="185">
        <f t="shared" si="36"/>
        <v>25.520230509089927</v>
      </c>
      <c r="Y221" s="185">
        <f t="shared" si="33"/>
        <v>38.985397547865432</v>
      </c>
      <c r="Z221" s="183"/>
      <c r="AA221" s="185">
        <f t="shared" si="37"/>
        <v>37.285478966591512</v>
      </c>
      <c r="AB221" s="185">
        <f t="shared" si="38"/>
        <v>38.985397547865432</v>
      </c>
      <c r="AC221" s="185">
        <f t="shared" si="39"/>
        <v>38.560417902546952</v>
      </c>
      <c r="AD221" s="183"/>
      <c r="AE221" s="186">
        <f>IF(RIGHT($C221,2)&gt;=RIGHT(Controls!$C$53,2), 'Modelled costs '!$AC221*Controls!$E$41, "")</f>
        <v>35.366046463721837</v>
      </c>
      <c r="AF221" s="187">
        <f>IF(RIGHT($C221,2)&lt;RIGHT(Controls!$C$53,2), "", (INDEX(Controls!$F$44:$F$49, MATCH('Modelled costs '!$C221, Controls!$B$44:$B$49,0), 0))*'Modelled costs '!$AE221)</f>
        <v>-1.3788239534114026</v>
      </c>
      <c r="AG221" s="188">
        <f t="shared" si="40"/>
        <v>33.987222510310431</v>
      </c>
    </row>
    <row r="222" spans="1:33" s="48" customFormat="1" ht="13.15">
      <c r="A222" s="66" t="str">
        <f t="shared" si="34"/>
        <v>AFW30</v>
      </c>
      <c r="B222" s="66" t="str">
        <f>Costs!B223</f>
        <v>AFW</v>
      </c>
      <c r="C222" s="66" t="str">
        <f>Costs!C223</f>
        <v>2029-30</v>
      </c>
      <c r="D222" s="181">
        <f>IFERROR(
EXP(SUM('Model coeffs'!D$14) + SUM('Model coeffs'!D$7)*'Cost drivers '!$D224 + SUM('Model coeffs'!D$8)*'Cost drivers '!$E224 + SUM('Model coeffs'!D$9)*'Cost drivers '!$F224 + SUM('Model coeffs'!D$10)*'Cost drivers '!$G224 + SUM('Model coeffs'!D$11)*'Cost drivers '!$H224 + SUM('Model coeffs'!D$12)*'Cost drivers '!$I224 + SUM('Model coeffs'!D$13)*'Cost drivers '!$J224),
"")</f>
        <v>8.5550164257270218</v>
      </c>
      <c r="E222" s="181">
        <f>IFERROR(
EXP(SUM('Model coeffs'!E$14) + SUM('Model coeffs'!E$7)*'Cost drivers '!$D224 + SUM('Model coeffs'!E$8)*'Cost drivers '!$E224 + SUM('Model coeffs'!E$9)*'Cost drivers '!$F224 + SUM('Model coeffs'!E$10)*'Cost drivers '!$G224 + SUM('Model coeffs'!E$11)*'Cost drivers '!$H224 + SUM('Model coeffs'!E$12)*'Cost drivers '!$I224 + SUM('Model coeffs'!E$13)*'Cost drivers '!$J224),
"")</f>
        <v>7.3516534209025046</v>
      </c>
      <c r="F222" s="181">
        <f>IFERROR(
EXP(SUM('Model coeffs'!F$14) + SUM('Model coeffs'!F$7)*'Cost drivers '!$D224 + SUM('Model coeffs'!F$8)*'Cost drivers '!$E224 + SUM('Model coeffs'!F$9)*'Cost drivers '!$F224 + SUM('Model coeffs'!F$10)*'Cost drivers '!$G224 + SUM('Model coeffs'!F$11)*'Cost drivers '!$H224 + SUM('Model coeffs'!F$12)*'Cost drivers '!$I224 + SUM('Model coeffs'!F$13)*'Cost drivers '!$J224),
"")</f>
        <v>17.773961990052221</v>
      </c>
      <c r="G222" s="181">
        <f>IFERROR(
EXP(SUM('Model coeffs'!G$14) + SUM('Model coeffs'!G$7)*'Cost drivers '!$D224 + SUM('Model coeffs'!G$8)*'Cost drivers '!$E224 + SUM('Model coeffs'!G$9)*'Cost drivers '!$F224 + SUM('Model coeffs'!G$10)*'Cost drivers '!$G224 + SUM('Model coeffs'!G$11)*'Cost drivers '!$H224 + SUM('Model coeffs'!G$12)*'Cost drivers '!$I224 + SUM('Model coeffs'!G$13)*'Cost drivers '!$J224),
"")</f>
        <v>16.087007393430021</v>
      </c>
      <c r="H222" s="181">
        <f>IFERROR(
EXP(SUM('Model coeffs'!H$14) + SUM('Model coeffs'!H$7)*'Cost drivers '!$D224 + SUM('Model coeffs'!H$8)*'Cost drivers '!$E224 + SUM('Model coeffs'!H$9)*'Cost drivers '!$F224 + SUM('Model coeffs'!H$10)*'Cost drivers '!$G224 + SUM('Model coeffs'!H$11)*'Cost drivers '!$H224 + SUM('Model coeffs'!H$12)*'Cost drivers '!$I224 + SUM('Model coeffs'!H$13)*'Cost drivers '!$J224),
"")</f>
        <v>26.350879848545237</v>
      </c>
      <c r="I222" s="181">
        <f>IFERROR(
EXP(SUM('Model coeffs'!I$14) + SUM('Model coeffs'!I$7)*'Cost drivers '!$D224 + SUM('Model coeffs'!I$8)*'Cost drivers '!$E224 + SUM('Model coeffs'!I$9)*'Cost drivers '!$F224 + SUM('Model coeffs'!I$10)*'Cost drivers '!$G224 + SUM('Model coeffs'!I$11)*'Cost drivers '!$H224 + SUM('Model coeffs'!I$12)*'Cost drivers '!$I224 + SUM('Model coeffs'!I$13)*'Cost drivers '!$J224),
"")</f>
        <v>24.693566515776638</v>
      </c>
      <c r="J222" s="181">
        <f>IFERROR(
EXP(SUM('Model coeffs'!J$14) + SUM('Model coeffs'!J$7)*'Cost drivers '!$D224 + SUM('Model coeffs'!J$8)*'Cost drivers '!$E224 + SUM('Model coeffs'!J$9)*'Cost drivers '!$F224 + SUM('Model coeffs'!J$10)*'Cost drivers '!$G224 + SUM('Model coeffs'!J$11)*'Cost drivers '!$H224 + SUM('Model coeffs'!J$12)*'Cost drivers '!$I224 + SUM('Model coeffs'!J$13)*'Cost drivers '!$J224),
"")</f>
        <v>27.714657254168724</v>
      </c>
      <c r="K222" s="181">
        <f>IFERROR(
EXP(SUM('Model coeffs'!K$14) + SUM('Model coeffs'!K$7)*'Cost drivers '!$D224 + SUM('Model coeffs'!K$8)*'Cost drivers '!$E224 + SUM('Model coeffs'!K$9)*'Cost drivers '!$F224 + SUM('Model coeffs'!K$10)*'Cost drivers '!$G224 + SUM('Model coeffs'!K$11)*'Cost drivers '!$H224 + SUM('Model coeffs'!K$12)*'Cost drivers '!$I224 + SUM('Model coeffs'!K$13)*'Cost drivers '!$J224),
"")</f>
        <v>25.833076026716583</v>
      </c>
      <c r="L222" s="182">
        <f>IFERROR(INDEX('Cost drivers '!$O$9:$O$314, MATCH('Modelled costs '!$A222, 'Cost drivers '!$A$9:$A$314, 0)), "")</f>
        <v>1518.110110965559</v>
      </c>
      <c r="M222" s="183"/>
      <c r="N222" s="184">
        <f t="shared" si="32"/>
        <v>12.987456935372631</v>
      </c>
      <c r="O222" s="184">
        <f t="shared" si="32"/>
        <v>11.160619390586634</v>
      </c>
      <c r="P222" s="184">
        <f t="shared" si="32"/>
        <v>26.982831409015805</v>
      </c>
      <c r="Q222" s="184">
        <f t="shared" si="32"/>
        <v>24.42184857914382</v>
      </c>
      <c r="R222" s="184">
        <f t="shared" si="31"/>
        <v>40.00353713091512</v>
      </c>
      <c r="S222" s="184">
        <f t="shared" si="31"/>
        <v>37.487553003401082</v>
      </c>
      <c r="T222" s="184">
        <f t="shared" si="31"/>
        <v>42.073901399498517</v>
      </c>
      <c r="U222" s="184">
        <f t="shared" si="31"/>
        <v>39.217453913500435</v>
      </c>
      <c r="V222" s="183"/>
      <c r="W222" s="185">
        <f t="shared" si="35"/>
        <v>12.074038162979633</v>
      </c>
      <c r="X222" s="185">
        <f t="shared" si="36"/>
        <v>25.702339994079814</v>
      </c>
      <c r="Y222" s="185">
        <f t="shared" si="33"/>
        <v>39.695611361828789</v>
      </c>
      <c r="Z222" s="183"/>
      <c r="AA222" s="185">
        <f t="shared" si="37"/>
        <v>37.776378157059447</v>
      </c>
      <c r="AB222" s="185">
        <f t="shared" si="38"/>
        <v>39.695611361828789</v>
      </c>
      <c r="AC222" s="185">
        <f t="shared" si="39"/>
        <v>39.215803060636453</v>
      </c>
      <c r="AD222" s="183"/>
      <c r="AE222" s="186">
        <f>IF(RIGHT($C222,2)&gt;=RIGHT(Controls!$C$53,2), 'Modelled costs '!$AC222*Controls!$E$41, "")</f>
        <v>35.967139066276232</v>
      </c>
      <c r="AF222" s="187">
        <f>IF(RIGHT($C222,2)&lt;RIGHT(Controls!$C$53,2), "", (INDEX(Controls!$F$44:$F$49, MATCH('Modelled costs '!$C222, Controls!$B$44:$B$49,0), 0))*'Modelled costs '!$AE222)</f>
        <v>-1.6760808108813643</v>
      </c>
      <c r="AG222" s="188">
        <f t="shared" si="40"/>
        <v>34.291058255394866</v>
      </c>
    </row>
    <row r="223" spans="1:33" s="48" customFormat="1" ht="13.15">
      <c r="A223" s="66" t="str">
        <f t="shared" si="34"/>
        <v>BRL14</v>
      </c>
      <c r="B223" s="66" t="str">
        <f>Costs!B224</f>
        <v>BRL</v>
      </c>
      <c r="C223" s="66" t="str">
        <f>Costs!C224</f>
        <v>2013-14</v>
      </c>
      <c r="D223" s="181">
        <f>IFERROR(
EXP(SUM('Model coeffs'!D$14) + SUM('Model coeffs'!D$7)*'Cost drivers '!$D225 + SUM('Model coeffs'!D$8)*'Cost drivers '!$E225 + SUM('Model coeffs'!D$9)*'Cost drivers '!$F225 + SUM('Model coeffs'!D$10)*'Cost drivers '!$G225 + SUM('Model coeffs'!D$11)*'Cost drivers '!$H225 + SUM('Model coeffs'!D$12)*'Cost drivers '!$I225 + SUM('Model coeffs'!D$13)*'Cost drivers '!$J225),
"")</f>
        <v>8.4727026577541018</v>
      </c>
      <c r="E223" s="181">
        <f>IFERROR(
EXP(SUM('Model coeffs'!E$14) + SUM('Model coeffs'!E$7)*'Cost drivers '!$D225 + SUM('Model coeffs'!E$8)*'Cost drivers '!$E225 + SUM('Model coeffs'!E$9)*'Cost drivers '!$F225 + SUM('Model coeffs'!E$10)*'Cost drivers '!$G225 + SUM('Model coeffs'!E$11)*'Cost drivers '!$H225 + SUM('Model coeffs'!E$12)*'Cost drivers '!$I225 + SUM('Model coeffs'!E$13)*'Cost drivers '!$J225),
"")</f>
        <v>8.4959579432887189</v>
      </c>
      <c r="F223" s="181">
        <f>IFERROR(
EXP(SUM('Model coeffs'!F$14) + SUM('Model coeffs'!F$7)*'Cost drivers '!$D225 + SUM('Model coeffs'!F$8)*'Cost drivers '!$E225 + SUM('Model coeffs'!F$9)*'Cost drivers '!$F225 + SUM('Model coeffs'!F$10)*'Cost drivers '!$G225 + SUM('Model coeffs'!F$11)*'Cost drivers '!$H225 + SUM('Model coeffs'!F$12)*'Cost drivers '!$I225 + SUM('Model coeffs'!F$13)*'Cost drivers '!$J225),
"")</f>
        <v>17.773961990052221</v>
      </c>
      <c r="G223" s="181">
        <f>IFERROR(
EXP(SUM('Model coeffs'!G$14) + SUM('Model coeffs'!G$7)*'Cost drivers '!$D225 + SUM('Model coeffs'!G$8)*'Cost drivers '!$E225 + SUM('Model coeffs'!G$9)*'Cost drivers '!$F225 + SUM('Model coeffs'!G$10)*'Cost drivers '!$G225 + SUM('Model coeffs'!G$11)*'Cost drivers '!$H225 + SUM('Model coeffs'!G$12)*'Cost drivers '!$I225 + SUM('Model coeffs'!G$13)*'Cost drivers '!$J225),
"")</f>
        <v>17.585505445060985</v>
      </c>
      <c r="H223" s="181">
        <f>IFERROR(
EXP(SUM('Model coeffs'!H$14) + SUM('Model coeffs'!H$7)*'Cost drivers '!$D225 + SUM('Model coeffs'!H$8)*'Cost drivers '!$E225 + SUM('Model coeffs'!H$9)*'Cost drivers '!$F225 + SUM('Model coeffs'!H$10)*'Cost drivers '!$G225 + SUM('Model coeffs'!H$11)*'Cost drivers '!$H225 + SUM('Model coeffs'!H$12)*'Cost drivers '!$I225 + SUM('Model coeffs'!H$13)*'Cost drivers '!$J225),
"")</f>
        <v>29.154384934724561</v>
      </c>
      <c r="I223" s="181">
        <f>IFERROR(
EXP(SUM('Model coeffs'!I$14) + SUM('Model coeffs'!I$7)*'Cost drivers '!$D225 + SUM('Model coeffs'!I$8)*'Cost drivers '!$E225 + SUM('Model coeffs'!I$9)*'Cost drivers '!$F225 + SUM('Model coeffs'!I$10)*'Cost drivers '!$G225 + SUM('Model coeffs'!I$11)*'Cost drivers '!$H225 + SUM('Model coeffs'!I$12)*'Cost drivers '!$I225 + SUM('Model coeffs'!I$13)*'Cost drivers '!$J225),
"")</f>
        <v>29.057954253126223</v>
      </c>
      <c r="J223" s="181">
        <f>IFERROR(
EXP(SUM('Model coeffs'!J$14) + SUM('Model coeffs'!J$7)*'Cost drivers '!$D225 + SUM('Model coeffs'!J$8)*'Cost drivers '!$E225 + SUM('Model coeffs'!J$9)*'Cost drivers '!$F225 + SUM('Model coeffs'!J$10)*'Cost drivers '!$G225 + SUM('Model coeffs'!J$11)*'Cost drivers '!$H225 + SUM('Model coeffs'!J$12)*'Cost drivers '!$I225 + SUM('Model coeffs'!J$13)*'Cost drivers '!$J225),
"")</f>
        <v>27.571536722654852</v>
      </c>
      <c r="K223" s="181">
        <f>IFERROR(
EXP(SUM('Model coeffs'!K$14) + SUM('Model coeffs'!K$7)*'Cost drivers '!$D225 + SUM('Model coeffs'!K$8)*'Cost drivers '!$E225 + SUM('Model coeffs'!K$9)*'Cost drivers '!$F225 + SUM('Model coeffs'!K$10)*'Cost drivers '!$G225 + SUM('Model coeffs'!K$11)*'Cost drivers '!$H225 + SUM('Model coeffs'!K$12)*'Cost drivers '!$I225 + SUM('Model coeffs'!K$13)*'Cost drivers '!$J225),
"")</f>
        <v>27.477121393708824</v>
      </c>
      <c r="L223" s="182">
        <f>IFERROR(INDEX('Cost drivers '!$O$9:$O$314, MATCH('Modelled costs '!$A223, 'Cost drivers '!$A$9:$A$314, 0)), "")</f>
        <v>473.15</v>
      </c>
      <c r="M223" s="183"/>
      <c r="N223" s="184">
        <f t="shared" si="32"/>
        <v>4.0088592625163537</v>
      </c>
      <c r="O223" s="184">
        <f t="shared" si="32"/>
        <v>4.019862500867057</v>
      </c>
      <c r="P223" s="184">
        <f t="shared" si="32"/>
        <v>8.4097501155932086</v>
      </c>
      <c r="Q223" s="184">
        <f t="shared" si="32"/>
        <v>8.3205819013306055</v>
      </c>
      <c r="R223" s="184">
        <f t="shared" si="31"/>
        <v>13.794397231864926</v>
      </c>
      <c r="S223" s="184">
        <f t="shared" si="31"/>
        <v>13.748771054866671</v>
      </c>
      <c r="T223" s="184">
        <f t="shared" si="31"/>
        <v>13.045472600324143</v>
      </c>
      <c r="U223" s="184">
        <f t="shared" si="31"/>
        <v>13.000799987433329</v>
      </c>
      <c r="V223" s="183"/>
      <c r="W223" s="185">
        <f t="shared" si="35"/>
        <v>4.0143608816917054</v>
      </c>
      <c r="X223" s="185">
        <f t="shared" si="36"/>
        <v>8.3651660084619071</v>
      </c>
      <c r="Y223" s="185">
        <f t="shared" si="33"/>
        <v>13.397360218622268</v>
      </c>
      <c r="Z223" s="183"/>
      <c r="AA223" s="185">
        <f t="shared" si="37"/>
        <v>12.379526890153613</v>
      </c>
      <c r="AB223" s="185">
        <f t="shared" si="38"/>
        <v>13.397360218622268</v>
      </c>
      <c r="AC223" s="185">
        <f t="shared" si="39"/>
        <v>13.142901886505104</v>
      </c>
      <c r="AD223" s="183"/>
      <c r="AE223" s="186" t="str">
        <f>IF(RIGHT($C223,2)&gt;=RIGHT(Controls!$C$53,2), 'Modelled costs '!$AC223*Controls!$E$41, "")</f>
        <v/>
      </c>
      <c r="AF223" s="187" t="str">
        <f>IF(RIGHT($C223,2)&lt;RIGHT(Controls!$C$53,2), "", (INDEX(Controls!$F$44:$F$49, MATCH('Modelled costs '!$C223, Controls!$B$44:$B$49,0), 0))*'Modelled costs '!$AE223)</f>
        <v/>
      </c>
      <c r="AG223" s="188" t="str">
        <f t="shared" si="40"/>
        <v/>
      </c>
    </row>
    <row r="224" spans="1:33" s="48" customFormat="1" ht="13.15">
      <c r="A224" s="66" t="str">
        <f t="shared" si="34"/>
        <v>BRL15</v>
      </c>
      <c r="B224" s="66" t="str">
        <f>Costs!B225</f>
        <v>BRL</v>
      </c>
      <c r="C224" s="66" t="str">
        <f>Costs!C225</f>
        <v>2014-15</v>
      </c>
      <c r="D224" s="181">
        <f>IFERROR(
EXP(SUM('Model coeffs'!D$14) + SUM('Model coeffs'!D$7)*'Cost drivers '!$D226 + SUM('Model coeffs'!D$8)*'Cost drivers '!$E226 + SUM('Model coeffs'!D$9)*'Cost drivers '!$F226 + SUM('Model coeffs'!D$10)*'Cost drivers '!$G226 + SUM('Model coeffs'!D$11)*'Cost drivers '!$H226 + SUM('Model coeffs'!D$12)*'Cost drivers '!$I226 + SUM('Model coeffs'!D$13)*'Cost drivers '!$J226),
"")</f>
        <v>8.9414834187848911</v>
      </c>
      <c r="E224" s="181">
        <f>IFERROR(
EXP(SUM('Model coeffs'!E$14) + SUM('Model coeffs'!E$7)*'Cost drivers '!$D226 + SUM('Model coeffs'!E$8)*'Cost drivers '!$E226 + SUM('Model coeffs'!E$9)*'Cost drivers '!$F226 + SUM('Model coeffs'!E$10)*'Cost drivers '!$G226 + SUM('Model coeffs'!E$11)*'Cost drivers '!$H226 + SUM('Model coeffs'!E$12)*'Cost drivers '!$I226 + SUM('Model coeffs'!E$13)*'Cost drivers '!$J226),
"")</f>
        <v>8.9873469748848329</v>
      </c>
      <c r="F224" s="181">
        <f>IFERROR(
EXP(SUM('Model coeffs'!F$14) + SUM('Model coeffs'!F$7)*'Cost drivers '!$D226 + SUM('Model coeffs'!F$8)*'Cost drivers '!$E226 + SUM('Model coeffs'!F$9)*'Cost drivers '!$F226 + SUM('Model coeffs'!F$10)*'Cost drivers '!$G226 + SUM('Model coeffs'!F$11)*'Cost drivers '!$H226 + SUM('Model coeffs'!F$12)*'Cost drivers '!$I226 + SUM('Model coeffs'!F$13)*'Cost drivers '!$J226),
"")</f>
        <v>17.773961990052221</v>
      </c>
      <c r="G224" s="181">
        <f>IFERROR(
EXP(SUM('Model coeffs'!G$14) + SUM('Model coeffs'!G$7)*'Cost drivers '!$D226 + SUM('Model coeffs'!G$8)*'Cost drivers '!$E226 + SUM('Model coeffs'!G$9)*'Cost drivers '!$F226 + SUM('Model coeffs'!G$10)*'Cost drivers '!$G226 + SUM('Model coeffs'!G$11)*'Cost drivers '!$H226 + SUM('Model coeffs'!G$12)*'Cost drivers '!$I226 + SUM('Model coeffs'!G$13)*'Cost drivers '!$J226),
"")</f>
        <v>17.575398479229744</v>
      </c>
      <c r="H224" s="181">
        <f>IFERROR(
EXP(SUM('Model coeffs'!H$14) + SUM('Model coeffs'!H$7)*'Cost drivers '!$D226 + SUM('Model coeffs'!H$8)*'Cost drivers '!$E226 + SUM('Model coeffs'!H$9)*'Cost drivers '!$F226 + SUM('Model coeffs'!H$10)*'Cost drivers '!$G226 + SUM('Model coeffs'!H$11)*'Cost drivers '!$H226 + SUM('Model coeffs'!H$12)*'Cost drivers '!$I226 + SUM('Model coeffs'!H$13)*'Cost drivers '!$J226),
"")</f>
        <v>30.141045394571499</v>
      </c>
      <c r="I224" s="181">
        <f>IFERROR(
EXP(SUM('Model coeffs'!I$14) + SUM('Model coeffs'!I$7)*'Cost drivers '!$D226 + SUM('Model coeffs'!I$8)*'Cost drivers '!$E226 + SUM('Model coeffs'!I$9)*'Cost drivers '!$F226 + SUM('Model coeffs'!I$10)*'Cost drivers '!$G226 + SUM('Model coeffs'!I$11)*'Cost drivers '!$H226 + SUM('Model coeffs'!I$12)*'Cost drivers '!$I226 + SUM('Model coeffs'!I$13)*'Cost drivers '!$J226),
"")</f>
        <v>30.175270920214349</v>
      </c>
      <c r="J224" s="181">
        <f>IFERROR(
EXP(SUM('Model coeffs'!J$14) + SUM('Model coeffs'!J$7)*'Cost drivers '!$D226 + SUM('Model coeffs'!J$8)*'Cost drivers '!$E226 + SUM('Model coeffs'!J$9)*'Cost drivers '!$F226 + SUM('Model coeffs'!J$10)*'Cost drivers '!$G226 + SUM('Model coeffs'!J$11)*'Cost drivers '!$H226 + SUM('Model coeffs'!J$12)*'Cost drivers '!$I226 + SUM('Model coeffs'!J$13)*'Cost drivers '!$J226),
"")</f>
        <v>28.352345630307212</v>
      </c>
      <c r="K224" s="181">
        <f>IFERROR(
EXP(SUM('Model coeffs'!K$14) + SUM('Model coeffs'!K$7)*'Cost drivers '!$D226 + SUM('Model coeffs'!K$8)*'Cost drivers '!$E226 + SUM('Model coeffs'!K$9)*'Cost drivers '!$F226 + SUM('Model coeffs'!K$10)*'Cost drivers '!$G226 + SUM('Model coeffs'!K$11)*'Cost drivers '!$H226 + SUM('Model coeffs'!K$12)*'Cost drivers '!$I226 + SUM('Model coeffs'!K$13)*'Cost drivers '!$J226),
"")</f>
        <v>28.361430703499018</v>
      </c>
      <c r="L224" s="182">
        <f>IFERROR(INDEX('Cost drivers '!$O$9:$O$314, MATCH('Modelled costs '!$A224, 'Cost drivers '!$A$9:$A$314, 0)), "")</f>
        <v>476.72399999999993</v>
      </c>
      <c r="M224" s="183"/>
      <c r="N224" s="184">
        <f t="shared" si="32"/>
        <v>4.2626197413368079</v>
      </c>
      <c r="O224" s="184">
        <f t="shared" si="32"/>
        <v>4.2844839992549968</v>
      </c>
      <c r="P224" s="184">
        <f t="shared" si="32"/>
        <v>8.4732742557456557</v>
      </c>
      <c r="Q224" s="184">
        <f t="shared" si="32"/>
        <v>8.3786142646123185</v>
      </c>
      <c r="R224" s="184">
        <f t="shared" si="31"/>
        <v>14.368959724681702</v>
      </c>
      <c r="S224" s="184">
        <f t="shared" si="31"/>
        <v>14.385275854168265</v>
      </c>
      <c r="T224" s="184">
        <f t="shared" si="31"/>
        <v>13.516243618262575</v>
      </c>
      <c r="U224" s="184">
        <f t="shared" si="31"/>
        <v>13.520574690694865</v>
      </c>
      <c r="V224" s="183"/>
      <c r="W224" s="185">
        <f t="shared" si="35"/>
        <v>4.2735518702959023</v>
      </c>
      <c r="X224" s="185">
        <f t="shared" si="36"/>
        <v>8.4259442601789871</v>
      </c>
      <c r="Y224" s="185">
        <f t="shared" si="33"/>
        <v>13.94776347195185</v>
      </c>
      <c r="Z224" s="183"/>
      <c r="AA224" s="185">
        <f t="shared" si="37"/>
        <v>12.699496130474889</v>
      </c>
      <c r="AB224" s="185">
        <f t="shared" si="38"/>
        <v>13.94776347195185</v>
      </c>
      <c r="AC224" s="185">
        <f t="shared" si="39"/>
        <v>13.63569663658261</v>
      </c>
      <c r="AD224" s="183"/>
      <c r="AE224" s="186" t="str">
        <f>IF(RIGHT($C224,2)&gt;=RIGHT(Controls!$C$53,2), 'Modelled costs '!$AC224*Controls!$E$41, "")</f>
        <v/>
      </c>
      <c r="AF224" s="187" t="str">
        <f>IF(RIGHT($C224,2)&lt;RIGHT(Controls!$C$53,2), "", (INDEX(Controls!$F$44:$F$49, MATCH('Modelled costs '!$C224, Controls!$B$44:$B$49,0), 0))*'Modelled costs '!$AE224)</f>
        <v/>
      </c>
      <c r="AG224" s="188" t="str">
        <f t="shared" si="40"/>
        <v/>
      </c>
    </row>
    <row r="225" spans="1:33" s="48" customFormat="1" ht="13.15">
      <c r="A225" s="66" t="str">
        <f t="shared" si="34"/>
        <v>BRL16</v>
      </c>
      <c r="B225" s="66" t="str">
        <f>Costs!B226</f>
        <v>BRL</v>
      </c>
      <c r="C225" s="66" t="str">
        <f>Costs!C226</f>
        <v>2015-16</v>
      </c>
      <c r="D225" s="181">
        <f>IFERROR(
EXP(SUM('Model coeffs'!D$14) + SUM('Model coeffs'!D$7)*'Cost drivers '!$D227 + SUM('Model coeffs'!D$8)*'Cost drivers '!$E227 + SUM('Model coeffs'!D$9)*'Cost drivers '!$F227 + SUM('Model coeffs'!D$10)*'Cost drivers '!$G227 + SUM('Model coeffs'!D$11)*'Cost drivers '!$H227 + SUM('Model coeffs'!D$12)*'Cost drivers '!$I227 + SUM('Model coeffs'!D$13)*'Cost drivers '!$J227),
"")</f>
        <v>7.0237449451020355</v>
      </c>
      <c r="E225" s="181">
        <f>IFERROR(
EXP(SUM('Model coeffs'!E$14) + SUM('Model coeffs'!E$7)*'Cost drivers '!$D227 + SUM('Model coeffs'!E$8)*'Cost drivers '!$E227 + SUM('Model coeffs'!E$9)*'Cost drivers '!$F227 + SUM('Model coeffs'!E$10)*'Cost drivers '!$G227 + SUM('Model coeffs'!E$11)*'Cost drivers '!$H227 + SUM('Model coeffs'!E$12)*'Cost drivers '!$I227 + SUM('Model coeffs'!E$13)*'Cost drivers '!$J227),
"")</f>
        <v>7.2392490352040451</v>
      </c>
      <c r="F225" s="181">
        <f>IFERROR(
EXP(SUM('Model coeffs'!F$14) + SUM('Model coeffs'!F$7)*'Cost drivers '!$D227 + SUM('Model coeffs'!F$8)*'Cost drivers '!$E227 + SUM('Model coeffs'!F$9)*'Cost drivers '!$F227 + SUM('Model coeffs'!F$10)*'Cost drivers '!$G227 + SUM('Model coeffs'!F$11)*'Cost drivers '!$H227 + SUM('Model coeffs'!F$12)*'Cost drivers '!$I227 + SUM('Model coeffs'!F$13)*'Cost drivers '!$J227),
"")</f>
        <v>17.773961990052221</v>
      </c>
      <c r="G225" s="181">
        <f>IFERROR(
EXP(SUM('Model coeffs'!G$14) + SUM('Model coeffs'!G$7)*'Cost drivers '!$D227 + SUM('Model coeffs'!G$8)*'Cost drivers '!$E227 + SUM('Model coeffs'!G$9)*'Cost drivers '!$F227 + SUM('Model coeffs'!G$10)*'Cost drivers '!$G227 + SUM('Model coeffs'!G$11)*'Cost drivers '!$H227 + SUM('Model coeffs'!G$12)*'Cost drivers '!$I227 + SUM('Model coeffs'!G$13)*'Cost drivers '!$J227),
"")</f>
        <v>17.563028045375255</v>
      </c>
      <c r="H225" s="181">
        <f>IFERROR(
EXP(SUM('Model coeffs'!H$14) + SUM('Model coeffs'!H$7)*'Cost drivers '!$D227 + SUM('Model coeffs'!H$8)*'Cost drivers '!$E227 + SUM('Model coeffs'!H$9)*'Cost drivers '!$F227 + SUM('Model coeffs'!H$10)*'Cost drivers '!$G227 + SUM('Model coeffs'!H$11)*'Cost drivers '!$H227 + SUM('Model coeffs'!H$12)*'Cost drivers '!$I227 + SUM('Model coeffs'!H$13)*'Cost drivers '!$J227),
"")</f>
        <v>25.961959024920017</v>
      </c>
      <c r="I225" s="181">
        <f>IFERROR(
EXP(SUM('Model coeffs'!I$14) + SUM('Model coeffs'!I$7)*'Cost drivers '!$D227 + SUM('Model coeffs'!I$8)*'Cost drivers '!$E227 + SUM('Model coeffs'!I$9)*'Cost drivers '!$F227 + SUM('Model coeffs'!I$10)*'Cost drivers '!$G227 + SUM('Model coeffs'!I$11)*'Cost drivers '!$H227 + SUM('Model coeffs'!I$12)*'Cost drivers '!$I227 + SUM('Model coeffs'!I$13)*'Cost drivers '!$J227),
"")</f>
        <v>25.993508050660758</v>
      </c>
      <c r="J225" s="181">
        <f>IFERROR(
EXP(SUM('Model coeffs'!J$14) + SUM('Model coeffs'!J$7)*'Cost drivers '!$D227 + SUM('Model coeffs'!J$8)*'Cost drivers '!$E227 + SUM('Model coeffs'!J$9)*'Cost drivers '!$F227 + SUM('Model coeffs'!J$10)*'Cost drivers '!$G227 + SUM('Model coeffs'!J$11)*'Cost drivers '!$H227 + SUM('Model coeffs'!J$12)*'Cost drivers '!$I227 + SUM('Model coeffs'!J$13)*'Cost drivers '!$J227),
"")</f>
        <v>25.009523689052312</v>
      </c>
      <c r="K225" s="181">
        <f>IFERROR(
EXP(SUM('Model coeffs'!K$14) + SUM('Model coeffs'!K$7)*'Cost drivers '!$D227 + SUM('Model coeffs'!K$8)*'Cost drivers '!$E227 + SUM('Model coeffs'!K$9)*'Cost drivers '!$F227 + SUM('Model coeffs'!K$10)*'Cost drivers '!$G227 + SUM('Model coeffs'!K$11)*'Cost drivers '!$H227 + SUM('Model coeffs'!K$12)*'Cost drivers '!$I227 + SUM('Model coeffs'!K$13)*'Cost drivers '!$J227),
"")</f>
        <v>25.101531328150497</v>
      </c>
      <c r="L225" s="182">
        <f>IFERROR(INDEX('Cost drivers '!$O$9:$O$314, MATCH('Modelled costs '!$A225, 'Cost drivers '!$A$9:$A$314, 0)), "")</f>
        <v>481.13800000000003</v>
      </c>
      <c r="M225" s="183"/>
      <c r="N225" s="184">
        <f t="shared" si="32"/>
        <v>3.3793905953965035</v>
      </c>
      <c r="O225" s="184">
        <f t="shared" si="32"/>
        <v>3.4830778023000044</v>
      </c>
      <c r="P225" s="184">
        <f t="shared" si="32"/>
        <v>8.5517285239697465</v>
      </c>
      <c r="Q225" s="184">
        <f t="shared" si="32"/>
        <v>8.4502401876957602</v>
      </c>
      <c r="R225" s="184">
        <f t="shared" si="31"/>
        <v>12.491285041331968</v>
      </c>
      <c r="S225" s="184">
        <f t="shared" si="31"/>
        <v>12.506464476478817</v>
      </c>
      <c r="T225" s="184">
        <f t="shared" si="31"/>
        <v>12.033032208703254</v>
      </c>
      <c r="U225" s="184">
        <f t="shared" si="31"/>
        <v>12.077300580163675</v>
      </c>
      <c r="V225" s="183"/>
      <c r="W225" s="185">
        <f t="shared" si="35"/>
        <v>3.4312341988482542</v>
      </c>
      <c r="X225" s="185">
        <f t="shared" si="36"/>
        <v>8.5009843558327525</v>
      </c>
      <c r="Y225" s="185">
        <f t="shared" si="33"/>
        <v>12.277020576669427</v>
      </c>
      <c r="Z225" s="183"/>
      <c r="AA225" s="185">
        <f t="shared" si="37"/>
        <v>11.932218554681008</v>
      </c>
      <c r="AB225" s="185">
        <f t="shared" si="38"/>
        <v>12.277020576669427</v>
      </c>
      <c r="AC225" s="185">
        <f t="shared" si="39"/>
        <v>12.190820071172322</v>
      </c>
      <c r="AD225" s="183"/>
      <c r="AE225" s="186" t="str">
        <f>IF(RIGHT($C225,2)&gt;=RIGHT(Controls!$C$53,2), 'Modelled costs '!$AC225*Controls!$E$41, "")</f>
        <v/>
      </c>
      <c r="AF225" s="187" t="str">
        <f>IF(RIGHT($C225,2)&lt;RIGHT(Controls!$C$53,2), "", (INDEX(Controls!$F$44:$F$49, MATCH('Modelled costs '!$C225, Controls!$B$44:$B$49,0), 0))*'Modelled costs '!$AE225)</f>
        <v/>
      </c>
      <c r="AG225" s="188" t="str">
        <f t="shared" si="40"/>
        <v/>
      </c>
    </row>
    <row r="226" spans="1:33" s="48" customFormat="1" ht="13.15">
      <c r="A226" s="66" t="str">
        <f t="shared" si="34"/>
        <v>BRL17</v>
      </c>
      <c r="B226" s="66" t="str">
        <f>Costs!B227</f>
        <v>BRL</v>
      </c>
      <c r="C226" s="66" t="str">
        <f>Costs!C227</f>
        <v>2016-17</v>
      </c>
      <c r="D226" s="181">
        <f>IFERROR(
EXP(SUM('Model coeffs'!D$14) + SUM('Model coeffs'!D$7)*'Cost drivers '!$D228 + SUM('Model coeffs'!D$8)*'Cost drivers '!$E228 + SUM('Model coeffs'!D$9)*'Cost drivers '!$F228 + SUM('Model coeffs'!D$10)*'Cost drivers '!$G228 + SUM('Model coeffs'!D$11)*'Cost drivers '!$H228 + SUM('Model coeffs'!D$12)*'Cost drivers '!$I228 + SUM('Model coeffs'!D$13)*'Cost drivers '!$J228),
"")</f>
        <v>6.6010391542094204</v>
      </c>
      <c r="E226" s="181">
        <f>IFERROR(
EXP(SUM('Model coeffs'!E$14) + SUM('Model coeffs'!E$7)*'Cost drivers '!$D228 + SUM('Model coeffs'!E$8)*'Cost drivers '!$E228 + SUM('Model coeffs'!E$9)*'Cost drivers '!$F228 + SUM('Model coeffs'!E$10)*'Cost drivers '!$G228 + SUM('Model coeffs'!E$11)*'Cost drivers '!$H228 + SUM('Model coeffs'!E$12)*'Cost drivers '!$I228 + SUM('Model coeffs'!E$13)*'Cost drivers '!$J228),
"")</f>
        <v>6.8355628191371682</v>
      </c>
      <c r="F226" s="181">
        <f>IFERROR(
EXP(SUM('Model coeffs'!F$14) + SUM('Model coeffs'!F$7)*'Cost drivers '!$D228 + SUM('Model coeffs'!F$8)*'Cost drivers '!$E228 + SUM('Model coeffs'!F$9)*'Cost drivers '!$F228 + SUM('Model coeffs'!F$10)*'Cost drivers '!$G228 + SUM('Model coeffs'!F$11)*'Cost drivers '!$H228 + SUM('Model coeffs'!F$12)*'Cost drivers '!$I228 + SUM('Model coeffs'!F$13)*'Cost drivers '!$J228),
"")</f>
        <v>17.773961990052221</v>
      </c>
      <c r="G226" s="181">
        <f>IFERROR(
EXP(SUM('Model coeffs'!G$14) + SUM('Model coeffs'!G$7)*'Cost drivers '!$D228 + SUM('Model coeffs'!G$8)*'Cost drivers '!$E228 + SUM('Model coeffs'!G$9)*'Cost drivers '!$F228 + SUM('Model coeffs'!G$10)*'Cost drivers '!$G228 + SUM('Model coeffs'!G$11)*'Cost drivers '!$H228 + SUM('Model coeffs'!G$12)*'Cost drivers '!$I228 + SUM('Model coeffs'!G$13)*'Cost drivers '!$J228),
"")</f>
        <v>17.553438482892453</v>
      </c>
      <c r="H226" s="181">
        <f>IFERROR(
EXP(SUM('Model coeffs'!H$14) + SUM('Model coeffs'!H$7)*'Cost drivers '!$D228 + SUM('Model coeffs'!H$8)*'Cost drivers '!$E228 + SUM('Model coeffs'!H$9)*'Cost drivers '!$F228 + SUM('Model coeffs'!H$10)*'Cost drivers '!$G228 + SUM('Model coeffs'!H$11)*'Cost drivers '!$H228 + SUM('Model coeffs'!H$12)*'Cost drivers '!$I228 + SUM('Model coeffs'!H$13)*'Cost drivers '!$J228),
"")</f>
        <v>25.053748688545884</v>
      </c>
      <c r="I226" s="181">
        <f>IFERROR(
EXP(SUM('Model coeffs'!I$14) + SUM('Model coeffs'!I$7)*'Cost drivers '!$D228 + SUM('Model coeffs'!I$8)*'Cost drivers '!$E228 + SUM('Model coeffs'!I$9)*'Cost drivers '!$F228 + SUM('Model coeffs'!I$10)*'Cost drivers '!$G228 + SUM('Model coeffs'!I$11)*'Cost drivers '!$H228 + SUM('Model coeffs'!I$12)*'Cost drivers '!$I228 + SUM('Model coeffs'!I$13)*'Cost drivers '!$J228),
"")</f>
        <v>25.219027577211524</v>
      </c>
      <c r="J226" s="181">
        <f>IFERROR(
EXP(SUM('Model coeffs'!J$14) + SUM('Model coeffs'!J$7)*'Cost drivers '!$D228 + SUM('Model coeffs'!J$8)*'Cost drivers '!$E228 + SUM('Model coeffs'!J$9)*'Cost drivers '!$F228 + SUM('Model coeffs'!J$10)*'Cost drivers '!$G228 + SUM('Model coeffs'!J$11)*'Cost drivers '!$H228 + SUM('Model coeffs'!J$12)*'Cost drivers '!$I228 + SUM('Model coeffs'!J$13)*'Cost drivers '!$J228),
"")</f>
        <v>24.210219330268654</v>
      </c>
      <c r="K226" s="181">
        <f>IFERROR(
EXP(SUM('Model coeffs'!K$14) + SUM('Model coeffs'!K$7)*'Cost drivers '!$D228 + SUM('Model coeffs'!K$8)*'Cost drivers '!$E228 + SUM('Model coeffs'!K$9)*'Cost drivers '!$F228 + SUM('Model coeffs'!K$10)*'Cost drivers '!$G228 + SUM('Model coeffs'!K$11)*'Cost drivers '!$H228 + SUM('Model coeffs'!K$12)*'Cost drivers '!$I228 + SUM('Model coeffs'!K$13)*'Cost drivers '!$J228),
"")</f>
        <v>24.411021600070182</v>
      </c>
      <c r="L226" s="182">
        <f>IFERROR(INDEX('Cost drivers '!$O$9:$O$314, MATCH('Modelled costs '!$A226, 'Cost drivers '!$A$9:$A$314, 0)), "")</f>
        <v>484.59000000000003</v>
      </c>
      <c r="M226" s="183"/>
      <c r="N226" s="184">
        <f t="shared" si="32"/>
        <v>3.1987975637383435</v>
      </c>
      <c r="O226" s="184">
        <f t="shared" si="32"/>
        <v>3.3124453865256807</v>
      </c>
      <c r="P226" s="184">
        <f t="shared" si="32"/>
        <v>8.6130842407594059</v>
      </c>
      <c r="Q226" s="184">
        <f t="shared" si="32"/>
        <v>8.5062207544248558</v>
      </c>
      <c r="R226" s="184">
        <f t="shared" si="31"/>
        <v>12.140796076982452</v>
      </c>
      <c r="S226" s="184">
        <f t="shared" si="31"/>
        <v>12.220888573640933</v>
      </c>
      <c r="T226" s="184">
        <f t="shared" si="31"/>
        <v>11.732030185254889</v>
      </c>
      <c r="U226" s="184">
        <f t="shared" si="31"/>
        <v>11.829336957178011</v>
      </c>
      <c r="V226" s="183"/>
      <c r="W226" s="185">
        <f t="shared" si="35"/>
        <v>3.2556214751320121</v>
      </c>
      <c r="X226" s="185">
        <f t="shared" si="36"/>
        <v>8.5596524975921309</v>
      </c>
      <c r="Y226" s="185">
        <f t="shared" si="33"/>
        <v>11.980762948264072</v>
      </c>
      <c r="Z226" s="183"/>
      <c r="AA226" s="185">
        <f t="shared" si="37"/>
        <v>11.815273972724142</v>
      </c>
      <c r="AB226" s="185">
        <f t="shared" si="38"/>
        <v>11.980762948264072</v>
      </c>
      <c r="AC226" s="185">
        <f t="shared" si="39"/>
        <v>11.93939070437909</v>
      </c>
      <c r="AD226" s="183"/>
      <c r="AE226" s="186" t="str">
        <f>IF(RIGHT($C226,2)&gt;=RIGHT(Controls!$C$53,2), 'Modelled costs '!$AC226*Controls!$E$41, "")</f>
        <v/>
      </c>
      <c r="AF226" s="187" t="str">
        <f>IF(RIGHT($C226,2)&lt;RIGHT(Controls!$C$53,2), "", (INDEX(Controls!$F$44:$F$49, MATCH('Modelled costs '!$C226, Controls!$B$44:$B$49,0), 0))*'Modelled costs '!$AE226)</f>
        <v/>
      </c>
      <c r="AG226" s="188" t="str">
        <f t="shared" si="40"/>
        <v/>
      </c>
    </row>
    <row r="227" spans="1:33" s="48" customFormat="1" ht="13.15">
      <c r="A227" s="66" t="str">
        <f t="shared" si="34"/>
        <v>BRL18</v>
      </c>
      <c r="B227" s="66" t="str">
        <f>Costs!B228</f>
        <v>BRL</v>
      </c>
      <c r="C227" s="66" t="str">
        <f>Costs!C228</f>
        <v>2017-18</v>
      </c>
      <c r="D227" s="181">
        <f>IFERROR(
EXP(SUM('Model coeffs'!D$14) + SUM('Model coeffs'!D$7)*'Cost drivers '!$D229 + SUM('Model coeffs'!D$8)*'Cost drivers '!$E229 + SUM('Model coeffs'!D$9)*'Cost drivers '!$F229 + SUM('Model coeffs'!D$10)*'Cost drivers '!$G229 + SUM('Model coeffs'!D$11)*'Cost drivers '!$H229 + SUM('Model coeffs'!D$12)*'Cost drivers '!$I229 + SUM('Model coeffs'!D$13)*'Cost drivers '!$J229),
"")</f>
        <v>6.6064417417021213</v>
      </c>
      <c r="E227" s="181">
        <f>IFERROR(
EXP(SUM('Model coeffs'!E$14) + SUM('Model coeffs'!E$7)*'Cost drivers '!$D229 + SUM('Model coeffs'!E$8)*'Cost drivers '!$E229 + SUM('Model coeffs'!E$9)*'Cost drivers '!$F229 + SUM('Model coeffs'!E$10)*'Cost drivers '!$G229 + SUM('Model coeffs'!E$11)*'Cost drivers '!$H229 + SUM('Model coeffs'!E$12)*'Cost drivers '!$I229 + SUM('Model coeffs'!E$13)*'Cost drivers '!$J229),
"")</f>
        <v>6.7049705326222071</v>
      </c>
      <c r="F227" s="181">
        <f>IFERROR(
EXP(SUM('Model coeffs'!F$14) + SUM('Model coeffs'!F$7)*'Cost drivers '!$D229 + SUM('Model coeffs'!F$8)*'Cost drivers '!$E229 + SUM('Model coeffs'!F$9)*'Cost drivers '!$F229 + SUM('Model coeffs'!F$10)*'Cost drivers '!$G229 + SUM('Model coeffs'!F$11)*'Cost drivers '!$H229 + SUM('Model coeffs'!F$12)*'Cost drivers '!$I229 + SUM('Model coeffs'!F$13)*'Cost drivers '!$J229),
"")</f>
        <v>17.773961990052221</v>
      </c>
      <c r="G227" s="181">
        <f>IFERROR(
EXP(SUM('Model coeffs'!G$14) + SUM('Model coeffs'!G$7)*'Cost drivers '!$D229 + SUM('Model coeffs'!G$8)*'Cost drivers '!$E229 + SUM('Model coeffs'!G$9)*'Cost drivers '!$F229 + SUM('Model coeffs'!G$10)*'Cost drivers '!$G229 + SUM('Model coeffs'!G$11)*'Cost drivers '!$H229 + SUM('Model coeffs'!G$12)*'Cost drivers '!$I229 + SUM('Model coeffs'!G$13)*'Cost drivers '!$J229),
"")</f>
        <v>17.538679652096707</v>
      </c>
      <c r="H227" s="181">
        <f>IFERROR(
EXP(SUM('Model coeffs'!H$14) + SUM('Model coeffs'!H$7)*'Cost drivers '!$D229 + SUM('Model coeffs'!H$8)*'Cost drivers '!$E229 + SUM('Model coeffs'!H$9)*'Cost drivers '!$F229 + SUM('Model coeffs'!H$10)*'Cost drivers '!$G229 + SUM('Model coeffs'!H$11)*'Cost drivers '!$H229 + SUM('Model coeffs'!H$12)*'Cost drivers '!$I229 + SUM('Model coeffs'!H$13)*'Cost drivers '!$J229),
"")</f>
        <v>25.071049333766183</v>
      </c>
      <c r="I227" s="181">
        <f>IFERROR(
EXP(SUM('Model coeffs'!I$14) + SUM('Model coeffs'!I$7)*'Cost drivers '!$D229 + SUM('Model coeffs'!I$8)*'Cost drivers '!$E229 + SUM('Model coeffs'!I$9)*'Cost drivers '!$F229 + SUM('Model coeffs'!I$10)*'Cost drivers '!$G229 + SUM('Model coeffs'!I$11)*'Cost drivers '!$H229 + SUM('Model coeffs'!I$12)*'Cost drivers '!$I229 + SUM('Model coeffs'!I$13)*'Cost drivers '!$J229),
"")</f>
        <v>25.108731605651638</v>
      </c>
      <c r="J227" s="181">
        <f>IFERROR(
EXP(SUM('Model coeffs'!J$14) + SUM('Model coeffs'!J$7)*'Cost drivers '!$D229 + SUM('Model coeffs'!J$8)*'Cost drivers '!$E229 + SUM('Model coeffs'!J$9)*'Cost drivers '!$F229 + SUM('Model coeffs'!J$10)*'Cost drivers '!$G229 + SUM('Model coeffs'!J$11)*'Cost drivers '!$H229 + SUM('Model coeffs'!J$12)*'Cost drivers '!$I229 + SUM('Model coeffs'!J$13)*'Cost drivers '!$J229),
"")</f>
        <v>24.218501081658047</v>
      </c>
      <c r="K227" s="181">
        <f>IFERROR(
EXP(SUM('Model coeffs'!K$14) + SUM('Model coeffs'!K$7)*'Cost drivers '!$D229 + SUM('Model coeffs'!K$8)*'Cost drivers '!$E229 + SUM('Model coeffs'!K$9)*'Cost drivers '!$F229 + SUM('Model coeffs'!K$10)*'Cost drivers '!$G229 + SUM('Model coeffs'!K$11)*'Cost drivers '!$H229 + SUM('Model coeffs'!K$12)*'Cost drivers '!$I229 + SUM('Model coeffs'!K$13)*'Cost drivers '!$J229),
"")</f>
        <v>24.256566038543788</v>
      </c>
      <c r="L227" s="182">
        <f>IFERROR(INDEX('Cost drivers '!$O$9:$O$314, MATCH('Modelled costs '!$A227, 'Cost drivers '!$A$9:$A$314, 0)), "")</f>
        <v>489.95500000000004</v>
      </c>
      <c r="M227" s="183"/>
      <c r="N227" s="184">
        <f t="shared" si="32"/>
        <v>3.2368591635556632</v>
      </c>
      <c r="O227" s="184">
        <f t="shared" si="32"/>
        <v>3.285133837310914</v>
      </c>
      <c r="P227" s="184">
        <f t="shared" si="32"/>
        <v>8.7084415468360366</v>
      </c>
      <c r="Q227" s="184">
        <f t="shared" si="32"/>
        <v>8.593163788943043</v>
      </c>
      <c r="R227" s="184">
        <f t="shared" si="31"/>
        <v>12.283685976325412</v>
      </c>
      <c r="S227" s="184">
        <f t="shared" si="31"/>
        <v>12.302148593847049</v>
      </c>
      <c r="T227" s="184">
        <f t="shared" si="31"/>
        <v>11.865975697463769</v>
      </c>
      <c r="U227" s="184">
        <f t="shared" ref="U227:U290" si="41" xml:space="preserve"> K227 *($L227 * 1000) / 1000000</f>
        <v>11.884625813414722</v>
      </c>
      <c r="V227" s="183"/>
      <c r="W227" s="185">
        <f t="shared" si="35"/>
        <v>3.2609965004332886</v>
      </c>
      <c r="X227" s="185">
        <f t="shared" si="36"/>
        <v>8.6508026678895398</v>
      </c>
      <c r="Y227" s="185">
        <f t="shared" si="33"/>
        <v>12.084109020262737</v>
      </c>
      <c r="Z227" s="183"/>
      <c r="AA227" s="185">
        <f t="shared" si="37"/>
        <v>11.911799168322828</v>
      </c>
      <c r="AB227" s="185">
        <f t="shared" si="38"/>
        <v>12.084109020262737</v>
      </c>
      <c r="AC227" s="185">
        <f t="shared" si="39"/>
        <v>12.04103155727776</v>
      </c>
      <c r="AD227" s="183"/>
      <c r="AE227" s="186" t="str">
        <f>IF(RIGHT($C227,2)&gt;=RIGHT(Controls!$C$53,2), 'Modelled costs '!$AC227*Controls!$E$41, "")</f>
        <v/>
      </c>
      <c r="AF227" s="187" t="str">
        <f>IF(RIGHT($C227,2)&lt;RIGHT(Controls!$C$53,2), "", (INDEX(Controls!$F$44:$F$49, MATCH('Modelled costs '!$C227, Controls!$B$44:$B$49,0), 0))*'Modelled costs '!$AE227)</f>
        <v/>
      </c>
      <c r="AG227" s="188" t="str">
        <f t="shared" si="40"/>
        <v/>
      </c>
    </row>
    <row r="228" spans="1:33" s="48" customFormat="1" ht="13.15">
      <c r="A228" s="66" t="str">
        <f t="shared" si="34"/>
        <v>BRL19</v>
      </c>
      <c r="B228" s="66" t="str">
        <f>Costs!B229</f>
        <v>BRL</v>
      </c>
      <c r="C228" s="66" t="str">
        <f>Costs!C229</f>
        <v>2018-19</v>
      </c>
      <c r="D228" s="181">
        <f>IFERROR(
EXP(SUM('Model coeffs'!D$14) + SUM('Model coeffs'!D$7)*'Cost drivers '!$D230 + SUM('Model coeffs'!D$8)*'Cost drivers '!$E230 + SUM('Model coeffs'!D$9)*'Cost drivers '!$F230 + SUM('Model coeffs'!D$10)*'Cost drivers '!$G230 + SUM('Model coeffs'!D$11)*'Cost drivers '!$H230 + SUM('Model coeffs'!D$12)*'Cost drivers '!$I230 + SUM('Model coeffs'!D$13)*'Cost drivers '!$J230),
"")</f>
        <v>6.511613779075863</v>
      </c>
      <c r="E228" s="181">
        <f>IFERROR(
EXP(SUM('Model coeffs'!E$14) + SUM('Model coeffs'!E$7)*'Cost drivers '!$D230 + SUM('Model coeffs'!E$8)*'Cost drivers '!$E230 + SUM('Model coeffs'!E$9)*'Cost drivers '!$F230 + SUM('Model coeffs'!E$10)*'Cost drivers '!$G230 + SUM('Model coeffs'!E$11)*'Cost drivers '!$H230 + SUM('Model coeffs'!E$12)*'Cost drivers '!$I230 + SUM('Model coeffs'!E$13)*'Cost drivers '!$J230),
"")</f>
        <v>6.6232123980123285</v>
      </c>
      <c r="F228" s="181">
        <f>IFERROR(
EXP(SUM('Model coeffs'!F$14) + SUM('Model coeffs'!F$7)*'Cost drivers '!$D230 + SUM('Model coeffs'!F$8)*'Cost drivers '!$E230 + SUM('Model coeffs'!F$9)*'Cost drivers '!$F230 + SUM('Model coeffs'!F$10)*'Cost drivers '!$G230 + SUM('Model coeffs'!F$11)*'Cost drivers '!$H230 + SUM('Model coeffs'!F$12)*'Cost drivers '!$I230 + SUM('Model coeffs'!F$13)*'Cost drivers '!$J230),
"")</f>
        <v>17.773961990052221</v>
      </c>
      <c r="G228" s="181">
        <f>IFERROR(
EXP(SUM('Model coeffs'!G$14) + SUM('Model coeffs'!G$7)*'Cost drivers '!$D230 + SUM('Model coeffs'!G$8)*'Cost drivers '!$E230 + SUM('Model coeffs'!G$9)*'Cost drivers '!$F230 + SUM('Model coeffs'!G$10)*'Cost drivers '!$G230 + SUM('Model coeffs'!G$11)*'Cost drivers '!$H230 + SUM('Model coeffs'!G$12)*'Cost drivers '!$I230 + SUM('Model coeffs'!G$13)*'Cost drivers '!$J230),
"")</f>
        <v>17.528122098484143</v>
      </c>
      <c r="H228" s="181">
        <f>IFERROR(
EXP(SUM('Model coeffs'!H$14) + SUM('Model coeffs'!H$7)*'Cost drivers '!$D230 + SUM('Model coeffs'!H$8)*'Cost drivers '!$E230 + SUM('Model coeffs'!H$9)*'Cost drivers '!$F230 + SUM('Model coeffs'!H$10)*'Cost drivers '!$G230 + SUM('Model coeffs'!H$11)*'Cost drivers '!$H230 + SUM('Model coeffs'!H$12)*'Cost drivers '!$I230 + SUM('Model coeffs'!H$13)*'Cost drivers '!$J230),
"")</f>
        <v>24.917613658406324</v>
      </c>
      <c r="I228" s="181">
        <f>IFERROR(
EXP(SUM('Model coeffs'!I$14) + SUM('Model coeffs'!I$7)*'Cost drivers '!$D230 + SUM('Model coeffs'!I$8)*'Cost drivers '!$E230 + SUM('Model coeffs'!I$9)*'Cost drivers '!$F230 + SUM('Model coeffs'!I$10)*'Cost drivers '!$G230 + SUM('Model coeffs'!I$11)*'Cost drivers '!$H230 + SUM('Model coeffs'!I$12)*'Cost drivers '!$I230 + SUM('Model coeffs'!I$13)*'Cost drivers '!$J230),
"")</f>
        <v>25.123336265367527</v>
      </c>
      <c r="J228" s="181">
        <f>IFERROR(
EXP(SUM('Model coeffs'!J$14) + SUM('Model coeffs'!J$7)*'Cost drivers '!$D230 + SUM('Model coeffs'!J$8)*'Cost drivers '!$E230 + SUM('Model coeffs'!J$9)*'Cost drivers '!$F230 + SUM('Model coeffs'!J$10)*'Cost drivers '!$G230 + SUM('Model coeffs'!J$11)*'Cost drivers '!$H230 + SUM('Model coeffs'!J$12)*'Cost drivers '!$I230 + SUM('Model coeffs'!J$13)*'Cost drivers '!$J230),
"")</f>
        <v>24.031349356516724</v>
      </c>
      <c r="K228" s="181">
        <f>IFERROR(
EXP(SUM('Model coeffs'!K$14) + SUM('Model coeffs'!K$7)*'Cost drivers '!$D230 + SUM('Model coeffs'!K$8)*'Cost drivers '!$E230 + SUM('Model coeffs'!K$9)*'Cost drivers '!$F230 + SUM('Model coeffs'!K$10)*'Cost drivers '!$G230 + SUM('Model coeffs'!K$11)*'Cost drivers '!$H230 + SUM('Model coeffs'!K$12)*'Cost drivers '!$I230 + SUM('Model coeffs'!K$13)*'Cost drivers '!$J230),
"")</f>
        <v>24.1972796053197</v>
      </c>
      <c r="L228" s="182">
        <f>IFERROR(INDEX('Cost drivers '!$O$9:$O$314, MATCH('Modelled costs '!$A228, 'Cost drivers '!$A$9:$A$314, 0)), "")</f>
        <v>493.83199999999999</v>
      </c>
      <c r="M228" s="183"/>
      <c r="N228" s="184">
        <f t="shared" si="32"/>
        <v>3.2156432557485912</v>
      </c>
      <c r="O228" s="184">
        <f t="shared" si="32"/>
        <v>3.2707542249352244</v>
      </c>
      <c r="P228" s="184">
        <f t="shared" si="32"/>
        <v>8.777351197471468</v>
      </c>
      <c r="Q228" s="184">
        <f t="shared" si="32"/>
        <v>8.655947592138622</v>
      </c>
      <c r="R228" s="184">
        <f t="shared" si="32"/>
        <v>12.305114988158113</v>
      </c>
      <c r="S228" s="184">
        <f t="shared" si="32"/>
        <v>12.406707394598977</v>
      </c>
      <c r="T228" s="184">
        <f t="shared" si="32"/>
        <v>11.867449315427367</v>
      </c>
      <c r="U228" s="184">
        <f t="shared" si="41"/>
        <v>11.949390982054238</v>
      </c>
      <c r="V228" s="183"/>
      <c r="W228" s="185">
        <f t="shared" si="35"/>
        <v>3.2431987403419078</v>
      </c>
      <c r="X228" s="185">
        <f t="shared" si="36"/>
        <v>8.7166493948050459</v>
      </c>
      <c r="Y228" s="185">
        <f t="shared" si="33"/>
        <v>12.132165670059674</v>
      </c>
      <c r="Z228" s="183"/>
      <c r="AA228" s="185">
        <f t="shared" si="37"/>
        <v>11.959848135146954</v>
      </c>
      <c r="AB228" s="185">
        <f t="shared" si="38"/>
        <v>12.132165670059674</v>
      </c>
      <c r="AC228" s="185">
        <f t="shared" si="39"/>
        <v>12.089086286331494</v>
      </c>
      <c r="AD228" s="183"/>
      <c r="AE228" s="186" t="str">
        <f>IF(RIGHT($C228,2)&gt;=RIGHT(Controls!$C$53,2), 'Modelled costs '!$AC228*Controls!$E$41, "")</f>
        <v/>
      </c>
      <c r="AF228" s="187" t="str">
        <f>IF(RIGHT($C228,2)&lt;RIGHT(Controls!$C$53,2), "", (INDEX(Controls!$F$44:$F$49, MATCH('Modelled costs '!$C228, Controls!$B$44:$B$49,0), 0))*'Modelled costs '!$AE228)</f>
        <v/>
      </c>
      <c r="AG228" s="188" t="str">
        <f t="shared" si="40"/>
        <v/>
      </c>
    </row>
    <row r="229" spans="1:33" s="48" customFormat="1" ht="13.15">
      <c r="A229" s="66" t="str">
        <f t="shared" si="34"/>
        <v>BRL20</v>
      </c>
      <c r="B229" s="66" t="str">
        <f>Costs!B230</f>
        <v>BRL</v>
      </c>
      <c r="C229" s="66" t="str">
        <f>Costs!C230</f>
        <v>2019-20</v>
      </c>
      <c r="D229" s="181">
        <f>IFERROR(
EXP(SUM('Model coeffs'!D$14) + SUM('Model coeffs'!D$7)*'Cost drivers '!$D231 + SUM('Model coeffs'!D$8)*'Cost drivers '!$E231 + SUM('Model coeffs'!D$9)*'Cost drivers '!$F231 + SUM('Model coeffs'!D$10)*'Cost drivers '!$G231 + SUM('Model coeffs'!D$11)*'Cost drivers '!$H231 + SUM('Model coeffs'!D$12)*'Cost drivers '!$I231 + SUM('Model coeffs'!D$13)*'Cost drivers '!$J231),
"")</f>
        <v>9.2874447617899936</v>
      </c>
      <c r="E229" s="181">
        <f>IFERROR(
EXP(SUM('Model coeffs'!E$14) + SUM('Model coeffs'!E$7)*'Cost drivers '!$D231 + SUM('Model coeffs'!E$8)*'Cost drivers '!$E231 + SUM('Model coeffs'!E$9)*'Cost drivers '!$F231 + SUM('Model coeffs'!E$10)*'Cost drivers '!$G231 + SUM('Model coeffs'!E$11)*'Cost drivers '!$H231 + SUM('Model coeffs'!E$12)*'Cost drivers '!$I231 + SUM('Model coeffs'!E$13)*'Cost drivers '!$J231),
"")</f>
        <v>9.6023948195644717</v>
      </c>
      <c r="F229" s="181">
        <f>IFERROR(
EXP(SUM('Model coeffs'!F$14) + SUM('Model coeffs'!F$7)*'Cost drivers '!$D231 + SUM('Model coeffs'!F$8)*'Cost drivers '!$E231 + SUM('Model coeffs'!F$9)*'Cost drivers '!$F231 + SUM('Model coeffs'!F$10)*'Cost drivers '!$G231 + SUM('Model coeffs'!F$11)*'Cost drivers '!$H231 + SUM('Model coeffs'!F$12)*'Cost drivers '!$I231 + SUM('Model coeffs'!F$13)*'Cost drivers '!$J231),
"")</f>
        <v>17.773961990052221</v>
      </c>
      <c r="G229" s="181">
        <f>IFERROR(
EXP(SUM('Model coeffs'!G$14) + SUM('Model coeffs'!G$7)*'Cost drivers '!$D231 + SUM('Model coeffs'!G$8)*'Cost drivers '!$E231 + SUM('Model coeffs'!G$9)*'Cost drivers '!$F231 + SUM('Model coeffs'!G$10)*'Cost drivers '!$G231 + SUM('Model coeffs'!G$11)*'Cost drivers '!$H231 + SUM('Model coeffs'!G$12)*'Cost drivers '!$I231 + SUM('Model coeffs'!G$13)*'Cost drivers '!$J231),
"")</f>
        <v>17.518920493821348</v>
      </c>
      <c r="H229" s="181">
        <f>IFERROR(
EXP(SUM('Model coeffs'!H$14) + SUM('Model coeffs'!H$7)*'Cost drivers '!$D231 + SUM('Model coeffs'!H$8)*'Cost drivers '!$E231 + SUM('Model coeffs'!H$9)*'Cost drivers '!$F231 + SUM('Model coeffs'!H$10)*'Cost drivers '!$G231 + SUM('Model coeffs'!H$11)*'Cost drivers '!$H231 + SUM('Model coeffs'!H$12)*'Cost drivers '!$I231 + SUM('Model coeffs'!H$13)*'Cost drivers '!$J231),
"")</f>
        <v>29.401591909472671</v>
      </c>
      <c r="I229" s="181">
        <f>IFERROR(
EXP(SUM('Model coeffs'!I$14) + SUM('Model coeffs'!I$7)*'Cost drivers '!$D231 + SUM('Model coeffs'!I$8)*'Cost drivers '!$E231 + SUM('Model coeffs'!I$9)*'Cost drivers '!$F231 + SUM('Model coeffs'!I$10)*'Cost drivers '!$G231 + SUM('Model coeffs'!I$11)*'Cost drivers '!$H231 + SUM('Model coeffs'!I$12)*'Cost drivers '!$I231 + SUM('Model coeffs'!I$13)*'Cost drivers '!$J231),
"")</f>
        <v>29.827650796513705</v>
      </c>
      <c r="J229" s="181">
        <f>IFERROR(
EXP(SUM('Model coeffs'!J$14) + SUM('Model coeffs'!J$7)*'Cost drivers '!$D231 + SUM('Model coeffs'!J$8)*'Cost drivers '!$E231 + SUM('Model coeffs'!J$9)*'Cost drivers '!$F231 + SUM('Model coeffs'!J$10)*'Cost drivers '!$G231 + SUM('Model coeffs'!J$11)*'Cost drivers '!$H231 + SUM('Model coeffs'!J$12)*'Cost drivers '!$I231 + SUM('Model coeffs'!J$13)*'Cost drivers '!$J231),
"")</f>
        <v>28.360573318600395</v>
      </c>
      <c r="K229" s="181">
        <f>IFERROR(
EXP(SUM('Model coeffs'!K$14) + SUM('Model coeffs'!K$7)*'Cost drivers '!$D231 + SUM('Model coeffs'!K$8)*'Cost drivers '!$E231 + SUM('Model coeffs'!K$9)*'Cost drivers '!$F231 + SUM('Model coeffs'!K$10)*'Cost drivers '!$G231 + SUM('Model coeffs'!K$11)*'Cost drivers '!$H231 + SUM('Model coeffs'!K$12)*'Cost drivers '!$I231 + SUM('Model coeffs'!K$13)*'Cost drivers '!$J231),
"")</f>
        <v>28.756803996411215</v>
      </c>
      <c r="L229" s="182">
        <f>IFERROR(INDEX('Cost drivers '!$O$9:$O$314, MATCH('Modelled costs '!$A229, 'Cost drivers '!$A$9:$A$314, 0)), "")</f>
        <v>497.238</v>
      </c>
      <c r="M229" s="183"/>
      <c r="N229" s="184">
        <f t="shared" si="32"/>
        <v>4.6180704584629328</v>
      </c>
      <c r="O229" s="184">
        <f t="shared" si="32"/>
        <v>4.7746755952905984</v>
      </c>
      <c r="P229" s="184">
        <f t="shared" si="32"/>
        <v>8.8378893120095867</v>
      </c>
      <c r="Q229" s="184">
        <f t="shared" si="32"/>
        <v>8.7110729885067393</v>
      </c>
      <c r="R229" s="184">
        <f t="shared" si="32"/>
        <v>14.619588757882372</v>
      </c>
      <c r="S229" s="184">
        <f t="shared" si="32"/>
        <v>14.83144142675688</v>
      </c>
      <c r="T229" s="184">
        <f t="shared" si="32"/>
        <v>14.101954755794223</v>
      </c>
      <c r="U229" s="184">
        <f t="shared" si="41"/>
        <v>14.29897570556752</v>
      </c>
      <c r="V229" s="183"/>
      <c r="W229" s="185">
        <f t="shared" si="35"/>
        <v>4.6963730268767652</v>
      </c>
      <c r="X229" s="185">
        <f t="shared" si="36"/>
        <v>8.774481150258163</v>
      </c>
      <c r="Y229" s="185">
        <f t="shared" si="33"/>
        <v>14.462990161500249</v>
      </c>
      <c r="Z229" s="183"/>
      <c r="AA229" s="185">
        <f t="shared" si="37"/>
        <v>13.470854177134928</v>
      </c>
      <c r="AB229" s="185">
        <f t="shared" si="38"/>
        <v>14.462990161500249</v>
      </c>
      <c r="AC229" s="185">
        <f t="shared" si="39"/>
        <v>14.214956165408918</v>
      </c>
      <c r="AD229" s="183"/>
      <c r="AE229" s="186" t="str">
        <f>IF(RIGHT($C229,2)&gt;=RIGHT(Controls!$C$53,2), 'Modelled costs '!$AC229*Controls!$E$41, "")</f>
        <v/>
      </c>
      <c r="AF229" s="187" t="str">
        <f>IF(RIGHT($C229,2)&lt;RIGHT(Controls!$C$53,2), "", (INDEX(Controls!$F$44:$F$49, MATCH('Modelled costs '!$C229, Controls!$B$44:$B$49,0), 0))*'Modelled costs '!$AE229)</f>
        <v/>
      </c>
      <c r="AG229" s="188" t="str">
        <f t="shared" si="40"/>
        <v/>
      </c>
    </row>
    <row r="230" spans="1:33" s="48" customFormat="1" ht="13.15">
      <c r="A230" s="66" t="str">
        <f t="shared" si="34"/>
        <v>BRL21</v>
      </c>
      <c r="B230" s="66" t="str">
        <f>Costs!B231</f>
        <v>BRL</v>
      </c>
      <c r="C230" s="66" t="str">
        <f>Costs!C231</f>
        <v>2020-21</v>
      </c>
      <c r="D230" s="181">
        <f>IFERROR(
EXP(SUM('Model coeffs'!D$14) + SUM('Model coeffs'!D$7)*'Cost drivers '!$D232 + SUM('Model coeffs'!D$8)*'Cost drivers '!$E232 + SUM('Model coeffs'!D$9)*'Cost drivers '!$F232 + SUM('Model coeffs'!D$10)*'Cost drivers '!$G232 + SUM('Model coeffs'!D$11)*'Cost drivers '!$H232 + SUM('Model coeffs'!D$12)*'Cost drivers '!$I232 + SUM('Model coeffs'!D$13)*'Cost drivers '!$J232),
"")</f>
        <v>7.6220113053954872</v>
      </c>
      <c r="E230" s="181">
        <f>IFERROR(
EXP(SUM('Model coeffs'!E$14) + SUM('Model coeffs'!E$7)*'Cost drivers '!$D232 + SUM('Model coeffs'!E$8)*'Cost drivers '!$E232 + SUM('Model coeffs'!E$9)*'Cost drivers '!$F232 + SUM('Model coeffs'!E$10)*'Cost drivers '!$G232 + SUM('Model coeffs'!E$11)*'Cost drivers '!$H232 + SUM('Model coeffs'!E$12)*'Cost drivers '!$I232 + SUM('Model coeffs'!E$13)*'Cost drivers '!$J232),
"")</f>
        <v>7.8875821719732748</v>
      </c>
      <c r="F230" s="181">
        <f>IFERROR(
EXP(SUM('Model coeffs'!F$14) + SUM('Model coeffs'!F$7)*'Cost drivers '!$D232 + SUM('Model coeffs'!F$8)*'Cost drivers '!$E232 + SUM('Model coeffs'!F$9)*'Cost drivers '!$F232 + SUM('Model coeffs'!F$10)*'Cost drivers '!$G232 + SUM('Model coeffs'!F$11)*'Cost drivers '!$H232 + SUM('Model coeffs'!F$12)*'Cost drivers '!$I232 + SUM('Model coeffs'!F$13)*'Cost drivers '!$J232),
"")</f>
        <v>17.773961990052221</v>
      </c>
      <c r="G230" s="181">
        <f>IFERROR(
EXP(SUM('Model coeffs'!G$14) + SUM('Model coeffs'!G$7)*'Cost drivers '!$D232 + SUM('Model coeffs'!G$8)*'Cost drivers '!$E232 + SUM('Model coeffs'!G$9)*'Cost drivers '!$F232 + SUM('Model coeffs'!G$10)*'Cost drivers '!$G232 + SUM('Model coeffs'!G$11)*'Cost drivers '!$H232 + SUM('Model coeffs'!G$12)*'Cost drivers '!$I232 + SUM('Model coeffs'!G$13)*'Cost drivers '!$J232),
"")</f>
        <v>17.503098021582879</v>
      </c>
      <c r="H230" s="181">
        <f>IFERROR(
EXP(SUM('Model coeffs'!H$14) + SUM('Model coeffs'!H$7)*'Cost drivers '!$D232 + SUM('Model coeffs'!H$8)*'Cost drivers '!$E232 + SUM('Model coeffs'!H$9)*'Cost drivers '!$F232 + SUM('Model coeffs'!H$10)*'Cost drivers '!$G232 + SUM('Model coeffs'!H$11)*'Cost drivers '!$H232 + SUM('Model coeffs'!H$12)*'Cost drivers '!$I232 + SUM('Model coeffs'!H$13)*'Cost drivers '!$J232),
"")</f>
        <v>25.907780148261629</v>
      </c>
      <c r="I230" s="181">
        <f>IFERROR(
EXP(SUM('Model coeffs'!I$14) + SUM('Model coeffs'!I$7)*'Cost drivers '!$D232 + SUM('Model coeffs'!I$8)*'Cost drivers '!$E232 + SUM('Model coeffs'!I$9)*'Cost drivers '!$F232 + SUM('Model coeffs'!I$10)*'Cost drivers '!$G232 + SUM('Model coeffs'!I$11)*'Cost drivers '!$H232 + SUM('Model coeffs'!I$12)*'Cost drivers '!$I232 + SUM('Model coeffs'!I$13)*'Cost drivers '!$J232),
"")</f>
        <v>26.298022753062867</v>
      </c>
      <c r="J230" s="181">
        <f>IFERROR(
EXP(SUM('Model coeffs'!J$14) + SUM('Model coeffs'!J$7)*'Cost drivers '!$D232 + SUM('Model coeffs'!J$8)*'Cost drivers '!$E232 + SUM('Model coeffs'!J$9)*'Cost drivers '!$F232 + SUM('Model coeffs'!J$10)*'Cost drivers '!$G232 + SUM('Model coeffs'!J$11)*'Cost drivers '!$H232 + SUM('Model coeffs'!J$12)*'Cost drivers '!$I232 + SUM('Model coeffs'!J$13)*'Cost drivers '!$J232),
"")</f>
        <v>24.982820916515617</v>
      </c>
      <c r="K230" s="181">
        <f>IFERROR(
EXP(SUM('Model coeffs'!K$14) + SUM('Model coeffs'!K$7)*'Cost drivers '!$D232 + SUM('Model coeffs'!K$8)*'Cost drivers '!$E232 + SUM('Model coeffs'!K$9)*'Cost drivers '!$F232 + SUM('Model coeffs'!K$10)*'Cost drivers '!$G232 + SUM('Model coeffs'!K$11)*'Cost drivers '!$H232 + SUM('Model coeffs'!K$12)*'Cost drivers '!$I232 + SUM('Model coeffs'!K$13)*'Cost drivers '!$J232),
"")</f>
        <v>25.345800405775584</v>
      </c>
      <c r="L230" s="182">
        <f>IFERROR(INDEX('Cost drivers '!$O$9:$O$314, MATCH('Modelled costs '!$A230, 'Cost drivers '!$A$9:$A$314, 0)), "")</f>
        <v>503.154</v>
      </c>
      <c r="M230" s="183"/>
      <c r="N230" s="184">
        <f t="shared" si="32"/>
        <v>3.8350454763549608</v>
      </c>
      <c r="O230" s="184">
        <f t="shared" si="32"/>
        <v>3.9686685201570411</v>
      </c>
      <c r="P230" s="184">
        <f t="shared" si="32"/>
        <v>8.9430400711427342</v>
      </c>
      <c r="Q230" s="184">
        <f t="shared" si="32"/>
        <v>8.806753781951512</v>
      </c>
      <c r="R230" s="184">
        <f t="shared" si="32"/>
        <v>13.035603212718433</v>
      </c>
      <c r="S230" s="184">
        <f t="shared" si="32"/>
        <v>13.231955340294594</v>
      </c>
      <c r="T230" s="184">
        <f t="shared" si="32"/>
        <v>12.570206275428498</v>
      </c>
      <c r="U230" s="184">
        <f t="shared" si="41"/>
        <v>12.752840857367609</v>
      </c>
      <c r="V230" s="183"/>
      <c r="W230" s="185">
        <f t="shared" si="35"/>
        <v>3.901856998256001</v>
      </c>
      <c r="X230" s="185">
        <f t="shared" si="36"/>
        <v>8.8748969265471231</v>
      </c>
      <c r="Y230" s="185">
        <f t="shared" si="33"/>
        <v>12.897651421452283</v>
      </c>
      <c r="Z230" s="183"/>
      <c r="AA230" s="185">
        <f t="shared" si="37"/>
        <v>12.776753924803124</v>
      </c>
      <c r="AB230" s="185">
        <f t="shared" si="38"/>
        <v>12.897651421452283</v>
      </c>
      <c r="AC230" s="185">
        <f t="shared" si="39"/>
        <v>12.867427047289993</v>
      </c>
      <c r="AD230" s="183"/>
      <c r="AE230" s="186" t="str">
        <f>IF(RIGHT($C230,2)&gt;=RIGHT(Controls!$C$53,2), 'Modelled costs '!$AC230*Controls!$E$41, "")</f>
        <v/>
      </c>
      <c r="AF230" s="187" t="str">
        <f>IF(RIGHT($C230,2)&lt;RIGHT(Controls!$C$53,2), "", (INDEX(Controls!$F$44:$F$49, MATCH('Modelled costs '!$C230, Controls!$B$44:$B$49,0), 0))*'Modelled costs '!$AE230)</f>
        <v/>
      </c>
      <c r="AG230" s="188" t="str">
        <f t="shared" si="40"/>
        <v/>
      </c>
    </row>
    <row r="231" spans="1:33" s="48" customFormat="1" ht="13.15">
      <c r="A231" s="66" t="str">
        <f t="shared" si="34"/>
        <v>BRL22</v>
      </c>
      <c r="B231" s="66" t="str">
        <f>Costs!B232</f>
        <v>BRL</v>
      </c>
      <c r="C231" s="66" t="str">
        <f>Costs!C232</f>
        <v>2021-22</v>
      </c>
      <c r="D231" s="181">
        <f>IFERROR(
EXP(SUM('Model coeffs'!D$14) + SUM('Model coeffs'!D$7)*'Cost drivers '!$D233 + SUM('Model coeffs'!D$8)*'Cost drivers '!$E233 + SUM('Model coeffs'!D$9)*'Cost drivers '!$F233 + SUM('Model coeffs'!D$10)*'Cost drivers '!$G233 + SUM('Model coeffs'!D$11)*'Cost drivers '!$H233 + SUM('Model coeffs'!D$12)*'Cost drivers '!$I233 + SUM('Model coeffs'!D$13)*'Cost drivers '!$J233),
"")</f>
        <v>5.6309472721051623</v>
      </c>
      <c r="E231" s="181">
        <f>IFERROR(
EXP(SUM('Model coeffs'!E$14) + SUM('Model coeffs'!E$7)*'Cost drivers '!$D233 + SUM('Model coeffs'!E$8)*'Cost drivers '!$E233 + SUM('Model coeffs'!E$9)*'Cost drivers '!$F233 + SUM('Model coeffs'!E$10)*'Cost drivers '!$G233 + SUM('Model coeffs'!E$11)*'Cost drivers '!$H233 + SUM('Model coeffs'!E$12)*'Cost drivers '!$I233 + SUM('Model coeffs'!E$13)*'Cost drivers '!$J233),
"")</f>
        <v>6.2287744226881534</v>
      </c>
      <c r="F231" s="181">
        <f>IFERROR(
EXP(SUM('Model coeffs'!F$14) + SUM('Model coeffs'!F$7)*'Cost drivers '!$D233 + SUM('Model coeffs'!F$8)*'Cost drivers '!$E233 + SUM('Model coeffs'!F$9)*'Cost drivers '!$F233 + SUM('Model coeffs'!F$10)*'Cost drivers '!$G233 + SUM('Model coeffs'!F$11)*'Cost drivers '!$H233 + SUM('Model coeffs'!F$12)*'Cost drivers '!$I233 + SUM('Model coeffs'!F$13)*'Cost drivers '!$J233),
"")</f>
        <v>17.773961990052221</v>
      </c>
      <c r="G231" s="181">
        <f>IFERROR(
EXP(SUM('Model coeffs'!G$14) + SUM('Model coeffs'!G$7)*'Cost drivers '!$D233 + SUM('Model coeffs'!G$8)*'Cost drivers '!$E233 + SUM('Model coeffs'!G$9)*'Cost drivers '!$F233 + SUM('Model coeffs'!G$10)*'Cost drivers '!$G233 + SUM('Model coeffs'!G$11)*'Cost drivers '!$H233 + SUM('Model coeffs'!G$12)*'Cost drivers '!$I233 + SUM('Model coeffs'!G$13)*'Cost drivers '!$J233),
"")</f>
        <v>17.489504817867502</v>
      </c>
      <c r="H231" s="181">
        <f>IFERROR(
EXP(SUM('Model coeffs'!H$14) + SUM('Model coeffs'!H$7)*'Cost drivers '!$D233 + SUM('Model coeffs'!H$8)*'Cost drivers '!$E233 + SUM('Model coeffs'!H$9)*'Cost drivers '!$F233 + SUM('Model coeffs'!H$10)*'Cost drivers '!$G233 + SUM('Model coeffs'!H$11)*'Cost drivers '!$H233 + SUM('Model coeffs'!H$12)*'Cost drivers '!$I233 + SUM('Model coeffs'!H$13)*'Cost drivers '!$J233),
"")</f>
        <v>22.984786831421022</v>
      </c>
      <c r="I231" s="181">
        <f>IFERROR(
EXP(SUM('Model coeffs'!I$14) + SUM('Model coeffs'!I$7)*'Cost drivers '!$D233 + SUM('Model coeffs'!I$8)*'Cost drivers '!$E233 + SUM('Model coeffs'!I$9)*'Cost drivers '!$F233 + SUM('Model coeffs'!I$10)*'Cost drivers '!$G233 + SUM('Model coeffs'!I$11)*'Cost drivers '!$H233 + SUM('Model coeffs'!I$12)*'Cost drivers '!$I233 + SUM('Model coeffs'!I$13)*'Cost drivers '!$J233),
"")</f>
        <v>24.263690082955829</v>
      </c>
      <c r="J231" s="181">
        <f>IFERROR(
EXP(SUM('Model coeffs'!J$14) + SUM('Model coeffs'!J$7)*'Cost drivers '!$D233 + SUM('Model coeffs'!J$8)*'Cost drivers '!$E233 + SUM('Model coeffs'!J$9)*'Cost drivers '!$F233 + SUM('Model coeffs'!J$10)*'Cost drivers '!$G233 + SUM('Model coeffs'!J$11)*'Cost drivers '!$H233 + SUM('Model coeffs'!J$12)*'Cost drivers '!$I233 + SUM('Model coeffs'!J$13)*'Cost drivers '!$J233),
"")</f>
        <v>22.265857753342935</v>
      </c>
      <c r="K231" s="181">
        <f>IFERROR(
EXP(SUM('Model coeffs'!K$14) + SUM('Model coeffs'!K$7)*'Cost drivers '!$D233 + SUM('Model coeffs'!K$8)*'Cost drivers '!$E233 + SUM('Model coeffs'!K$9)*'Cost drivers '!$F233 + SUM('Model coeffs'!K$10)*'Cost drivers '!$G233 + SUM('Model coeffs'!K$11)*'Cost drivers '!$H233 + SUM('Model coeffs'!K$12)*'Cost drivers '!$I233 + SUM('Model coeffs'!K$13)*'Cost drivers '!$J233),
"")</f>
        <v>23.48023730245546</v>
      </c>
      <c r="L231" s="182">
        <f>IFERROR(INDEX('Cost drivers '!$O$9:$O$314, MATCH('Modelled costs '!$A231, 'Cost drivers '!$A$9:$A$314, 0)), "")</f>
        <v>508.29700000000003</v>
      </c>
      <c r="M231" s="183"/>
      <c r="N231" s="184">
        <f t="shared" si="32"/>
        <v>2.8621936055692379</v>
      </c>
      <c r="O231" s="184">
        <f t="shared" si="32"/>
        <v>3.1660673527291201</v>
      </c>
      <c r="P231" s="184">
        <f t="shared" si="32"/>
        <v>9.0344515576575741</v>
      </c>
      <c r="Q231" s="184">
        <f t="shared" si="32"/>
        <v>8.8898628304075977</v>
      </c>
      <c r="R231" s="184">
        <f t="shared" si="32"/>
        <v>11.68309819205081</v>
      </c>
      <c r="S231" s="184">
        <f t="shared" si="32"/>
        <v>12.333160878096198</v>
      </c>
      <c r="T231" s="184">
        <f t="shared" si="32"/>
        <v>11.317668698450955</v>
      </c>
      <c r="U231" s="184">
        <f t="shared" si="41"/>
        <v>11.934934180126204</v>
      </c>
      <c r="V231" s="183"/>
      <c r="W231" s="185">
        <f t="shared" si="35"/>
        <v>3.0141304791491788</v>
      </c>
      <c r="X231" s="185">
        <f t="shared" si="36"/>
        <v>8.962157194032585</v>
      </c>
      <c r="Y231" s="185">
        <f t="shared" si="33"/>
        <v>11.817215487181041</v>
      </c>
      <c r="Z231" s="183"/>
      <c r="AA231" s="185">
        <f t="shared" si="37"/>
        <v>11.976287673181764</v>
      </c>
      <c r="AB231" s="185">
        <f t="shared" si="38"/>
        <v>11.817215487181041</v>
      </c>
      <c r="AC231" s="185">
        <f t="shared" si="39"/>
        <v>11.856983533681221</v>
      </c>
      <c r="AD231" s="183"/>
      <c r="AE231" s="186" t="str">
        <f>IF(RIGHT($C231,2)&gt;=RIGHT(Controls!$C$53,2), 'Modelled costs '!$AC231*Controls!$E$41, "")</f>
        <v/>
      </c>
      <c r="AF231" s="187" t="str">
        <f>IF(RIGHT($C231,2)&lt;RIGHT(Controls!$C$53,2), "", (INDEX(Controls!$F$44:$F$49, MATCH('Modelled costs '!$C231, Controls!$B$44:$B$49,0), 0))*'Modelled costs '!$AE231)</f>
        <v/>
      </c>
      <c r="AG231" s="188" t="str">
        <f t="shared" si="40"/>
        <v/>
      </c>
    </row>
    <row r="232" spans="1:33" s="48" customFormat="1" ht="13.15">
      <c r="A232" s="66" t="str">
        <f t="shared" si="34"/>
        <v>BRL23</v>
      </c>
      <c r="B232" s="66" t="str">
        <f>Costs!B233</f>
        <v>BRL</v>
      </c>
      <c r="C232" s="66" t="str">
        <f>Costs!C233</f>
        <v>2022-23</v>
      </c>
      <c r="D232" s="181">
        <f>IFERROR(
EXP(SUM('Model coeffs'!D$14) + SUM('Model coeffs'!D$7)*'Cost drivers '!$D234 + SUM('Model coeffs'!D$8)*'Cost drivers '!$E234 + SUM('Model coeffs'!D$9)*'Cost drivers '!$F234 + SUM('Model coeffs'!D$10)*'Cost drivers '!$G234 + SUM('Model coeffs'!D$11)*'Cost drivers '!$H234 + SUM('Model coeffs'!D$12)*'Cost drivers '!$I234 + SUM('Model coeffs'!D$13)*'Cost drivers '!$J234),
"")</f>
        <v>5.6492196279752882</v>
      </c>
      <c r="E232" s="181">
        <f>IFERROR(
EXP(SUM('Model coeffs'!E$14) + SUM('Model coeffs'!E$7)*'Cost drivers '!$D234 + SUM('Model coeffs'!E$8)*'Cost drivers '!$E234 + SUM('Model coeffs'!E$9)*'Cost drivers '!$F234 + SUM('Model coeffs'!E$10)*'Cost drivers '!$G234 + SUM('Model coeffs'!E$11)*'Cost drivers '!$H234 + SUM('Model coeffs'!E$12)*'Cost drivers '!$I234 + SUM('Model coeffs'!E$13)*'Cost drivers '!$J234),
"")</f>
        <v>5.9974688976718129</v>
      </c>
      <c r="F232" s="181">
        <f>IFERROR(
EXP(SUM('Model coeffs'!F$14) + SUM('Model coeffs'!F$7)*'Cost drivers '!$D234 + SUM('Model coeffs'!F$8)*'Cost drivers '!$E234 + SUM('Model coeffs'!F$9)*'Cost drivers '!$F234 + SUM('Model coeffs'!F$10)*'Cost drivers '!$G234 + SUM('Model coeffs'!F$11)*'Cost drivers '!$H234 + SUM('Model coeffs'!F$12)*'Cost drivers '!$I234 + SUM('Model coeffs'!F$13)*'Cost drivers '!$J234),
"")</f>
        <v>17.773961990052221</v>
      </c>
      <c r="G232" s="181">
        <f>IFERROR(
EXP(SUM('Model coeffs'!G$14) + SUM('Model coeffs'!G$7)*'Cost drivers '!$D234 + SUM('Model coeffs'!G$8)*'Cost drivers '!$E234 + SUM('Model coeffs'!G$9)*'Cost drivers '!$F234 + SUM('Model coeffs'!G$10)*'Cost drivers '!$G234 + SUM('Model coeffs'!G$11)*'Cost drivers '!$H234 + SUM('Model coeffs'!G$12)*'Cost drivers '!$I234 + SUM('Model coeffs'!G$13)*'Cost drivers '!$J234),
"")</f>
        <v>17.477034356594981</v>
      </c>
      <c r="H232" s="181">
        <f>IFERROR(
EXP(SUM('Model coeffs'!H$14) + SUM('Model coeffs'!H$7)*'Cost drivers '!$D234 + SUM('Model coeffs'!H$8)*'Cost drivers '!$E234 + SUM('Model coeffs'!H$9)*'Cost drivers '!$F234 + SUM('Model coeffs'!H$10)*'Cost drivers '!$G234 + SUM('Model coeffs'!H$11)*'Cost drivers '!$H234 + SUM('Model coeffs'!H$12)*'Cost drivers '!$I234 + SUM('Model coeffs'!H$13)*'Cost drivers '!$J234),
"")</f>
        <v>22.906109905684282</v>
      </c>
      <c r="I232" s="181">
        <f>IFERROR(
EXP(SUM('Model coeffs'!I$14) + SUM('Model coeffs'!I$7)*'Cost drivers '!$D234 + SUM('Model coeffs'!I$8)*'Cost drivers '!$E234 + SUM('Model coeffs'!I$9)*'Cost drivers '!$F234 + SUM('Model coeffs'!I$10)*'Cost drivers '!$G234 + SUM('Model coeffs'!I$11)*'Cost drivers '!$H234 + SUM('Model coeffs'!I$12)*'Cost drivers '!$I234 + SUM('Model coeffs'!I$13)*'Cost drivers '!$J234),
"")</f>
        <v>23.622068198752636</v>
      </c>
      <c r="J232" s="181">
        <f>IFERROR(
EXP(SUM('Model coeffs'!J$14) + SUM('Model coeffs'!J$7)*'Cost drivers '!$D234 + SUM('Model coeffs'!J$8)*'Cost drivers '!$E234 + SUM('Model coeffs'!J$9)*'Cost drivers '!$F234 + SUM('Model coeffs'!J$10)*'Cost drivers '!$G234 + SUM('Model coeffs'!J$11)*'Cost drivers '!$H234 + SUM('Model coeffs'!J$12)*'Cost drivers '!$I234 + SUM('Model coeffs'!J$13)*'Cost drivers '!$J234),
"")</f>
        <v>22.310589330750627</v>
      </c>
      <c r="K232" s="181">
        <f>IFERROR(
EXP(SUM('Model coeffs'!K$14) + SUM('Model coeffs'!K$7)*'Cost drivers '!$D234 + SUM('Model coeffs'!K$8)*'Cost drivers '!$E234 + SUM('Model coeffs'!K$9)*'Cost drivers '!$F234 + SUM('Model coeffs'!K$10)*'Cost drivers '!$G234 + SUM('Model coeffs'!K$11)*'Cost drivers '!$H234 + SUM('Model coeffs'!K$12)*'Cost drivers '!$I234 + SUM('Model coeffs'!K$13)*'Cost drivers '!$J234),
"")</f>
        <v>22.984050096480466</v>
      </c>
      <c r="L232" s="182">
        <f>IFERROR(INDEX('Cost drivers '!$O$9:$O$314, MATCH('Modelled costs '!$A232, 'Cost drivers '!$A$9:$A$314, 0)), "")</f>
        <v>513.06500000000005</v>
      </c>
      <c r="M232" s="183"/>
      <c r="N232" s="184">
        <f t="shared" si="32"/>
        <v>2.8984168684271414</v>
      </c>
      <c r="O232" s="184">
        <f t="shared" si="32"/>
        <v>3.077091379983989</v>
      </c>
      <c r="P232" s="184">
        <f t="shared" si="32"/>
        <v>9.1191978084261436</v>
      </c>
      <c r="Q232" s="184">
        <f t="shared" si="32"/>
        <v>8.9668546321664042</v>
      </c>
      <c r="R232" s="184">
        <f t="shared" si="32"/>
        <v>11.752323278759908</v>
      </c>
      <c r="S232" s="184">
        <f t="shared" si="32"/>
        <v>12.119656420393023</v>
      </c>
      <c r="T232" s="184">
        <f t="shared" si="32"/>
        <v>11.446782514981571</v>
      </c>
      <c r="U232" s="184">
        <f t="shared" si="41"/>
        <v>11.79231166275075</v>
      </c>
      <c r="V232" s="183"/>
      <c r="W232" s="185">
        <f t="shared" si="35"/>
        <v>2.9877541242055652</v>
      </c>
      <c r="X232" s="185">
        <f t="shared" si="36"/>
        <v>9.043026220296273</v>
      </c>
      <c r="Y232" s="185">
        <f t="shared" si="33"/>
        <v>11.777768469221312</v>
      </c>
      <c r="Z232" s="183"/>
      <c r="AA232" s="185">
        <f t="shared" si="37"/>
        <v>12.030780344501839</v>
      </c>
      <c r="AB232" s="185">
        <f t="shared" si="38"/>
        <v>11.777768469221312</v>
      </c>
      <c r="AC232" s="185">
        <f t="shared" si="39"/>
        <v>11.841021438041444</v>
      </c>
      <c r="AD232" s="183"/>
      <c r="AE232" s="186" t="str">
        <f>IF(RIGHT($C232,2)&gt;=RIGHT(Controls!$C$53,2), 'Modelled costs '!$AC232*Controls!$E$41, "")</f>
        <v/>
      </c>
      <c r="AF232" s="187" t="str">
        <f>IF(RIGHT($C232,2)&lt;RIGHT(Controls!$C$53,2), "", (INDEX(Controls!$F$44:$F$49, MATCH('Modelled costs '!$C232, Controls!$B$44:$B$49,0), 0))*'Modelled costs '!$AE232)</f>
        <v/>
      </c>
      <c r="AG232" s="188" t="str">
        <f t="shared" si="40"/>
        <v/>
      </c>
    </row>
    <row r="233" spans="1:33" s="48" customFormat="1" ht="13.15">
      <c r="A233" s="66" t="str">
        <f t="shared" si="34"/>
        <v>BRL24</v>
      </c>
      <c r="B233" s="66" t="str">
        <f>Costs!B234</f>
        <v>BRL</v>
      </c>
      <c r="C233" s="66" t="str">
        <f>Costs!C234</f>
        <v>2023-24</v>
      </c>
      <c r="D233" s="181">
        <f>IFERROR(
EXP(SUM('Model coeffs'!D$14) + SUM('Model coeffs'!D$7)*'Cost drivers '!$D235 + SUM('Model coeffs'!D$8)*'Cost drivers '!$E235 + SUM('Model coeffs'!D$9)*'Cost drivers '!$F235 + SUM('Model coeffs'!D$10)*'Cost drivers '!$G235 + SUM('Model coeffs'!D$11)*'Cost drivers '!$H235 + SUM('Model coeffs'!D$12)*'Cost drivers '!$I235 + SUM('Model coeffs'!D$13)*'Cost drivers '!$J235),
"")</f>
        <v>5.6976739055607792</v>
      </c>
      <c r="E233" s="181">
        <f>IFERROR(
EXP(SUM('Model coeffs'!E$14) + SUM('Model coeffs'!E$7)*'Cost drivers '!$D235 + SUM('Model coeffs'!E$8)*'Cost drivers '!$E235 + SUM('Model coeffs'!E$9)*'Cost drivers '!$F235 + SUM('Model coeffs'!E$10)*'Cost drivers '!$G235 + SUM('Model coeffs'!E$11)*'Cost drivers '!$H235 + SUM('Model coeffs'!E$12)*'Cost drivers '!$I235 + SUM('Model coeffs'!E$13)*'Cost drivers '!$J235),
"")</f>
        <v>6.0819682687928278</v>
      </c>
      <c r="F233" s="181">
        <f>IFERROR(
EXP(SUM('Model coeffs'!F$14) + SUM('Model coeffs'!F$7)*'Cost drivers '!$D235 + SUM('Model coeffs'!F$8)*'Cost drivers '!$E235 + SUM('Model coeffs'!F$9)*'Cost drivers '!$F235 + SUM('Model coeffs'!F$10)*'Cost drivers '!$G235 + SUM('Model coeffs'!F$11)*'Cost drivers '!$H235 + SUM('Model coeffs'!F$12)*'Cost drivers '!$I235 + SUM('Model coeffs'!F$13)*'Cost drivers '!$J235),
"")</f>
        <v>17.773961990052221</v>
      </c>
      <c r="G233" s="181">
        <f>IFERROR(
EXP(SUM('Model coeffs'!G$14) + SUM('Model coeffs'!G$7)*'Cost drivers '!$D235 + SUM('Model coeffs'!G$8)*'Cost drivers '!$E235 + SUM('Model coeffs'!G$9)*'Cost drivers '!$F235 + SUM('Model coeffs'!G$10)*'Cost drivers '!$G235 + SUM('Model coeffs'!G$11)*'Cost drivers '!$H235 + SUM('Model coeffs'!G$12)*'Cost drivers '!$I235 + SUM('Model coeffs'!G$13)*'Cost drivers '!$J235),
"")</f>
        <v>17.465840280297282</v>
      </c>
      <c r="H233" s="181">
        <f>IFERROR(
EXP(SUM('Model coeffs'!H$14) + SUM('Model coeffs'!H$7)*'Cost drivers '!$D235 + SUM('Model coeffs'!H$8)*'Cost drivers '!$E235 + SUM('Model coeffs'!H$9)*'Cost drivers '!$F235 + SUM('Model coeffs'!H$10)*'Cost drivers '!$G235 + SUM('Model coeffs'!H$11)*'Cost drivers '!$H235 + SUM('Model coeffs'!H$12)*'Cost drivers '!$I235 + SUM('Model coeffs'!H$13)*'Cost drivers '!$J235),
"")</f>
        <v>23.025732989511312</v>
      </c>
      <c r="I233" s="181">
        <f>IFERROR(
EXP(SUM('Model coeffs'!I$14) + SUM('Model coeffs'!I$7)*'Cost drivers '!$D235 + SUM('Model coeffs'!I$8)*'Cost drivers '!$E235 + SUM('Model coeffs'!I$9)*'Cost drivers '!$F235 + SUM('Model coeffs'!I$10)*'Cost drivers '!$G235 + SUM('Model coeffs'!I$11)*'Cost drivers '!$H235 + SUM('Model coeffs'!I$12)*'Cost drivers '!$I235 + SUM('Model coeffs'!I$13)*'Cost drivers '!$J235),
"")</f>
        <v>23.831409969943422</v>
      </c>
      <c r="J233" s="181">
        <f>IFERROR(
EXP(SUM('Model coeffs'!J$14) + SUM('Model coeffs'!J$7)*'Cost drivers '!$D235 + SUM('Model coeffs'!J$8)*'Cost drivers '!$E235 + SUM('Model coeffs'!J$9)*'Cost drivers '!$F235 + SUM('Model coeffs'!J$10)*'Cost drivers '!$G235 + SUM('Model coeffs'!J$11)*'Cost drivers '!$H235 + SUM('Model coeffs'!J$12)*'Cost drivers '!$I235 + SUM('Model coeffs'!J$13)*'Cost drivers '!$J235),
"")</f>
        <v>22.408705547650488</v>
      </c>
      <c r="K233" s="181">
        <f>IFERROR(
EXP(SUM('Model coeffs'!K$14) + SUM('Model coeffs'!K$7)*'Cost drivers '!$D235 + SUM('Model coeffs'!K$8)*'Cost drivers '!$E235 + SUM('Model coeffs'!K$9)*'Cost drivers '!$F235 + SUM('Model coeffs'!K$10)*'Cost drivers '!$G235 + SUM('Model coeffs'!K$11)*'Cost drivers '!$H235 + SUM('Model coeffs'!K$12)*'Cost drivers '!$I235 + SUM('Model coeffs'!K$13)*'Cost drivers '!$J235),
"")</f>
        <v>23.166265158636417</v>
      </c>
      <c r="L233" s="182">
        <f>IFERROR(INDEX('Cost drivers '!$O$9:$O$314, MATCH('Modelled costs '!$A233, 'Cost drivers '!$A$9:$A$314, 0)), "")</f>
        <v>517.38599999999997</v>
      </c>
      <c r="M233" s="183"/>
      <c r="N233" s="184">
        <f t="shared" ref="N233:T269" si="42" xml:space="preserve"> D233 *($L233 * 1000) / 1000000</f>
        <v>2.947896711302469</v>
      </c>
      <c r="O233" s="184">
        <f t="shared" si="42"/>
        <v>3.1467252347176458</v>
      </c>
      <c r="P233" s="184">
        <f t="shared" si="42"/>
        <v>9.1959990981851583</v>
      </c>
      <c r="Q233" s="184">
        <f t="shared" si="42"/>
        <v>9.0365812392618885</v>
      </c>
      <c r="R233" s="184">
        <f t="shared" si="42"/>
        <v>11.913191888511298</v>
      </c>
      <c r="S233" s="184">
        <f t="shared" si="42"/>
        <v>12.330037878709147</v>
      </c>
      <c r="T233" s="184">
        <f t="shared" si="42"/>
        <v>11.593950528476695</v>
      </c>
      <c r="U233" s="184">
        <f t="shared" si="41"/>
        <v>11.985901265366261</v>
      </c>
      <c r="V233" s="183"/>
      <c r="W233" s="185">
        <f t="shared" si="35"/>
        <v>3.0473109730100574</v>
      </c>
      <c r="X233" s="185">
        <f t="shared" si="36"/>
        <v>9.1162901687235234</v>
      </c>
      <c r="Y233" s="185">
        <f t="shared" si="33"/>
        <v>11.955770390265849</v>
      </c>
      <c r="Z233" s="183"/>
      <c r="AA233" s="185">
        <f t="shared" si="37"/>
        <v>12.163601141733581</v>
      </c>
      <c r="AB233" s="185">
        <f t="shared" si="38"/>
        <v>11.955770390265849</v>
      </c>
      <c r="AC233" s="185">
        <f t="shared" si="39"/>
        <v>12.007728078132782</v>
      </c>
      <c r="AD233" s="183"/>
      <c r="AE233" s="186" t="str">
        <f>IF(RIGHT($C233,2)&gt;=RIGHT(Controls!$C$53,2), 'Modelled costs '!$AC233*Controls!$E$41, "")</f>
        <v/>
      </c>
      <c r="AF233" s="187" t="str">
        <f>IF(RIGHT($C233,2)&lt;RIGHT(Controls!$C$53,2), "", (INDEX(Controls!$F$44:$F$49, MATCH('Modelled costs '!$C233, Controls!$B$44:$B$49,0), 0))*'Modelled costs '!$AE233)</f>
        <v/>
      </c>
      <c r="AG233" s="188" t="str">
        <f t="shared" si="40"/>
        <v/>
      </c>
    </row>
    <row r="234" spans="1:33" s="48" customFormat="1" ht="13.15">
      <c r="A234" s="66" t="str">
        <f t="shared" si="34"/>
        <v>BRL25</v>
      </c>
      <c r="B234" s="66" t="str">
        <f>Costs!B235</f>
        <v>BRL</v>
      </c>
      <c r="C234" s="66" t="str">
        <f>Costs!C235</f>
        <v>2024-25</v>
      </c>
      <c r="D234" s="181" t="str">
        <f>IFERROR(
EXP(SUM('Model coeffs'!D$14) + SUM('Model coeffs'!D$7)*'Cost drivers '!$D236 + SUM('Model coeffs'!D$8)*'Cost drivers '!$E236 + SUM('Model coeffs'!D$9)*'Cost drivers '!$F236 + SUM('Model coeffs'!D$10)*'Cost drivers '!$G236 + SUM('Model coeffs'!D$11)*'Cost drivers '!$H236 + SUM('Model coeffs'!D$12)*'Cost drivers '!$I236 + SUM('Model coeffs'!D$13)*'Cost drivers '!$J236),
"")</f>
        <v/>
      </c>
      <c r="E234" s="181" t="str">
        <f>IFERROR(
EXP(SUM('Model coeffs'!E$14) + SUM('Model coeffs'!E$7)*'Cost drivers '!$D236 + SUM('Model coeffs'!E$8)*'Cost drivers '!$E236 + SUM('Model coeffs'!E$9)*'Cost drivers '!$F236 + SUM('Model coeffs'!E$10)*'Cost drivers '!$G236 + SUM('Model coeffs'!E$11)*'Cost drivers '!$H236 + SUM('Model coeffs'!E$12)*'Cost drivers '!$I236 + SUM('Model coeffs'!E$13)*'Cost drivers '!$J236),
"")</f>
        <v/>
      </c>
      <c r="F234" s="181" t="str">
        <f>IFERROR(
EXP(SUM('Model coeffs'!F$14) + SUM('Model coeffs'!F$7)*'Cost drivers '!$D236 + SUM('Model coeffs'!F$8)*'Cost drivers '!$E236 + SUM('Model coeffs'!F$9)*'Cost drivers '!$F236 + SUM('Model coeffs'!F$10)*'Cost drivers '!$G236 + SUM('Model coeffs'!F$11)*'Cost drivers '!$H236 + SUM('Model coeffs'!F$12)*'Cost drivers '!$I236 + SUM('Model coeffs'!F$13)*'Cost drivers '!$J236),
"")</f>
        <v/>
      </c>
      <c r="G234" s="181" t="str">
        <f>IFERROR(
EXP(SUM('Model coeffs'!G$14) + SUM('Model coeffs'!G$7)*'Cost drivers '!$D236 + SUM('Model coeffs'!G$8)*'Cost drivers '!$E236 + SUM('Model coeffs'!G$9)*'Cost drivers '!$F236 + SUM('Model coeffs'!G$10)*'Cost drivers '!$G236 + SUM('Model coeffs'!G$11)*'Cost drivers '!$H236 + SUM('Model coeffs'!G$12)*'Cost drivers '!$I236 + SUM('Model coeffs'!G$13)*'Cost drivers '!$J236),
"")</f>
        <v/>
      </c>
      <c r="H234" s="181" t="str">
        <f>IFERROR(
EXP(SUM('Model coeffs'!H$14) + SUM('Model coeffs'!H$7)*'Cost drivers '!$D236 + SUM('Model coeffs'!H$8)*'Cost drivers '!$E236 + SUM('Model coeffs'!H$9)*'Cost drivers '!$F236 + SUM('Model coeffs'!H$10)*'Cost drivers '!$G236 + SUM('Model coeffs'!H$11)*'Cost drivers '!$H236 + SUM('Model coeffs'!H$12)*'Cost drivers '!$I236 + SUM('Model coeffs'!H$13)*'Cost drivers '!$J236),
"")</f>
        <v/>
      </c>
      <c r="I234" s="181" t="str">
        <f>IFERROR(
EXP(SUM('Model coeffs'!I$14) + SUM('Model coeffs'!I$7)*'Cost drivers '!$D236 + SUM('Model coeffs'!I$8)*'Cost drivers '!$E236 + SUM('Model coeffs'!I$9)*'Cost drivers '!$F236 + SUM('Model coeffs'!I$10)*'Cost drivers '!$G236 + SUM('Model coeffs'!I$11)*'Cost drivers '!$H236 + SUM('Model coeffs'!I$12)*'Cost drivers '!$I236 + SUM('Model coeffs'!I$13)*'Cost drivers '!$J236),
"")</f>
        <v/>
      </c>
      <c r="J234" s="181" t="str">
        <f>IFERROR(
EXP(SUM('Model coeffs'!J$14) + SUM('Model coeffs'!J$7)*'Cost drivers '!$D236 + SUM('Model coeffs'!J$8)*'Cost drivers '!$E236 + SUM('Model coeffs'!J$9)*'Cost drivers '!$F236 + SUM('Model coeffs'!J$10)*'Cost drivers '!$G236 + SUM('Model coeffs'!J$11)*'Cost drivers '!$H236 + SUM('Model coeffs'!J$12)*'Cost drivers '!$I236 + SUM('Model coeffs'!J$13)*'Cost drivers '!$J236),
"")</f>
        <v/>
      </c>
      <c r="K234" s="181" t="str">
        <f>IFERROR(
EXP(SUM('Model coeffs'!K$14) + SUM('Model coeffs'!K$7)*'Cost drivers '!$D236 + SUM('Model coeffs'!K$8)*'Cost drivers '!$E236 + SUM('Model coeffs'!K$9)*'Cost drivers '!$F236 + SUM('Model coeffs'!K$10)*'Cost drivers '!$G236 + SUM('Model coeffs'!K$11)*'Cost drivers '!$H236 + SUM('Model coeffs'!K$12)*'Cost drivers '!$I236 + SUM('Model coeffs'!K$13)*'Cost drivers '!$J236),
"")</f>
        <v/>
      </c>
      <c r="L234" s="182">
        <f>IFERROR(INDEX('Cost drivers '!$O$9:$O$314, MATCH('Modelled costs '!$A234, 'Cost drivers '!$A$9:$A$314, 0)), "")</f>
        <v>520.09158845839636</v>
      </c>
      <c r="M234" s="183"/>
      <c r="N234" s="184" t="e">
        <f t="shared" si="42"/>
        <v>#VALUE!</v>
      </c>
      <c r="O234" s="184" t="e">
        <f t="shared" si="42"/>
        <v>#VALUE!</v>
      </c>
      <c r="P234" s="184" t="e">
        <f t="shared" si="42"/>
        <v>#VALUE!</v>
      </c>
      <c r="Q234" s="184" t="e">
        <f t="shared" si="42"/>
        <v>#VALUE!</v>
      </c>
      <c r="R234" s="184" t="e">
        <f t="shared" si="42"/>
        <v>#VALUE!</v>
      </c>
      <c r="S234" s="184" t="e">
        <f t="shared" si="42"/>
        <v>#VALUE!</v>
      </c>
      <c r="T234" s="184" t="e">
        <f t="shared" si="42"/>
        <v>#VALUE!</v>
      </c>
      <c r="U234" s="184" t="e">
        <f t="shared" si="41"/>
        <v>#VALUE!</v>
      </c>
      <c r="V234" s="183"/>
      <c r="W234" s="185" t="e">
        <f t="shared" si="35"/>
        <v>#VALUE!</v>
      </c>
      <c r="X234" s="185" t="e">
        <f t="shared" si="36"/>
        <v>#VALUE!</v>
      </c>
      <c r="Y234" s="185" t="e">
        <f t="shared" si="33"/>
        <v>#VALUE!</v>
      </c>
      <c r="Z234" s="183"/>
      <c r="AA234" s="185" t="e">
        <f t="shared" si="37"/>
        <v>#VALUE!</v>
      </c>
      <c r="AB234" s="185" t="e">
        <f t="shared" si="38"/>
        <v>#VALUE!</v>
      </c>
      <c r="AC234" s="185" t="e">
        <f t="shared" si="39"/>
        <v>#VALUE!</v>
      </c>
      <c r="AD234" s="183"/>
      <c r="AE234" s="186" t="e">
        <f>IF(RIGHT($C234,2)&gt;=RIGHT(Controls!$C$53,2), 'Modelled costs '!$AC234*Controls!$E$41, "")</f>
        <v>#VALUE!</v>
      </c>
      <c r="AF234" s="187" t="e">
        <f>IF(RIGHT($C234,2)&lt;RIGHT(Controls!$C$53,2), "", (INDEX(Controls!$F$44:$F$49, MATCH('Modelled costs '!$C234, Controls!$B$44:$B$49,0), 0))*'Modelled costs '!$AE234)</f>
        <v>#VALUE!</v>
      </c>
      <c r="AG234" s="188" t="e">
        <f t="shared" si="40"/>
        <v>#VALUE!</v>
      </c>
    </row>
    <row r="235" spans="1:33" s="48" customFormat="1" ht="13.15">
      <c r="A235" s="66" t="str">
        <f t="shared" si="34"/>
        <v>BRL26</v>
      </c>
      <c r="B235" s="66" t="str">
        <f>Costs!B236</f>
        <v>BRL</v>
      </c>
      <c r="C235" s="66" t="str">
        <f>Costs!C236</f>
        <v>2025-26</v>
      </c>
      <c r="D235" s="181" t="str">
        <f>IFERROR(
EXP(SUM('Model coeffs'!D$14) + SUM('Model coeffs'!D$7)*'Cost drivers '!$D237 + SUM('Model coeffs'!D$8)*'Cost drivers '!$E237 + SUM('Model coeffs'!D$9)*'Cost drivers '!$F237 + SUM('Model coeffs'!D$10)*'Cost drivers '!$G237 + SUM('Model coeffs'!D$11)*'Cost drivers '!$H237 + SUM('Model coeffs'!D$12)*'Cost drivers '!$I237 + SUM('Model coeffs'!D$13)*'Cost drivers '!$J237),
"")</f>
        <v/>
      </c>
      <c r="E235" s="181" t="str">
        <f>IFERROR(
EXP(SUM('Model coeffs'!E$14) + SUM('Model coeffs'!E$7)*'Cost drivers '!$D237 + SUM('Model coeffs'!E$8)*'Cost drivers '!$E237 + SUM('Model coeffs'!E$9)*'Cost drivers '!$F237 + SUM('Model coeffs'!E$10)*'Cost drivers '!$G237 + SUM('Model coeffs'!E$11)*'Cost drivers '!$H237 + SUM('Model coeffs'!E$12)*'Cost drivers '!$I237 + SUM('Model coeffs'!E$13)*'Cost drivers '!$J237),
"")</f>
        <v/>
      </c>
      <c r="F235" s="181" t="str">
        <f>IFERROR(
EXP(SUM('Model coeffs'!F$14) + SUM('Model coeffs'!F$7)*'Cost drivers '!$D237 + SUM('Model coeffs'!F$8)*'Cost drivers '!$E237 + SUM('Model coeffs'!F$9)*'Cost drivers '!$F237 + SUM('Model coeffs'!F$10)*'Cost drivers '!$G237 + SUM('Model coeffs'!F$11)*'Cost drivers '!$H237 + SUM('Model coeffs'!F$12)*'Cost drivers '!$I237 + SUM('Model coeffs'!F$13)*'Cost drivers '!$J237),
"")</f>
        <v/>
      </c>
      <c r="G235" s="181" t="str">
        <f>IFERROR(
EXP(SUM('Model coeffs'!G$14) + SUM('Model coeffs'!G$7)*'Cost drivers '!$D237 + SUM('Model coeffs'!G$8)*'Cost drivers '!$E237 + SUM('Model coeffs'!G$9)*'Cost drivers '!$F237 + SUM('Model coeffs'!G$10)*'Cost drivers '!$G237 + SUM('Model coeffs'!G$11)*'Cost drivers '!$H237 + SUM('Model coeffs'!G$12)*'Cost drivers '!$I237 + SUM('Model coeffs'!G$13)*'Cost drivers '!$J237),
"")</f>
        <v/>
      </c>
      <c r="H235" s="181" t="str">
        <f>IFERROR(
EXP(SUM('Model coeffs'!H$14) + SUM('Model coeffs'!H$7)*'Cost drivers '!$D237 + SUM('Model coeffs'!H$8)*'Cost drivers '!$E237 + SUM('Model coeffs'!H$9)*'Cost drivers '!$F237 + SUM('Model coeffs'!H$10)*'Cost drivers '!$G237 + SUM('Model coeffs'!H$11)*'Cost drivers '!$H237 + SUM('Model coeffs'!H$12)*'Cost drivers '!$I237 + SUM('Model coeffs'!H$13)*'Cost drivers '!$J237),
"")</f>
        <v/>
      </c>
      <c r="I235" s="181" t="str">
        <f>IFERROR(
EXP(SUM('Model coeffs'!I$14) + SUM('Model coeffs'!I$7)*'Cost drivers '!$D237 + SUM('Model coeffs'!I$8)*'Cost drivers '!$E237 + SUM('Model coeffs'!I$9)*'Cost drivers '!$F237 + SUM('Model coeffs'!I$10)*'Cost drivers '!$G237 + SUM('Model coeffs'!I$11)*'Cost drivers '!$H237 + SUM('Model coeffs'!I$12)*'Cost drivers '!$I237 + SUM('Model coeffs'!I$13)*'Cost drivers '!$J237),
"")</f>
        <v/>
      </c>
      <c r="J235" s="181" t="str">
        <f>IFERROR(
EXP(SUM('Model coeffs'!J$14) + SUM('Model coeffs'!J$7)*'Cost drivers '!$D237 + SUM('Model coeffs'!J$8)*'Cost drivers '!$E237 + SUM('Model coeffs'!J$9)*'Cost drivers '!$F237 + SUM('Model coeffs'!J$10)*'Cost drivers '!$G237 + SUM('Model coeffs'!J$11)*'Cost drivers '!$H237 + SUM('Model coeffs'!J$12)*'Cost drivers '!$I237 + SUM('Model coeffs'!J$13)*'Cost drivers '!$J237),
"")</f>
        <v/>
      </c>
      <c r="K235" s="181" t="str">
        <f>IFERROR(
EXP(SUM('Model coeffs'!K$14) + SUM('Model coeffs'!K$7)*'Cost drivers '!$D237 + SUM('Model coeffs'!K$8)*'Cost drivers '!$E237 + SUM('Model coeffs'!K$9)*'Cost drivers '!$F237 + SUM('Model coeffs'!K$10)*'Cost drivers '!$G237 + SUM('Model coeffs'!K$11)*'Cost drivers '!$H237 + SUM('Model coeffs'!K$12)*'Cost drivers '!$I237 + SUM('Model coeffs'!K$13)*'Cost drivers '!$J237),
"")</f>
        <v/>
      </c>
      <c r="L235" s="182">
        <f>IFERROR(INDEX('Cost drivers '!$O$9:$O$314, MATCH('Modelled costs '!$A235, 'Cost drivers '!$A$9:$A$314, 0)), "")</f>
        <v>521.21455648409597</v>
      </c>
      <c r="M235" s="183"/>
      <c r="N235" s="184" t="e">
        <f t="shared" si="42"/>
        <v>#VALUE!</v>
      </c>
      <c r="O235" s="184" t="e">
        <f t="shared" si="42"/>
        <v>#VALUE!</v>
      </c>
      <c r="P235" s="184" t="e">
        <f t="shared" si="42"/>
        <v>#VALUE!</v>
      </c>
      <c r="Q235" s="184" t="e">
        <f t="shared" si="42"/>
        <v>#VALUE!</v>
      </c>
      <c r="R235" s="184" t="e">
        <f t="shared" si="42"/>
        <v>#VALUE!</v>
      </c>
      <c r="S235" s="184" t="e">
        <f t="shared" si="42"/>
        <v>#VALUE!</v>
      </c>
      <c r="T235" s="184" t="e">
        <f t="shared" si="42"/>
        <v>#VALUE!</v>
      </c>
      <c r="U235" s="184" t="e">
        <f t="shared" si="41"/>
        <v>#VALUE!</v>
      </c>
      <c r="V235" s="183"/>
      <c r="W235" s="185" t="e">
        <f t="shared" si="35"/>
        <v>#VALUE!</v>
      </c>
      <c r="X235" s="185" t="e">
        <f t="shared" si="36"/>
        <v>#VALUE!</v>
      </c>
      <c r="Y235" s="185" t="e">
        <f t="shared" si="33"/>
        <v>#VALUE!</v>
      </c>
      <c r="Z235" s="183"/>
      <c r="AA235" s="185" t="e">
        <f t="shared" si="37"/>
        <v>#VALUE!</v>
      </c>
      <c r="AB235" s="185" t="e">
        <f t="shared" si="38"/>
        <v>#VALUE!</v>
      </c>
      <c r="AC235" s="185" t="e">
        <f t="shared" si="39"/>
        <v>#VALUE!</v>
      </c>
      <c r="AD235" s="183"/>
      <c r="AE235" s="186" t="e">
        <f>IF(RIGHT($C235,2)&gt;=RIGHT(Controls!$C$53,2), 'Modelled costs '!$AC235*Controls!$E$41, "")</f>
        <v>#VALUE!</v>
      </c>
      <c r="AF235" s="187" t="e">
        <f>IF(RIGHT($C235,2)&lt;RIGHT(Controls!$C$53,2), "", (INDEX(Controls!$F$44:$F$49, MATCH('Modelled costs '!$C235, Controls!$B$44:$B$49,0), 0))*'Modelled costs '!$AE235)</f>
        <v>#VALUE!</v>
      </c>
      <c r="AG235" s="188" t="e">
        <f t="shared" si="40"/>
        <v>#VALUE!</v>
      </c>
    </row>
    <row r="236" spans="1:33" s="48" customFormat="1" ht="13.15">
      <c r="A236" s="66" t="str">
        <f t="shared" si="34"/>
        <v>BRL27</v>
      </c>
      <c r="B236" s="66" t="str">
        <f>Costs!B237</f>
        <v>BRL</v>
      </c>
      <c r="C236" s="66" t="str">
        <f>Costs!C237</f>
        <v>2026-27</v>
      </c>
      <c r="D236" s="181" t="str">
        <f>IFERROR(
EXP(SUM('Model coeffs'!D$14) + SUM('Model coeffs'!D$7)*'Cost drivers '!$D238 + SUM('Model coeffs'!D$8)*'Cost drivers '!$E238 + SUM('Model coeffs'!D$9)*'Cost drivers '!$F238 + SUM('Model coeffs'!D$10)*'Cost drivers '!$G238 + SUM('Model coeffs'!D$11)*'Cost drivers '!$H238 + SUM('Model coeffs'!D$12)*'Cost drivers '!$I238 + SUM('Model coeffs'!D$13)*'Cost drivers '!$J238),
"")</f>
        <v/>
      </c>
      <c r="E236" s="181" t="str">
        <f>IFERROR(
EXP(SUM('Model coeffs'!E$14) + SUM('Model coeffs'!E$7)*'Cost drivers '!$D238 + SUM('Model coeffs'!E$8)*'Cost drivers '!$E238 + SUM('Model coeffs'!E$9)*'Cost drivers '!$F238 + SUM('Model coeffs'!E$10)*'Cost drivers '!$G238 + SUM('Model coeffs'!E$11)*'Cost drivers '!$H238 + SUM('Model coeffs'!E$12)*'Cost drivers '!$I238 + SUM('Model coeffs'!E$13)*'Cost drivers '!$J238),
"")</f>
        <v/>
      </c>
      <c r="F236" s="181" t="str">
        <f>IFERROR(
EXP(SUM('Model coeffs'!F$14) + SUM('Model coeffs'!F$7)*'Cost drivers '!$D238 + SUM('Model coeffs'!F$8)*'Cost drivers '!$E238 + SUM('Model coeffs'!F$9)*'Cost drivers '!$F238 + SUM('Model coeffs'!F$10)*'Cost drivers '!$G238 + SUM('Model coeffs'!F$11)*'Cost drivers '!$H238 + SUM('Model coeffs'!F$12)*'Cost drivers '!$I238 + SUM('Model coeffs'!F$13)*'Cost drivers '!$J238),
"")</f>
        <v/>
      </c>
      <c r="G236" s="181" t="str">
        <f>IFERROR(
EXP(SUM('Model coeffs'!G$14) + SUM('Model coeffs'!G$7)*'Cost drivers '!$D238 + SUM('Model coeffs'!G$8)*'Cost drivers '!$E238 + SUM('Model coeffs'!G$9)*'Cost drivers '!$F238 + SUM('Model coeffs'!G$10)*'Cost drivers '!$G238 + SUM('Model coeffs'!G$11)*'Cost drivers '!$H238 + SUM('Model coeffs'!G$12)*'Cost drivers '!$I238 + SUM('Model coeffs'!G$13)*'Cost drivers '!$J238),
"")</f>
        <v/>
      </c>
      <c r="H236" s="181" t="str">
        <f>IFERROR(
EXP(SUM('Model coeffs'!H$14) + SUM('Model coeffs'!H$7)*'Cost drivers '!$D238 + SUM('Model coeffs'!H$8)*'Cost drivers '!$E238 + SUM('Model coeffs'!H$9)*'Cost drivers '!$F238 + SUM('Model coeffs'!H$10)*'Cost drivers '!$G238 + SUM('Model coeffs'!H$11)*'Cost drivers '!$H238 + SUM('Model coeffs'!H$12)*'Cost drivers '!$I238 + SUM('Model coeffs'!H$13)*'Cost drivers '!$J238),
"")</f>
        <v/>
      </c>
      <c r="I236" s="181" t="str">
        <f>IFERROR(
EXP(SUM('Model coeffs'!I$14) + SUM('Model coeffs'!I$7)*'Cost drivers '!$D238 + SUM('Model coeffs'!I$8)*'Cost drivers '!$E238 + SUM('Model coeffs'!I$9)*'Cost drivers '!$F238 + SUM('Model coeffs'!I$10)*'Cost drivers '!$G238 + SUM('Model coeffs'!I$11)*'Cost drivers '!$H238 + SUM('Model coeffs'!I$12)*'Cost drivers '!$I238 + SUM('Model coeffs'!I$13)*'Cost drivers '!$J238),
"")</f>
        <v/>
      </c>
      <c r="J236" s="181" t="str">
        <f>IFERROR(
EXP(SUM('Model coeffs'!J$14) + SUM('Model coeffs'!J$7)*'Cost drivers '!$D238 + SUM('Model coeffs'!J$8)*'Cost drivers '!$E238 + SUM('Model coeffs'!J$9)*'Cost drivers '!$F238 + SUM('Model coeffs'!J$10)*'Cost drivers '!$G238 + SUM('Model coeffs'!J$11)*'Cost drivers '!$H238 + SUM('Model coeffs'!J$12)*'Cost drivers '!$I238 + SUM('Model coeffs'!J$13)*'Cost drivers '!$J238),
"")</f>
        <v/>
      </c>
      <c r="K236" s="181" t="str">
        <f>IFERROR(
EXP(SUM('Model coeffs'!K$14) + SUM('Model coeffs'!K$7)*'Cost drivers '!$D238 + SUM('Model coeffs'!K$8)*'Cost drivers '!$E238 + SUM('Model coeffs'!K$9)*'Cost drivers '!$F238 + SUM('Model coeffs'!K$10)*'Cost drivers '!$G238 + SUM('Model coeffs'!K$11)*'Cost drivers '!$H238 + SUM('Model coeffs'!K$12)*'Cost drivers '!$I238 + SUM('Model coeffs'!K$13)*'Cost drivers '!$J238),
"")</f>
        <v/>
      </c>
      <c r="L236" s="182">
        <f>IFERROR(INDEX('Cost drivers '!$O$9:$O$314, MATCH('Modelled costs '!$A236, 'Cost drivers '!$A$9:$A$314, 0)), "")</f>
        <v>522.91828874986186</v>
      </c>
      <c r="M236" s="183"/>
      <c r="N236" s="184" t="e">
        <f t="shared" si="42"/>
        <v>#VALUE!</v>
      </c>
      <c r="O236" s="184" t="e">
        <f t="shared" si="42"/>
        <v>#VALUE!</v>
      </c>
      <c r="P236" s="184" t="e">
        <f t="shared" si="42"/>
        <v>#VALUE!</v>
      </c>
      <c r="Q236" s="184" t="e">
        <f t="shared" si="42"/>
        <v>#VALUE!</v>
      </c>
      <c r="R236" s="184" t="e">
        <f t="shared" si="42"/>
        <v>#VALUE!</v>
      </c>
      <c r="S236" s="184" t="e">
        <f t="shared" si="42"/>
        <v>#VALUE!</v>
      </c>
      <c r="T236" s="184" t="e">
        <f t="shared" si="42"/>
        <v>#VALUE!</v>
      </c>
      <c r="U236" s="184" t="e">
        <f t="shared" si="41"/>
        <v>#VALUE!</v>
      </c>
      <c r="V236" s="183"/>
      <c r="W236" s="185" t="e">
        <f t="shared" si="35"/>
        <v>#VALUE!</v>
      </c>
      <c r="X236" s="185" t="e">
        <f t="shared" si="36"/>
        <v>#VALUE!</v>
      </c>
      <c r="Y236" s="185" t="e">
        <f t="shared" si="33"/>
        <v>#VALUE!</v>
      </c>
      <c r="Z236" s="183"/>
      <c r="AA236" s="185" t="e">
        <f t="shared" si="37"/>
        <v>#VALUE!</v>
      </c>
      <c r="AB236" s="185" t="e">
        <f t="shared" si="38"/>
        <v>#VALUE!</v>
      </c>
      <c r="AC236" s="185" t="e">
        <f t="shared" si="39"/>
        <v>#VALUE!</v>
      </c>
      <c r="AD236" s="183"/>
      <c r="AE236" s="186" t="e">
        <f>IF(RIGHT($C236,2)&gt;=RIGHT(Controls!$C$53,2), 'Modelled costs '!$AC236*Controls!$E$41, "")</f>
        <v>#VALUE!</v>
      </c>
      <c r="AF236" s="187" t="e">
        <f>IF(RIGHT($C236,2)&lt;RIGHT(Controls!$C$53,2), "", (INDEX(Controls!$F$44:$F$49, MATCH('Modelled costs '!$C236, Controls!$B$44:$B$49,0), 0))*'Modelled costs '!$AE236)</f>
        <v>#VALUE!</v>
      </c>
      <c r="AG236" s="188" t="e">
        <f t="shared" si="40"/>
        <v>#VALUE!</v>
      </c>
    </row>
    <row r="237" spans="1:33" s="48" customFormat="1" ht="13.15">
      <c r="A237" s="66" t="str">
        <f t="shared" si="34"/>
        <v>BRL28</v>
      </c>
      <c r="B237" s="66" t="str">
        <f>Costs!B238</f>
        <v>BRL</v>
      </c>
      <c r="C237" s="66" t="str">
        <f>Costs!C238</f>
        <v>2027-28</v>
      </c>
      <c r="D237" s="181" t="str">
        <f>IFERROR(
EXP(SUM('Model coeffs'!D$14) + SUM('Model coeffs'!D$7)*'Cost drivers '!$D239 + SUM('Model coeffs'!D$8)*'Cost drivers '!$E239 + SUM('Model coeffs'!D$9)*'Cost drivers '!$F239 + SUM('Model coeffs'!D$10)*'Cost drivers '!$G239 + SUM('Model coeffs'!D$11)*'Cost drivers '!$H239 + SUM('Model coeffs'!D$12)*'Cost drivers '!$I239 + SUM('Model coeffs'!D$13)*'Cost drivers '!$J239),
"")</f>
        <v/>
      </c>
      <c r="E237" s="181" t="str">
        <f>IFERROR(
EXP(SUM('Model coeffs'!E$14) + SUM('Model coeffs'!E$7)*'Cost drivers '!$D239 + SUM('Model coeffs'!E$8)*'Cost drivers '!$E239 + SUM('Model coeffs'!E$9)*'Cost drivers '!$F239 + SUM('Model coeffs'!E$10)*'Cost drivers '!$G239 + SUM('Model coeffs'!E$11)*'Cost drivers '!$H239 + SUM('Model coeffs'!E$12)*'Cost drivers '!$I239 + SUM('Model coeffs'!E$13)*'Cost drivers '!$J239),
"")</f>
        <v/>
      </c>
      <c r="F237" s="181" t="str">
        <f>IFERROR(
EXP(SUM('Model coeffs'!F$14) + SUM('Model coeffs'!F$7)*'Cost drivers '!$D239 + SUM('Model coeffs'!F$8)*'Cost drivers '!$E239 + SUM('Model coeffs'!F$9)*'Cost drivers '!$F239 + SUM('Model coeffs'!F$10)*'Cost drivers '!$G239 + SUM('Model coeffs'!F$11)*'Cost drivers '!$H239 + SUM('Model coeffs'!F$12)*'Cost drivers '!$I239 + SUM('Model coeffs'!F$13)*'Cost drivers '!$J239),
"")</f>
        <v/>
      </c>
      <c r="G237" s="181" t="str">
        <f>IFERROR(
EXP(SUM('Model coeffs'!G$14) + SUM('Model coeffs'!G$7)*'Cost drivers '!$D239 + SUM('Model coeffs'!G$8)*'Cost drivers '!$E239 + SUM('Model coeffs'!G$9)*'Cost drivers '!$F239 + SUM('Model coeffs'!G$10)*'Cost drivers '!$G239 + SUM('Model coeffs'!G$11)*'Cost drivers '!$H239 + SUM('Model coeffs'!G$12)*'Cost drivers '!$I239 + SUM('Model coeffs'!G$13)*'Cost drivers '!$J239),
"")</f>
        <v/>
      </c>
      <c r="H237" s="181" t="str">
        <f>IFERROR(
EXP(SUM('Model coeffs'!H$14) + SUM('Model coeffs'!H$7)*'Cost drivers '!$D239 + SUM('Model coeffs'!H$8)*'Cost drivers '!$E239 + SUM('Model coeffs'!H$9)*'Cost drivers '!$F239 + SUM('Model coeffs'!H$10)*'Cost drivers '!$G239 + SUM('Model coeffs'!H$11)*'Cost drivers '!$H239 + SUM('Model coeffs'!H$12)*'Cost drivers '!$I239 + SUM('Model coeffs'!H$13)*'Cost drivers '!$J239),
"")</f>
        <v/>
      </c>
      <c r="I237" s="181" t="str">
        <f>IFERROR(
EXP(SUM('Model coeffs'!I$14) + SUM('Model coeffs'!I$7)*'Cost drivers '!$D239 + SUM('Model coeffs'!I$8)*'Cost drivers '!$E239 + SUM('Model coeffs'!I$9)*'Cost drivers '!$F239 + SUM('Model coeffs'!I$10)*'Cost drivers '!$G239 + SUM('Model coeffs'!I$11)*'Cost drivers '!$H239 + SUM('Model coeffs'!I$12)*'Cost drivers '!$I239 + SUM('Model coeffs'!I$13)*'Cost drivers '!$J239),
"")</f>
        <v/>
      </c>
      <c r="J237" s="181" t="str">
        <f>IFERROR(
EXP(SUM('Model coeffs'!J$14) + SUM('Model coeffs'!J$7)*'Cost drivers '!$D239 + SUM('Model coeffs'!J$8)*'Cost drivers '!$E239 + SUM('Model coeffs'!J$9)*'Cost drivers '!$F239 + SUM('Model coeffs'!J$10)*'Cost drivers '!$G239 + SUM('Model coeffs'!J$11)*'Cost drivers '!$H239 + SUM('Model coeffs'!J$12)*'Cost drivers '!$I239 + SUM('Model coeffs'!J$13)*'Cost drivers '!$J239),
"")</f>
        <v/>
      </c>
      <c r="K237" s="181" t="str">
        <f>IFERROR(
EXP(SUM('Model coeffs'!K$14) + SUM('Model coeffs'!K$7)*'Cost drivers '!$D239 + SUM('Model coeffs'!K$8)*'Cost drivers '!$E239 + SUM('Model coeffs'!K$9)*'Cost drivers '!$F239 + SUM('Model coeffs'!K$10)*'Cost drivers '!$G239 + SUM('Model coeffs'!K$11)*'Cost drivers '!$H239 + SUM('Model coeffs'!K$12)*'Cost drivers '!$I239 + SUM('Model coeffs'!K$13)*'Cost drivers '!$J239),
"")</f>
        <v/>
      </c>
      <c r="L237" s="182">
        <f>IFERROR(INDEX('Cost drivers '!$O$9:$O$314, MATCH('Modelled costs '!$A237, 'Cost drivers '!$A$9:$A$314, 0)), "")</f>
        <v>525.04299439873807</v>
      </c>
      <c r="M237" s="183"/>
      <c r="N237" s="184" t="e">
        <f t="shared" si="42"/>
        <v>#VALUE!</v>
      </c>
      <c r="O237" s="184" t="e">
        <f t="shared" si="42"/>
        <v>#VALUE!</v>
      </c>
      <c r="P237" s="184" t="e">
        <f t="shared" si="42"/>
        <v>#VALUE!</v>
      </c>
      <c r="Q237" s="184" t="e">
        <f t="shared" si="42"/>
        <v>#VALUE!</v>
      </c>
      <c r="R237" s="184" t="e">
        <f t="shared" si="42"/>
        <v>#VALUE!</v>
      </c>
      <c r="S237" s="184" t="e">
        <f t="shared" si="42"/>
        <v>#VALUE!</v>
      </c>
      <c r="T237" s="184" t="e">
        <f t="shared" si="42"/>
        <v>#VALUE!</v>
      </c>
      <c r="U237" s="184" t="e">
        <f t="shared" si="41"/>
        <v>#VALUE!</v>
      </c>
      <c r="V237" s="183"/>
      <c r="W237" s="185" t="e">
        <f t="shared" si="35"/>
        <v>#VALUE!</v>
      </c>
      <c r="X237" s="185" t="e">
        <f t="shared" si="36"/>
        <v>#VALUE!</v>
      </c>
      <c r="Y237" s="185" t="e">
        <f t="shared" si="33"/>
        <v>#VALUE!</v>
      </c>
      <c r="Z237" s="183"/>
      <c r="AA237" s="185" t="e">
        <f t="shared" si="37"/>
        <v>#VALUE!</v>
      </c>
      <c r="AB237" s="185" t="e">
        <f t="shared" si="38"/>
        <v>#VALUE!</v>
      </c>
      <c r="AC237" s="185" t="e">
        <f t="shared" si="39"/>
        <v>#VALUE!</v>
      </c>
      <c r="AD237" s="183"/>
      <c r="AE237" s="186" t="e">
        <f>IF(RIGHT($C237,2)&gt;=RIGHT(Controls!$C$53,2), 'Modelled costs '!$AC237*Controls!$E$41, "")</f>
        <v>#VALUE!</v>
      </c>
      <c r="AF237" s="187" t="e">
        <f>IF(RIGHT($C237,2)&lt;RIGHT(Controls!$C$53,2), "", (INDEX(Controls!$F$44:$F$49, MATCH('Modelled costs '!$C237, Controls!$B$44:$B$49,0), 0))*'Modelled costs '!$AE237)</f>
        <v>#VALUE!</v>
      </c>
      <c r="AG237" s="188" t="e">
        <f t="shared" si="40"/>
        <v>#VALUE!</v>
      </c>
    </row>
    <row r="238" spans="1:33" s="48" customFormat="1" ht="13.15">
      <c r="A238" s="66" t="str">
        <f t="shared" si="34"/>
        <v>BRL29</v>
      </c>
      <c r="B238" s="66" t="str">
        <f>Costs!B239</f>
        <v>BRL</v>
      </c>
      <c r="C238" s="66" t="str">
        <f>Costs!C239</f>
        <v>2028-29</v>
      </c>
      <c r="D238" s="181" t="str">
        <f>IFERROR(
EXP(SUM('Model coeffs'!D$14) + SUM('Model coeffs'!D$7)*'Cost drivers '!$D240 + SUM('Model coeffs'!D$8)*'Cost drivers '!$E240 + SUM('Model coeffs'!D$9)*'Cost drivers '!$F240 + SUM('Model coeffs'!D$10)*'Cost drivers '!$G240 + SUM('Model coeffs'!D$11)*'Cost drivers '!$H240 + SUM('Model coeffs'!D$12)*'Cost drivers '!$I240 + SUM('Model coeffs'!D$13)*'Cost drivers '!$J240),
"")</f>
        <v/>
      </c>
      <c r="E238" s="181" t="str">
        <f>IFERROR(
EXP(SUM('Model coeffs'!E$14) + SUM('Model coeffs'!E$7)*'Cost drivers '!$D240 + SUM('Model coeffs'!E$8)*'Cost drivers '!$E240 + SUM('Model coeffs'!E$9)*'Cost drivers '!$F240 + SUM('Model coeffs'!E$10)*'Cost drivers '!$G240 + SUM('Model coeffs'!E$11)*'Cost drivers '!$H240 + SUM('Model coeffs'!E$12)*'Cost drivers '!$I240 + SUM('Model coeffs'!E$13)*'Cost drivers '!$J240),
"")</f>
        <v/>
      </c>
      <c r="F238" s="181" t="str">
        <f>IFERROR(
EXP(SUM('Model coeffs'!F$14) + SUM('Model coeffs'!F$7)*'Cost drivers '!$D240 + SUM('Model coeffs'!F$8)*'Cost drivers '!$E240 + SUM('Model coeffs'!F$9)*'Cost drivers '!$F240 + SUM('Model coeffs'!F$10)*'Cost drivers '!$G240 + SUM('Model coeffs'!F$11)*'Cost drivers '!$H240 + SUM('Model coeffs'!F$12)*'Cost drivers '!$I240 + SUM('Model coeffs'!F$13)*'Cost drivers '!$J240),
"")</f>
        <v/>
      </c>
      <c r="G238" s="181" t="str">
        <f>IFERROR(
EXP(SUM('Model coeffs'!G$14) + SUM('Model coeffs'!G$7)*'Cost drivers '!$D240 + SUM('Model coeffs'!G$8)*'Cost drivers '!$E240 + SUM('Model coeffs'!G$9)*'Cost drivers '!$F240 + SUM('Model coeffs'!G$10)*'Cost drivers '!$G240 + SUM('Model coeffs'!G$11)*'Cost drivers '!$H240 + SUM('Model coeffs'!G$12)*'Cost drivers '!$I240 + SUM('Model coeffs'!G$13)*'Cost drivers '!$J240),
"")</f>
        <v/>
      </c>
      <c r="H238" s="181" t="str">
        <f>IFERROR(
EXP(SUM('Model coeffs'!H$14) + SUM('Model coeffs'!H$7)*'Cost drivers '!$D240 + SUM('Model coeffs'!H$8)*'Cost drivers '!$E240 + SUM('Model coeffs'!H$9)*'Cost drivers '!$F240 + SUM('Model coeffs'!H$10)*'Cost drivers '!$G240 + SUM('Model coeffs'!H$11)*'Cost drivers '!$H240 + SUM('Model coeffs'!H$12)*'Cost drivers '!$I240 + SUM('Model coeffs'!H$13)*'Cost drivers '!$J240),
"")</f>
        <v/>
      </c>
      <c r="I238" s="181" t="str">
        <f>IFERROR(
EXP(SUM('Model coeffs'!I$14) + SUM('Model coeffs'!I$7)*'Cost drivers '!$D240 + SUM('Model coeffs'!I$8)*'Cost drivers '!$E240 + SUM('Model coeffs'!I$9)*'Cost drivers '!$F240 + SUM('Model coeffs'!I$10)*'Cost drivers '!$G240 + SUM('Model coeffs'!I$11)*'Cost drivers '!$H240 + SUM('Model coeffs'!I$12)*'Cost drivers '!$I240 + SUM('Model coeffs'!I$13)*'Cost drivers '!$J240),
"")</f>
        <v/>
      </c>
      <c r="J238" s="181" t="str">
        <f>IFERROR(
EXP(SUM('Model coeffs'!J$14) + SUM('Model coeffs'!J$7)*'Cost drivers '!$D240 + SUM('Model coeffs'!J$8)*'Cost drivers '!$E240 + SUM('Model coeffs'!J$9)*'Cost drivers '!$F240 + SUM('Model coeffs'!J$10)*'Cost drivers '!$G240 + SUM('Model coeffs'!J$11)*'Cost drivers '!$H240 + SUM('Model coeffs'!J$12)*'Cost drivers '!$I240 + SUM('Model coeffs'!J$13)*'Cost drivers '!$J240),
"")</f>
        <v/>
      </c>
      <c r="K238" s="181" t="str">
        <f>IFERROR(
EXP(SUM('Model coeffs'!K$14) + SUM('Model coeffs'!K$7)*'Cost drivers '!$D240 + SUM('Model coeffs'!K$8)*'Cost drivers '!$E240 + SUM('Model coeffs'!K$9)*'Cost drivers '!$F240 + SUM('Model coeffs'!K$10)*'Cost drivers '!$G240 + SUM('Model coeffs'!K$11)*'Cost drivers '!$H240 + SUM('Model coeffs'!K$12)*'Cost drivers '!$I240 + SUM('Model coeffs'!K$13)*'Cost drivers '!$J240),
"")</f>
        <v/>
      </c>
      <c r="L238" s="182">
        <f>IFERROR(INDEX('Cost drivers '!$O$9:$O$314, MATCH('Modelled costs '!$A238, 'Cost drivers '!$A$9:$A$314, 0)), "")</f>
        <v>527.6365776016878</v>
      </c>
      <c r="M238" s="183"/>
      <c r="N238" s="184" t="e">
        <f t="shared" si="42"/>
        <v>#VALUE!</v>
      </c>
      <c r="O238" s="184" t="e">
        <f t="shared" si="42"/>
        <v>#VALUE!</v>
      </c>
      <c r="P238" s="184" t="e">
        <f t="shared" si="42"/>
        <v>#VALUE!</v>
      </c>
      <c r="Q238" s="184" t="e">
        <f t="shared" si="42"/>
        <v>#VALUE!</v>
      </c>
      <c r="R238" s="184" t="e">
        <f t="shared" si="42"/>
        <v>#VALUE!</v>
      </c>
      <c r="S238" s="184" t="e">
        <f t="shared" si="42"/>
        <v>#VALUE!</v>
      </c>
      <c r="T238" s="184" t="e">
        <f t="shared" si="42"/>
        <v>#VALUE!</v>
      </c>
      <c r="U238" s="184" t="e">
        <f t="shared" si="41"/>
        <v>#VALUE!</v>
      </c>
      <c r="V238" s="183"/>
      <c r="W238" s="185" t="e">
        <f t="shared" si="35"/>
        <v>#VALUE!</v>
      </c>
      <c r="X238" s="185" t="e">
        <f t="shared" si="36"/>
        <v>#VALUE!</v>
      </c>
      <c r="Y238" s="185" t="e">
        <f t="shared" si="33"/>
        <v>#VALUE!</v>
      </c>
      <c r="Z238" s="183"/>
      <c r="AA238" s="185" t="e">
        <f t="shared" si="37"/>
        <v>#VALUE!</v>
      </c>
      <c r="AB238" s="185" t="e">
        <f t="shared" si="38"/>
        <v>#VALUE!</v>
      </c>
      <c r="AC238" s="185" t="e">
        <f t="shared" si="39"/>
        <v>#VALUE!</v>
      </c>
      <c r="AD238" s="183"/>
      <c r="AE238" s="186" t="e">
        <f>IF(RIGHT($C238,2)&gt;=RIGHT(Controls!$C$53,2), 'Modelled costs '!$AC238*Controls!$E$41, "")</f>
        <v>#VALUE!</v>
      </c>
      <c r="AF238" s="187" t="e">
        <f>IF(RIGHT($C238,2)&lt;RIGHT(Controls!$C$53,2), "", (INDEX(Controls!$F$44:$F$49, MATCH('Modelled costs '!$C238, Controls!$B$44:$B$49,0), 0))*'Modelled costs '!$AE238)</f>
        <v>#VALUE!</v>
      </c>
      <c r="AG238" s="188" t="e">
        <f t="shared" si="40"/>
        <v>#VALUE!</v>
      </c>
    </row>
    <row r="239" spans="1:33" s="48" customFormat="1" ht="13.15">
      <c r="A239" s="66" t="str">
        <f t="shared" si="34"/>
        <v>BRL30</v>
      </c>
      <c r="B239" s="66" t="str">
        <f>Costs!B240</f>
        <v>BRL</v>
      </c>
      <c r="C239" s="66" t="str">
        <f>Costs!C240</f>
        <v>2029-30</v>
      </c>
      <c r="D239" s="181" t="str">
        <f>IFERROR(
EXP(SUM('Model coeffs'!D$14) + SUM('Model coeffs'!D$7)*'Cost drivers '!$D241 + SUM('Model coeffs'!D$8)*'Cost drivers '!$E241 + SUM('Model coeffs'!D$9)*'Cost drivers '!$F241 + SUM('Model coeffs'!D$10)*'Cost drivers '!$G241 + SUM('Model coeffs'!D$11)*'Cost drivers '!$H241 + SUM('Model coeffs'!D$12)*'Cost drivers '!$I241 + SUM('Model coeffs'!D$13)*'Cost drivers '!$J241),
"")</f>
        <v/>
      </c>
      <c r="E239" s="181" t="str">
        <f>IFERROR(
EXP(SUM('Model coeffs'!E$14) + SUM('Model coeffs'!E$7)*'Cost drivers '!$D241 + SUM('Model coeffs'!E$8)*'Cost drivers '!$E241 + SUM('Model coeffs'!E$9)*'Cost drivers '!$F241 + SUM('Model coeffs'!E$10)*'Cost drivers '!$G241 + SUM('Model coeffs'!E$11)*'Cost drivers '!$H241 + SUM('Model coeffs'!E$12)*'Cost drivers '!$I241 + SUM('Model coeffs'!E$13)*'Cost drivers '!$J241),
"")</f>
        <v/>
      </c>
      <c r="F239" s="181" t="str">
        <f>IFERROR(
EXP(SUM('Model coeffs'!F$14) + SUM('Model coeffs'!F$7)*'Cost drivers '!$D241 + SUM('Model coeffs'!F$8)*'Cost drivers '!$E241 + SUM('Model coeffs'!F$9)*'Cost drivers '!$F241 + SUM('Model coeffs'!F$10)*'Cost drivers '!$G241 + SUM('Model coeffs'!F$11)*'Cost drivers '!$H241 + SUM('Model coeffs'!F$12)*'Cost drivers '!$I241 + SUM('Model coeffs'!F$13)*'Cost drivers '!$J241),
"")</f>
        <v/>
      </c>
      <c r="G239" s="181" t="str">
        <f>IFERROR(
EXP(SUM('Model coeffs'!G$14) + SUM('Model coeffs'!G$7)*'Cost drivers '!$D241 + SUM('Model coeffs'!G$8)*'Cost drivers '!$E241 + SUM('Model coeffs'!G$9)*'Cost drivers '!$F241 + SUM('Model coeffs'!G$10)*'Cost drivers '!$G241 + SUM('Model coeffs'!G$11)*'Cost drivers '!$H241 + SUM('Model coeffs'!G$12)*'Cost drivers '!$I241 + SUM('Model coeffs'!G$13)*'Cost drivers '!$J241),
"")</f>
        <v/>
      </c>
      <c r="H239" s="181" t="str">
        <f>IFERROR(
EXP(SUM('Model coeffs'!H$14) + SUM('Model coeffs'!H$7)*'Cost drivers '!$D241 + SUM('Model coeffs'!H$8)*'Cost drivers '!$E241 + SUM('Model coeffs'!H$9)*'Cost drivers '!$F241 + SUM('Model coeffs'!H$10)*'Cost drivers '!$G241 + SUM('Model coeffs'!H$11)*'Cost drivers '!$H241 + SUM('Model coeffs'!H$12)*'Cost drivers '!$I241 + SUM('Model coeffs'!H$13)*'Cost drivers '!$J241),
"")</f>
        <v/>
      </c>
      <c r="I239" s="181" t="str">
        <f>IFERROR(
EXP(SUM('Model coeffs'!I$14) + SUM('Model coeffs'!I$7)*'Cost drivers '!$D241 + SUM('Model coeffs'!I$8)*'Cost drivers '!$E241 + SUM('Model coeffs'!I$9)*'Cost drivers '!$F241 + SUM('Model coeffs'!I$10)*'Cost drivers '!$G241 + SUM('Model coeffs'!I$11)*'Cost drivers '!$H241 + SUM('Model coeffs'!I$12)*'Cost drivers '!$I241 + SUM('Model coeffs'!I$13)*'Cost drivers '!$J241),
"")</f>
        <v/>
      </c>
      <c r="J239" s="181" t="str">
        <f>IFERROR(
EXP(SUM('Model coeffs'!J$14) + SUM('Model coeffs'!J$7)*'Cost drivers '!$D241 + SUM('Model coeffs'!J$8)*'Cost drivers '!$E241 + SUM('Model coeffs'!J$9)*'Cost drivers '!$F241 + SUM('Model coeffs'!J$10)*'Cost drivers '!$G241 + SUM('Model coeffs'!J$11)*'Cost drivers '!$H241 + SUM('Model coeffs'!J$12)*'Cost drivers '!$I241 + SUM('Model coeffs'!J$13)*'Cost drivers '!$J241),
"")</f>
        <v/>
      </c>
      <c r="K239" s="181" t="str">
        <f>IFERROR(
EXP(SUM('Model coeffs'!K$14) + SUM('Model coeffs'!K$7)*'Cost drivers '!$D241 + SUM('Model coeffs'!K$8)*'Cost drivers '!$E241 + SUM('Model coeffs'!K$9)*'Cost drivers '!$F241 + SUM('Model coeffs'!K$10)*'Cost drivers '!$G241 + SUM('Model coeffs'!K$11)*'Cost drivers '!$H241 + SUM('Model coeffs'!K$12)*'Cost drivers '!$I241 + SUM('Model coeffs'!K$13)*'Cost drivers '!$J241),
"")</f>
        <v/>
      </c>
      <c r="L239" s="182">
        <f>IFERROR(INDEX('Cost drivers '!$O$9:$O$314, MATCH('Modelled costs '!$A239, 'Cost drivers '!$A$9:$A$314, 0)), "")</f>
        <v>529.49760696623343</v>
      </c>
      <c r="M239" s="183"/>
      <c r="N239" s="184" t="e">
        <f t="shared" si="42"/>
        <v>#VALUE!</v>
      </c>
      <c r="O239" s="184" t="e">
        <f t="shared" si="42"/>
        <v>#VALUE!</v>
      </c>
      <c r="P239" s="184" t="e">
        <f t="shared" si="42"/>
        <v>#VALUE!</v>
      </c>
      <c r="Q239" s="184" t="e">
        <f t="shared" si="42"/>
        <v>#VALUE!</v>
      </c>
      <c r="R239" s="184" t="e">
        <f t="shared" si="42"/>
        <v>#VALUE!</v>
      </c>
      <c r="S239" s="184" t="e">
        <f t="shared" si="42"/>
        <v>#VALUE!</v>
      </c>
      <c r="T239" s="184" t="e">
        <f t="shared" si="42"/>
        <v>#VALUE!</v>
      </c>
      <c r="U239" s="184" t="e">
        <f t="shared" si="41"/>
        <v>#VALUE!</v>
      </c>
      <c r="V239" s="183"/>
      <c r="W239" s="185" t="e">
        <f t="shared" si="35"/>
        <v>#VALUE!</v>
      </c>
      <c r="X239" s="185" t="e">
        <f t="shared" si="36"/>
        <v>#VALUE!</v>
      </c>
      <c r="Y239" s="185" t="e">
        <f t="shared" si="33"/>
        <v>#VALUE!</v>
      </c>
      <c r="Z239" s="183"/>
      <c r="AA239" s="185" t="e">
        <f t="shared" si="37"/>
        <v>#VALUE!</v>
      </c>
      <c r="AB239" s="185" t="e">
        <f t="shared" si="38"/>
        <v>#VALUE!</v>
      </c>
      <c r="AC239" s="185" t="e">
        <f t="shared" si="39"/>
        <v>#VALUE!</v>
      </c>
      <c r="AD239" s="183"/>
      <c r="AE239" s="186" t="e">
        <f>IF(RIGHT($C239,2)&gt;=RIGHT(Controls!$C$53,2), 'Modelled costs '!$AC239*Controls!$E$41, "")</f>
        <v>#VALUE!</v>
      </c>
      <c r="AF239" s="187" t="e">
        <f>IF(RIGHT($C239,2)&lt;RIGHT(Controls!$C$53,2), "", (INDEX(Controls!$F$44:$F$49, MATCH('Modelled costs '!$C239, Controls!$B$44:$B$49,0), 0))*'Modelled costs '!$AE239)</f>
        <v>#VALUE!</v>
      </c>
      <c r="AG239" s="188" t="e">
        <f t="shared" si="40"/>
        <v>#VALUE!</v>
      </c>
    </row>
    <row r="240" spans="1:33" s="48" customFormat="1" ht="13.15">
      <c r="A240" s="66" t="str">
        <f t="shared" si="34"/>
        <v>DVW14</v>
      </c>
      <c r="B240" s="66" t="str">
        <f>Costs!B241</f>
        <v>DVW</v>
      </c>
      <c r="C240" s="66" t="str">
        <f>Costs!C241</f>
        <v>2013-14</v>
      </c>
      <c r="D240" s="181">
        <f>IFERROR(
EXP(SUM('Model coeffs'!D$14) + SUM('Model coeffs'!D$7)*'Cost drivers '!$D242 + SUM('Model coeffs'!D$8)*'Cost drivers '!$E242 + SUM('Model coeffs'!D$9)*'Cost drivers '!$F242 + SUM('Model coeffs'!D$10)*'Cost drivers '!$G242 + SUM('Model coeffs'!D$11)*'Cost drivers '!$H242 + SUM('Model coeffs'!D$12)*'Cost drivers '!$I242 + SUM('Model coeffs'!D$13)*'Cost drivers '!$J242),
"")</f>
        <v>6.5405703776019202</v>
      </c>
      <c r="E240" s="181">
        <f>IFERROR(
EXP(SUM('Model coeffs'!E$14) + SUM('Model coeffs'!E$7)*'Cost drivers '!$D242 + SUM('Model coeffs'!E$8)*'Cost drivers '!$E242 + SUM('Model coeffs'!E$9)*'Cost drivers '!$F242 + SUM('Model coeffs'!E$10)*'Cost drivers '!$G242 + SUM('Model coeffs'!E$11)*'Cost drivers '!$H242 + SUM('Model coeffs'!E$12)*'Cost drivers '!$I242 + SUM('Model coeffs'!E$13)*'Cost drivers '!$J242),
"")</f>
        <v>7.1450864910590441</v>
      </c>
      <c r="F240" s="181">
        <f>IFERROR(
EXP(SUM('Model coeffs'!F$14) + SUM('Model coeffs'!F$7)*'Cost drivers '!$D242 + SUM('Model coeffs'!F$8)*'Cost drivers '!$E242 + SUM('Model coeffs'!F$9)*'Cost drivers '!$F242 + SUM('Model coeffs'!F$10)*'Cost drivers '!$G242 + SUM('Model coeffs'!F$11)*'Cost drivers '!$H242 + SUM('Model coeffs'!F$12)*'Cost drivers '!$I242 + SUM('Model coeffs'!F$13)*'Cost drivers '!$J242),
"")</f>
        <v>17.773961990052221</v>
      </c>
      <c r="G240" s="181">
        <f>IFERROR(
EXP(SUM('Model coeffs'!G$14) + SUM('Model coeffs'!G$7)*'Cost drivers '!$D242 + SUM('Model coeffs'!G$8)*'Cost drivers '!$E242 + SUM('Model coeffs'!G$9)*'Cost drivers '!$F242 + SUM('Model coeffs'!G$10)*'Cost drivers '!$G242 + SUM('Model coeffs'!G$11)*'Cost drivers '!$H242 + SUM('Model coeffs'!G$12)*'Cost drivers '!$I242 + SUM('Model coeffs'!G$13)*'Cost drivers '!$J242),
"")</f>
        <v>19.611689184658445</v>
      </c>
      <c r="H240" s="181">
        <f>IFERROR(
EXP(SUM('Model coeffs'!H$14) + SUM('Model coeffs'!H$7)*'Cost drivers '!$D242 + SUM('Model coeffs'!H$8)*'Cost drivers '!$E242 + SUM('Model coeffs'!H$9)*'Cost drivers '!$F242 + SUM('Model coeffs'!H$10)*'Cost drivers '!$G242 + SUM('Model coeffs'!H$11)*'Cost drivers '!$H242 + SUM('Model coeffs'!H$12)*'Cost drivers '!$I242 + SUM('Model coeffs'!H$13)*'Cost drivers '!$J242),
"")</f>
        <v>28.061580997039126</v>
      </c>
      <c r="I240" s="181">
        <f>IFERROR(
EXP(SUM('Model coeffs'!I$14) + SUM('Model coeffs'!I$7)*'Cost drivers '!$D242 + SUM('Model coeffs'!I$8)*'Cost drivers '!$E242 + SUM('Model coeffs'!I$9)*'Cost drivers '!$F242 + SUM('Model coeffs'!I$10)*'Cost drivers '!$G242 + SUM('Model coeffs'!I$11)*'Cost drivers '!$H242 + SUM('Model coeffs'!I$12)*'Cost drivers '!$I242 + SUM('Model coeffs'!I$13)*'Cost drivers '!$J242),
"")</f>
        <v>28.244632260903764</v>
      </c>
      <c r="J240" s="181">
        <f>IFERROR(
EXP(SUM('Model coeffs'!J$14) + SUM('Model coeffs'!J$7)*'Cost drivers '!$D242 + SUM('Model coeffs'!J$8)*'Cost drivers '!$E242 + SUM('Model coeffs'!J$9)*'Cost drivers '!$F242 + SUM('Model coeffs'!J$10)*'Cost drivers '!$G242 + SUM('Model coeffs'!J$11)*'Cost drivers '!$H242 + SUM('Model coeffs'!J$12)*'Cost drivers '!$I242 + SUM('Model coeffs'!J$13)*'Cost drivers '!$J242),
"")</f>
        <v>24.1143293138229</v>
      </c>
      <c r="K240" s="181">
        <f>IFERROR(
EXP(SUM('Model coeffs'!K$14) + SUM('Model coeffs'!K$7)*'Cost drivers '!$D242 + SUM('Model coeffs'!K$8)*'Cost drivers '!$E242 + SUM('Model coeffs'!K$9)*'Cost drivers '!$F242 + SUM('Model coeffs'!K$10)*'Cost drivers '!$G242 + SUM('Model coeffs'!K$11)*'Cost drivers '!$H242 + SUM('Model coeffs'!K$12)*'Cost drivers '!$I242 + SUM('Model coeffs'!K$13)*'Cost drivers '!$J242),
"")</f>
        <v>24.457665122015431</v>
      </c>
      <c r="L240" s="182">
        <f>IFERROR(INDEX('Cost drivers '!$O$9:$O$314, MATCH('Modelled costs '!$A240, 'Cost drivers '!$A$9:$A$314, 0)), "")</f>
        <v>113.51900000000001</v>
      </c>
      <c r="M240" s="183"/>
      <c r="N240" s="184">
        <f t="shared" si="42"/>
        <v>0.74247900869499239</v>
      </c>
      <c r="O240" s="184">
        <f t="shared" si="42"/>
        <v>0.8111030733785316</v>
      </c>
      <c r="P240" s="184">
        <f t="shared" si="42"/>
        <v>2.017682391148738</v>
      </c>
      <c r="Q240" s="184">
        <f t="shared" si="42"/>
        <v>2.226299344553242</v>
      </c>
      <c r="R240" s="184">
        <f t="shared" si="42"/>
        <v>3.1855226132028842</v>
      </c>
      <c r="S240" s="184">
        <f t="shared" si="42"/>
        <v>3.2063024096255344</v>
      </c>
      <c r="T240" s="184">
        <f t="shared" si="42"/>
        <v>2.7374345493758621</v>
      </c>
      <c r="U240" s="184">
        <f t="shared" si="41"/>
        <v>2.7764096869860695</v>
      </c>
      <c r="V240" s="183"/>
      <c r="W240" s="185">
        <f t="shared" si="35"/>
        <v>0.776791041036762</v>
      </c>
      <c r="X240" s="185">
        <f t="shared" si="36"/>
        <v>2.12199086785099</v>
      </c>
      <c r="Y240" s="185">
        <f t="shared" si="33"/>
        <v>2.9764173147975876</v>
      </c>
      <c r="Z240" s="183"/>
      <c r="AA240" s="185">
        <f t="shared" si="37"/>
        <v>2.8987819088877522</v>
      </c>
      <c r="AB240" s="185">
        <f t="shared" si="38"/>
        <v>2.9764173147975876</v>
      </c>
      <c r="AC240" s="185">
        <f t="shared" si="39"/>
        <v>2.957008463320129</v>
      </c>
      <c r="AD240" s="183"/>
      <c r="AE240" s="186" t="str">
        <f>IF(RIGHT($C240,2)&gt;=RIGHT(Controls!$C$53,2), 'Modelled costs '!$AC240*Controls!$E$41, "")</f>
        <v/>
      </c>
      <c r="AF240" s="187" t="str">
        <f>IF(RIGHT($C240,2)&lt;RIGHT(Controls!$C$53,2), "", (INDEX(Controls!$F$44:$F$49, MATCH('Modelled costs '!$C240, Controls!$B$44:$B$49,0), 0))*'Modelled costs '!$AE240)</f>
        <v/>
      </c>
      <c r="AG240" s="188" t="str">
        <f t="shared" si="40"/>
        <v/>
      </c>
    </row>
    <row r="241" spans="1:33" s="48" customFormat="1" ht="13.15">
      <c r="A241" s="66" t="str">
        <f t="shared" si="34"/>
        <v>DVW15</v>
      </c>
      <c r="B241" s="66" t="str">
        <f>Costs!B242</f>
        <v>DVW</v>
      </c>
      <c r="C241" s="66" t="str">
        <f>Costs!C242</f>
        <v>2014-15</v>
      </c>
      <c r="D241" s="181">
        <f>IFERROR(
EXP(SUM('Model coeffs'!D$14) + SUM('Model coeffs'!D$7)*'Cost drivers '!$D243 + SUM('Model coeffs'!D$8)*'Cost drivers '!$E243 + SUM('Model coeffs'!D$9)*'Cost drivers '!$F243 + SUM('Model coeffs'!D$10)*'Cost drivers '!$G243 + SUM('Model coeffs'!D$11)*'Cost drivers '!$H243 + SUM('Model coeffs'!D$12)*'Cost drivers '!$I243 + SUM('Model coeffs'!D$13)*'Cost drivers '!$J243),
"")</f>
        <v>6.7426892631934781</v>
      </c>
      <c r="E241" s="181">
        <f>IFERROR(
EXP(SUM('Model coeffs'!E$14) + SUM('Model coeffs'!E$7)*'Cost drivers '!$D243 + SUM('Model coeffs'!E$8)*'Cost drivers '!$E243 + SUM('Model coeffs'!E$9)*'Cost drivers '!$F243 + SUM('Model coeffs'!E$10)*'Cost drivers '!$G243 + SUM('Model coeffs'!E$11)*'Cost drivers '!$H243 + SUM('Model coeffs'!E$12)*'Cost drivers '!$I243 + SUM('Model coeffs'!E$13)*'Cost drivers '!$J243),
"")</f>
        <v>7.1945136204311604</v>
      </c>
      <c r="F241" s="181">
        <f>IFERROR(
EXP(SUM('Model coeffs'!F$14) + SUM('Model coeffs'!F$7)*'Cost drivers '!$D243 + SUM('Model coeffs'!F$8)*'Cost drivers '!$E243 + SUM('Model coeffs'!F$9)*'Cost drivers '!$F243 + SUM('Model coeffs'!F$10)*'Cost drivers '!$G243 + SUM('Model coeffs'!F$11)*'Cost drivers '!$H243 + SUM('Model coeffs'!F$12)*'Cost drivers '!$I243 + SUM('Model coeffs'!F$13)*'Cost drivers '!$J243),
"")</f>
        <v>17.773961990052221</v>
      </c>
      <c r="G241" s="181">
        <f>IFERROR(
EXP(SUM('Model coeffs'!G$14) + SUM('Model coeffs'!G$7)*'Cost drivers '!$D243 + SUM('Model coeffs'!G$8)*'Cost drivers '!$E243 + SUM('Model coeffs'!G$9)*'Cost drivers '!$F243 + SUM('Model coeffs'!G$10)*'Cost drivers '!$G243 + SUM('Model coeffs'!G$11)*'Cost drivers '!$H243 + SUM('Model coeffs'!G$12)*'Cost drivers '!$I243 + SUM('Model coeffs'!G$13)*'Cost drivers '!$J243),
"")</f>
        <v>19.61064691258078</v>
      </c>
      <c r="H241" s="181">
        <f>IFERROR(
EXP(SUM('Model coeffs'!H$14) + SUM('Model coeffs'!H$7)*'Cost drivers '!$D243 + SUM('Model coeffs'!H$8)*'Cost drivers '!$E243 + SUM('Model coeffs'!H$9)*'Cost drivers '!$F243 + SUM('Model coeffs'!H$10)*'Cost drivers '!$G243 + SUM('Model coeffs'!H$11)*'Cost drivers '!$H243 + SUM('Model coeffs'!H$12)*'Cost drivers '!$I243 + SUM('Model coeffs'!H$13)*'Cost drivers '!$J243),
"")</f>
        <v>28.551962929102451</v>
      </c>
      <c r="I241" s="181">
        <f>IFERROR(
EXP(SUM('Model coeffs'!I$14) + SUM('Model coeffs'!I$7)*'Cost drivers '!$D243 + SUM('Model coeffs'!I$8)*'Cost drivers '!$E243 + SUM('Model coeffs'!I$9)*'Cost drivers '!$F243 + SUM('Model coeffs'!I$10)*'Cost drivers '!$G243 + SUM('Model coeffs'!I$11)*'Cost drivers '!$H243 + SUM('Model coeffs'!I$12)*'Cost drivers '!$I243 + SUM('Model coeffs'!I$13)*'Cost drivers '!$J243),
"")</f>
        <v>28.455559980502251</v>
      </c>
      <c r="J241" s="181">
        <f>IFERROR(
EXP(SUM('Model coeffs'!J$14) + SUM('Model coeffs'!J$7)*'Cost drivers '!$D243 + SUM('Model coeffs'!J$8)*'Cost drivers '!$E243 + SUM('Model coeffs'!J$9)*'Cost drivers '!$F243 + SUM('Model coeffs'!J$10)*'Cost drivers '!$G243 + SUM('Model coeffs'!J$11)*'Cost drivers '!$H243 + SUM('Model coeffs'!J$12)*'Cost drivers '!$I243 + SUM('Model coeffs'!J$13)*'Cost drivers '!$J243),
"")</f>
        <v>24.5010496700117</v>
      </c>
      <c r="K241" s="181">
        <f>IFERROR(
EXP(SUM('Model coeffs'!K$14) + SUM('Model coeffs'!K$7)*'Cost drivers '!$D243 + SUM('Model coeffs'!K$8)*'Cost drivers '!$E243 + SUM('Model coeffs'!K$9)*'Cost drivers '!$F243 + SUM('Model coeffs'!K$10)*'Cost drivers '!$G243 + SUM('Model coeffs'!K$11)*'Cost drivers '!$H243 + SUM('Model coeffs'!K$12)*'Cost drivers '!$I243 + SUM('Model coeffs'!K$13)*'Cost drivers '!$J243),
"")</f>
        <v>24.584466118731587</v>
      </c>
      <c r="L241" s="182">
        <f>IFERROR(INDEX('Cost drivers '!$O$9:$O$314, MATCH('Modelled costs '!$A241, 'Cost drivers '!$A$9:$A$314, 0)), "")</f>
        <v>113.598</v>
      </c>
      <c r="M241" s="183"/>
      <c r="N241" s="184">
        <f t="shared" si="42"/>
        <v>0.76595601492025267</v>
      </c>
      <c r="O241" s="184">
        <f t="shared" si="42"/>
        <v>0.81728235825373896</v>
      </c>
      <c r="P241" s="184">
        <f t="shared" si="42"/>
        <v>2.0190865341459521</v>
      </c>
      <c r="Q241" s="184">
        <f t="shared" si="42"/>
        <v>2.2277302679753515</v>
      </c>
      <c r="R241" s="184">
        <f t="shared" si="42"/>
        <v>3.2434458848201806</v>
      </c>
      <c r="S241" s="184">
        <f t="shared" si="42"/>
        <v>3.2324947026650945</v>
      </c>
      <c r="T241" s="184">
        <f t="shared" si="42"/>
        <v>2.7832702404139891</v>
      </c>
      <c r="U241" s="184">
        <f t="shared" si="41"/>
        <v>2.7927461821556712</v>
      </c>
      <c r="V241" s="183"/>
      <c r="W241" s="185">
        <f t="shared" si="35"/>
        <v>0.79161918658699582</v>
      </c>
      <c r="X241" s="185">
        <f t="shared" si="36"/>
        <v>2.1234084010606518</v>
      </c>
      <c r="Y241" s="185">
        <f t="shared" si="33"/>
        <v>3.0129892525137336</v>
      </c>
      <c r="Z241" s="183"/>
      <c r="AA241" s="185">
        <f t="shared" si="37"/>
        <v>2.9150275876476477</v>
      </c>
      <c r="AB241" s="185">
        <f t="shared" si="38"/>
        <v>3.0129892525137336</v>
      </c>
      <c r="AC241" s="185">
        <f t="shared" si="39"/>
        <v>2.9884988362972122</v>
      </c>
      <c r="AD241" s="183"/>
      <c r="AE241" s="186" t="str">
        <f>IF(RIGHT($C241,2)&gt;=RIGHT(Controls!$C$53,2), 'Modelled costs '!$AC241*Controls!$E$41, "")</f>
        <v/>
      </c>
      <c r="AF241" s="187" t="str">
        <f>IF(RIGHT($C241,2)&lt;RIGHT(Controls!$C$53,2), "", (INDEX(Controls!$F$44:$F$49, MATCH('Modelled costs '!$C241, Controls!$B$44:$B$49,0), 0))*'Modelled costs '!$AE241)</f>
        <v/>
      </c>
      <c r="AG241" s="188" t="str">
        <f t="shared" si="40"/>
        <v/>
      </c>
    </row>
    <row r="242" spans="1:33" s="48" customFormat="1" ht="13.15">
      <c r="A242" s="66" t="str">
        <f t="shared" si="34"/>
        <v>DVW16</v>
      </c>
      <c r="B242" s="66" t="str">
        <f>Costs!B243</f>
        <v>DVW</v>
      </c>
      <c r="C242" s="66" t="str">
        <f>Costs!C243</f>
        <v>2015-16</v>
      </c>
      <c r="D242" s="181">
        <f>IFERROR(
EXP(SUM('Model coeffs'!D$14) + SUM('Model coeffs'!D$7)*'Cost drivers '!$D244 + SUM('Model coeffs'!D$8)*'Cost drivers '!$E244 + SUM('Model coeffs'!D$9)*'Cost drivers '!$F244 + SUM('Model coeffs'!D$10)*'Cost drivers '!$G244 + SUM('Model coeffs'!D$11)*'Cost drivers '!$H244 + SUM('Model coeffs'!D$12)*'Cost drivers '!$I244 + SUM('Model coeffs'!D$13)*'Cost drivers '!$J244),
"")</f>
        <v>6.1253615063618989</v>
      </c>
      <c r="E242" s="181">
        <f>IFERROR(
EXP(SUM('Model coeffs'!E$14) + SUM('Model coeffs'!E$7)*'Cost drivers '!$D244 + SUM('Model coeffs'!E$8)*'Cost drivers '!$E244 + SUM('Model coeffs'!E$9)*'Cost drivers '!$F244 + SUM('Model coeffs'!E$10)*'Cost drivers '!$G244 + SUM('Model coeffs'!E$11)*'Cost drivers '!$H244 + SUM('Model coeffs'!E$12)*'Cost drivers '!$I244 + SUM('Model coeffs'!E$13)*'Cost drivers '!$J244),
"")</f>
        <v>6.3729166211933181</v>
      </c>
      <c r="F242" s="181">
        <f>IFERROR(
EXP(SUM('Model coeffs'!F$14) + SUM('Model coeffs'!F$7)*'Cost drivers '!$D244 + SUM('Model coeffs'!F$8)*'Cost drivers '!$E244 + SUM('Model coeffs'!F$9)*'Cost drivers '!$F244 + SUM('Model coeffs'!F$10)*'Cost drivers '!$G244 + SUM('Model coeffs'!F$11)*'Cost drivers '!$H244 + SUM('Model coeffs'!F$12)*'Cost drivers '!$I244 + SUM('Model coeffs'!F$13)*'Cost drivers '!$J244),
"")</f>
        <v>17.773961990052221</v>
      </c>
      <c r="G242" s="181">
        <f>IFERROR(
EXP(SUM('Model coeffs'!G$14) + SUM('Model coeffs'!G$7)*'Cost drivers '!$D244 + SUM('Model coeffs'!G$8)*'Cost drivers '!$E244 + SUM('Model coeffs'!G$9)*'Cost drivers '!$F244 + SUM('Model coeffs'!G$10)*'Cost drivers '!$G244 + SUM('Model coeffs'!G$11)*'Cost drivers '!$H244 + SUM('Model coeffs'!G$12)*'Cost drivers '!$I244 + SUM('Model coeffs'!G$13)*'Cost drivers '!$J244),
"")</f>
        <v>19.603215356280817</v>
      </c>
      <c r="H242" s="181">
        <f>IFERROR(
EXP(SUM('Model coeffs'!H$14) + SUM('Model coeffs'!H$7)*'Cost drivers '!$D244 + SUM('Model coeffs'!H$8)*'Cost drivers '!$E244 + SUM('Model coeffs'!H$9)*'Cost drivers '!$F244 + SUM('Model coeffs'!H$10)*'Cost drivers '!$G244 + SUM('Model coeffs'!H$11)*'Cost drivers '!$H244 + SUM('Model coeffs'!H$12)*'Cost drivers '!$I244 + SUM('Model coeffs'!H$13)*'Cost drivers '!$J244),
"")</f>
        <v>26.905130195944981</v>
      </c>
      <c r="I242" s="181">
        <f>IFERROR(
EXP(SUM('Model coeffs'!I$14) + SUM('Model coeffs'!I$7)*'Cost drivers '!$D244 + SUM('Model coeffs'!I$8)*'Cost drivers '!$E244 + SUM('Model coeffs'!I$9)*'Cost drivers '!$F244 + SUM('Model coeffs'!I$10)*'Cost drivers '!$G244 + SUM('Model coeffs'!I$11)*'Cost drivers '!$H244 + SUM('Model coeffs'!I$12)*'Cost drivers '!$I244 + SUM('Model coeffs'!I$13)*'Cost drivers '!$J244),
"")</f>
        <v>26.478494571345099</v>
      </c>
      <c r="J242" s="181">
        <f>IFERROR(
EXP(SUM('Model coeffs'!J$14) + SUM('Model coeffs'!J$7)*'Cost drivers '!$D244 + SUM('Model coeffs'!J$8)*'Cost drivers '!$E244 + SUM('Model coeffs'!J$9)*'Cost drivers '!$F244 + SUM('Model coeffs'!J$10)*'Cost drivers '!$G244 + SUM('Model coeffs'!J$11)*'Cost drivers '!$H244 + SUM('Model coeffs'!J$12)*'Cost drivers '!$I244 + SUM('Model coeffs'!J$13)*'Cost drivers '!$J244),
"")</f>
        <v>23.3083228252551</v>
      </c>
      <c r="K242" s="181">
        <f>IFERROR(
EXP(SUM('Model coeffs'!K$14) + SUM('Model coeffs'!K$7)*'Cost drivers '!$D244 + SUM('Model coeffs'!K$8)*'Cost drivers '!$E244 + SUM('Model coeffs'!K$9)*'Cost drivers '!$F244 + SUM('Model coeffs'!K$10)*'Cost drivers '!$G244 + SUM('Model coeffs'!K$11)*'Cost drivers '!$H244 + SUM('Model coeffs'!K$12)*'Cost drivers '!$I244 + SUM('Model coeffs'!K$13)*'Cost drivers '!$J244),
"")</f>
        <v>23.080990781606886</v>
      </c>
      <c r="L242" s="182">
        <f>IFERROR(INDEX('Cost drivers '!$O$9:$O$314, MATCH('Modelled costs '!$A242, 'Cost drivers '!$A$9:$A$314, 0)), "")</f>
        <v>114.163</v>
      </c>
      <c r="M242" s="183"/>
      <c r="N242" s="184">
        <f t="shared" si="42"/>
        <v>0.69928964565079343</v>
      </c>
      <c r="O242" s="184">
        <f t="shared" si="42"/>
        <v>0.72755128022529281</v>
      </c>
      <c r="P242" s="184">
        <f t="shared" si="42"/>
        <v>2.0291288226703319</v>
      </c>
      <c r="Q242" s="184">
        <f t="shared" si="42"/>
        <v>2.2379618747190873</v>
      </c>
      <c r="R242" s="184">
        <f t="shared" si="42"/>
        <v>3.0715703785596666</v>
      </c>
      <c r="S242" s="184">
        <f t="shared" si="42"/>
        <v>3.0228643757484703</v>
      </c>
      <c r="T242" s="184">
        <f t="shared" si="42"/>
        <v>2.6609480586995979</v>
      </c>
      <c r="U242" s="184">
        <f t="shared" si="41"/>
        <v>2.6349951506005871</v>
      </c>
      <c r="V242" s="183"/>
      <c r="W242" s="185">
        <f t="shared" si="35"/>
        <v>0.71342046293804318</v>
      </c>
      <c r="X242" s="185">
        <f t="shared" si="36"/>
        <v>2.1335453486947094</v>
      </c>
      <c r="Y242" s="185">
        <f t="shared" si="33"/>
        <v>2.8475944909020807</v>
      </c>
      <c r="Z242" s="183"/>
      <c r="AA242" s="185">
        <f t="shared" si="37"/>
        <v>2.8469658116327525</v>
      </c>
      <c r="AB242" s="185">
        <f t="shared" si="38"/>
        <v>2.8475944909020807</v>
      </c>
      <c r="AC242" s="185">
        <f t="shared" si="39"/>
        <v>2.8474373210847488</v>
      </c>
      <c r="AD242" s="183"/>
      <c r="AE242" s="186" t="str">
        <f>IF(RIGHT($C242,2)&gt;=RIGHT(Controls!$C$53,2), 'Modelled costs '!$AC242*Controls!$E$41, "")</f>
        <v/>
      </c>
      <c r="AF242" s="187" t="str">
        <f>IF(RIGHT($C242,2)&lt;RIGHT(Controls!$C$53,2), "", (INDEX(Controls!$F$44:$F$49, MATCH('Modelled costs '!$C242, Controls!$B$44:$B$49,0), 0))*'Modelled costs '!$AE242)</f>
        <v/>
      </c>
      <c r="AG242" s="188" t="str">
        <f t="shared" si="40"/>
        <v/>
      </c>
    </row>
    <row r="243" spans="1:33" s="48" customFormat="1" ht="13.15">
      <c r="A243" s="66" t="str">
        <f t="shared" si="34"/>
        <v>DVW17</v>
      </c>
      <c r="B243" s="66" t="str">
        <f>Costs!B244</f>
        <v>DVW</v>
      </c>
      <c r="C243" s="66" t="str">
        <f>Costs!C244</f>
        <v>2016-17</v>
      </c>
      <c r="D243" s="181">
        <f>IFERROR(
EXP(SUM('Model coeffs'!D$14) + SUM('Model coeffs'!D$7)*'Cost drivers '!$D245 + SUM('Model coeffs'!D$8)*'Cost drivers '!$E245 + SUM('Model coeffs'!D$9)*'Cost drivers '!$F245 + SUM('Model coeffs'!D$10)*'Cost drivers '!$G245 + SUM('Model coeffs'!D$11)*'Cost drivers '!$H245 + SUM('Model coeffs'!D$12)*'Cost drivers '!$I245 + SUM('Model coeffs'!D$13)*'Cost drivers '!$J245),
"")</f>
        <v>6.1830914734416869</v>
      </c>
      <c r="E243" s="181">
        <f>IFERROR(
EXP(SUM('Model coeffs'!E$14) + SUM('Model coeffs'!E$7)*'Cost drivers '!$D245 + SUM('Model coeffs'!E$8)*'Cost drivers '!$E245 + SUM('Model coeffs'!E$9)*'Cost drivers '!$F245 + SUM('Model coeffs'!E$10)*'Cost drivers '!$G245 + SUM('Model coeffs'!E$11)*'Cost drivers '!$H245 + SUM('Model coeffs'!E$12)*'Cost drivers '!$I245 + SUM('Model coeffs'!E$13)*'Cost drivers '!$J245),
"")</f>
        <v>6.4940893314420665</v>
      </c>
      <c r="F243" s="181">
        <f>IFERROR(
EXP(SUM('Model coeffs'!F$14) + SUM('Model coeffs'!F$7)*'Cost drivers '!$D245 + SUM('Model coeffs'!F$8)*'Cost drivers '!$E245 + SUM('Model coeffs'!F$9)*'Cost drivers '!$F245 + SUM('Model coeffs'!F$10)*'Cost drivers '!$G245 + SUM('Model coeffs'!F$11)*'Cost drivers '!$H245 + SUM('Model coeffs'!F$12)*'Cost drivers '!$I245 + SUM('Model coeffs'!F$13)*'Cost drivers '!$J245),
"")</f>
        <v>17.773961990052221</v>
      </c>
      <c r="G243" s="181">
        <f>IFERROR(
EXP(SUM('Model coeffs'!G$14) + SUM('Model coeffs'!G$7)*'Cost drivers '!$D245 + SUM('Model coeffs'!G$8)*'Cost drivers '!$E245 + SUM('Model coeffs'!G$9)*'Cost drivers '!$F245 + SUM('Model coeffs'!G$10)*'Cost drivers '!$G245 + SUM('Model coeffs'!G$11)*'Cost drivers '!$H245 + SUM('Model coeffs'!G$12)*'Cost drivers '!$I245 + SUM('Model coeffs'!G$13)*'Cost drivers '!$J245),
"")</f>
        <v>19.589028536209526</v>
      </c>
      <c r="H243" s="181">
        <f>IFERROR(
EXP(SUM('Model coeffs'!H$14) + SUM('Model coeffs'!H$7)*'Cost drivers '!$D245 + SUM('Model coeffs'!H$8)*'Cost drivers '!$E245 + SUM('Model coeffs'!H$9)*'Cost drivers '!$F245 + SUM('Model coeffs'!H$10)*'Cost drivers '!$G245 + SUM('Model coeffs'!H$11)*'Cost drivers '!$H245 + SUM('Model coeffs'!H$12)*'Cost drivers '!$I245 + SUM('Model coeffs'!H$13)*'Cost drivers '!$J245),
"")</f>
        <v>27.095514098816764</v>
      </c>
      <c r="I243" s="181">
        <f>IFERROR(
EXP(SUM('Model coeffs'!I$14) + SUM('Model coeffs'!I$7)*'Cost drivers '!$D245 + SUM('Model coeffs'!I$8)*'Cost drivers '!$E245 + SUM('Model coeffs'!I$9)*'Cost drivers '!$F245 + SUM('Model coeffs'!I$10)*'Cost drivers '!$G245 + SUM('Model coeffs'!I$11)*'Cost drivers '!$H245 + SUM('Model coeffs'!I$12)*'Cost drivers '!$I245 + SUM('Model coeffs'!I$13)*'Cost drivers '!$J245),
"")</f>
        <v>26.873668450559776</v>
      </c>
      <c r="J243" s="181">
        <f>IFERROR(
EXP(SUM('Model coeffs'!J$14) + SUM('Model coeffs'!J$7)*'Cost drivers '!$D245 + SUM('Model coeffs'!J$8)*'Cost drivers '!$E245 + SUM('Model coeffs'!J$9)*'Cost drivers '!$F245 + SUM('Model coeffs'!J$10)*'Cost drivers '!$G245 + SUM('Model coeffs'!J$11)*'Cost drivers '!$H245 + SUM('Model coeffs'!J$12)*'Cost drivers '!$I245 + SUM('Model coeffs'!J$13)*'Cost drivers '!$J245),
"")</f>
        <v>23.418694789989924</v>
      </c>
      <c r="K243" s="181">
        <f>IFERROR(
EXP(SUM('Model coeffs'!K$14) + SUM('Model coeffs'!K$7)*'Cost drivers '!$D245 + SUM('Model coeffs'!K$8)*'Cost drivers '!$E245 + SUM('Model coeffs'!K$9)*'Cost drivers '!$F245 + SUM('Model coeffs'!K$10)*'Cost drivers '!$G245 + SUM('Model coeffs'!K$11)*'Cost drivers '!$H245 + SUM('Model coeffs'!K$12)*'Cost drivers '!$I245 + SUM('Model coeffs'!K$13)*'Cost drivers '!$J245),
"")</f>
        <v>23.357466439366497</v>
      </c>
      <c r="L243" s="182">
        <f>IFERROR(INDEX('Cost drivers '!$O$9:$O$314, MATCH('Modelled costs '!$A243, 'Cost drivers '!$A$9:$A$314, 0)), "")</f>
        <v>115.25</v>
      </c>
      <c r="M243" s="183"/>
      <c r="N243" s="184">
        <f t="shared" si="42"/>
        <v>0.71260129231415448</v>
      </c>
      <c r="O243" s="184">
        <f t="shared" si="42"/>
        <v>0.7484437954486981</v>
      </c>
      <c r="P243" s="184">
        <f t="shared" si="42"/>
        <v>2.0484491193535188</v>
      </c>
      <c r="Q243" s="184">
        <f t="shared" si="42"/>
        <v>2.2576355387981479</v>
      </c>
      <c r="R243" s="184">
        <f t="shared" si="42"/>
        <v>3.1227579998886319</v>
      </c>
      <c r="S243" s="184">
        <f t="shared" si="42"/>
        <v>3.0971902889270146</v>
      </c>
      <c r="T243" s="184">
        <f t="shared" si="42"/>
        <v>2.6990045745463389</v>
      </c>
      <c r="U243" s="184">
        <f t="shared" si="41"/>
        <v>2.6919480071369888</v>
      </c>
      <c r="V243" s="183"/>
      <c r="W243" s="185">
        <f t="shared" si="35"/>
        <v>0.73052254388142623</v>
      </c>
      <c r="X243" s="185">
        <f t="shared" si="36"/>
        <v>2.1530423290758334</v>
      </c>
      <c r="Y243" s="185">
        <f t="shared" si="33"/>
        <v>2.9027252176247433</v>
      </c>
      <c r="Z243" s="183"/>
      <c r="AA243" s="185">
        <f t="shared" si="37"/>
        <v>2.8835648729572596</v>
      </c>
      <c r="AB243" s="185">
        <f t="shared" si="38"/>
        <v>2.9027252176247433</v>
      </c>
      <c r="AC243" s="185">
        <f t="shared" si="39"/>
        <v>2.8979351314578725</v>
      </c>
      <c r="AD243" s="183"/>
      <c r="AE243" s="186" t="str">
        <f>IF(RIGHT($C243,2)&gt;=RIGHT(Controls!$C$53,2), 'Modelled costs '!$AC243*Controls!$E$41, "")</f>
        <v/>
      </c>
      <c r="AF243" s="187" t="str">
        <f>IF(RIGHT($C243,2)&lt;RIGHT(Controls!$C$53,2), "", (INDEX(Controls!$F$44:$F$49, MATCH('Modelled costs '!$C243, Controls!$B$44:$B$49,0), 0))*'Modelled costs '!$AE243)</f>
        <v/>
      </c>
      <c r="AG243" s="188" t="str">
        <f t="shared" si="40"/>
        <v/>
      </c>
    </row>
    <row r="244" spans="1:33" s="48" customFormat="1" ht="13.15">
      <c r="A244" s="66" t="str">
        <f t="shared" si="34"/>
        <v>DVW18</v>
      </c>
      <c r="B244" s="66" t="str">
        <f>Costs!B245</f>
        <v>DVW</v>
      </c>
      <c r="C244" s="66" t="str">
        <f>Costs!C245</f>
        <v>2017-18</v>
      </c>
      <c r="D244" s="181">
        <f>IFERROR(
EXP(SUM('Model coeffs'!D$14) + SUM('Model coeffs'!D$7)*'Cost drivers '!$D246 + SUM('Model coeffs'!D$8)*'Cost drivers '!$E246 + SUM('Model coeffs'!D$9)*'Cost drivers '!$F246 + SUM('Model coeffs'!D$10)*'Cost drivers '!$G246 + SUM('Model coeffs'!D$11)*'Cost drivers '!$H246 + SUM('Model coeffs'!D$12)*'Cost drivers '!$I246 + SUM('Model coeffs'!D$13)*'Cost drivers '!$J246),
"")</f>
        <v>6.1720376981000644</v>
      </c>
      <c r="E244" s="181">
        <f>IFERROR(
EXP(SUM('Model coeffs'!E$14) + SUM('Model coeffs'!E$7)*'Cost drivers '!$D246 + SUM('Model coeffs'!E$8)*'Cost drivers '!$E246 + SUM('Model coeffs'!E$9)*'Cost drivers '!$F246 + SUM('Model coeffs'!E$10)*'Cost drivers '!$G246 + SUM('Model coeffs'!E$11)*'Cost drivers '!$H246 + SUM('Model coeffs'!E$12)*'Cost drivers '!$I246 + SUM('Model coeffs'!E$13)*'Cost drivers '!$J246),
"")</f>
        <v>6.4755706989214339</v>
      </c>
      <c r="F244" s="181">
        <f>IFERROR(
EXP(SUM('Model coeffs'!F$14) + SUM('Model coeffs'!F$7)*'Cost drivers '!$D246 + SUM('Model coeffs'!F$8)*'Cost drivers '!$E246 + SUM('Model coeffs'!F$9)*'Cost drivers '!$F246 + SUM('Model coeffs'!F$10)*'Cost drivers '!$G246 + SUM('Model coeffs'!F$11)*'Cost drivers '!$H246 + SUM('Model coeffs'!F$12)*'Cost drivers '!$I246 + SUM('Model coeffs'!F$13)*'Cost drivers '!$J246),
"")</f>
        <v>17.773961990052221</v>
      </c>
      <c r="G244" s="181">
        <f>IFERROR(
EXP(SUM('Model coeffs'!G$14) + SUM('Model coeffs'!G$7)*'Cost drivers '!$D246 + SUM('Model coeffs'!G$8)*'Cost drivers '!$E246 + SUM('Model coeffs'!G$9)*'Cost drivers '!$F246 + SUM('Model coeffs'!G$10)*'Cost drivers '!$G246 + SUM('Model coeffs'!G$11)*'Cost drivers '!$H246 + SUM('Model coeffs'!G$12)*'Cost drivers '!$I246 + SUM('Model coeffs'!G$13)*'Cost drivers '!$J246),
"")</f>
        <v>19.575267845210035</v>
      </c>
      <c r="H244" s="181">
        <f>IFERROR(
EXP(SUM('Model coeffs'!H$14) + SUM('Model coeffs'!H$7)*'Cost drivers '!$D246 + SUM('Model coeffs'!H$8)*'Cost drivers '!$E246 + SUM('Model coeffs'!H$9)*'Cost drivers '!$F246 + SUM('Model coeffs'!H$10)*'Cost drivers '!$G246 + SUM('Model coeffs'!H$11)*'Cost drivers '!$H246 + SUM('Model coeffs'!H$12)*'Cost drivers '!$I246 + SUM('Model coeffs'!H$13)*'Cost drivers '!$J246),
"")</f>
        <v>27.065412226508862</v>
      </c>
      <c r="I244" s="181">
        <f>IFERROR(
EXP(SUM('Model coeffs'!I$14) + SUM('Model coeffs'!I$7)*'Cost drivers '!$D246 + SUM('Model coeffs'!I$8)*'Cost drivers '!$E246 + SUM('Model coeffs'!I$9)*'Cost drivers '!$F246 + SUM('Model coeffs'!I$10)*'Cost drivers '!$G246 + SUM('Model coeffs'!I$11)*'Cost drivers '!$H246 + SUM('Model coeffs'!I$12)*'Cost drivers '!$I246 + SUM('Model coeffs'!I$13)*'Cost drivers '!$J246),
"")</f>
        <v>26.872266311267673</v>
      </c>
      <c r="J244" s="181">
        <f>IFERROR(
EXP(SUM('Model coeffs'!J$14) + SUM('Model coeffs'!J$7)*'Cost drivers '!$D246 + SUM('Model coeffs'!J$8)*'Cost drivers '!$E246 + SUM('Model coeffs'!J$9)*'Cost drivers '!$F246 + SUM('Model coeffs'!J$10)*'Cost drivers '!$G246 + SUM('Model coeffs'!J$11)*'Cost drivers '!$H246 + SUM('Model coeffs'!J$12)*'Cost drivers '!$I246 + SUM('Model coeffs'!J$13)*'Cost drivers '!$J246),
"")</f>
        <v>23.395580515556983</v>
      </c>
      <c r="K244" s="181">
        <f>IFERROR(
EXP(SUM('Model coeffs'!K$14) + SUM('Model coeffs'!K$7)*'Cost drivers '!$D246 + SUM('Model coeffs'!K$8)*'Cost drivers '!$E246 + SUM('Model coeffs'!K$9)*'Cost drivers '!$F246 + SUM('Model coeffs'!K$10)*'Cost drivers '!$G246 + SUM('Model coeffs'!K$11)*'Cost drivers '!$H246 + SUM('Model coeffs'!K$12)*'Cost drivers '!$I246 + SUM('Model coeffs'!K$13)*'Cost drivers '!$J246),
"")</f>
        <v>23.34941090770625</v>
      </c>
      <c r="L244" s="182">
        <f>IFERROR(INDEX('Cost drivers '!$O$9:$O$314, MATCH('Modelled costs '!$A244, 'Cost drivers '!$A$9:$A$314, 0)), "")</f>
        <v>116.315</v>
      </c>
      <c r="M244" s="183"/>
      <c r="N244" s="184">
        <f t="shared" si="42"/>
        <v>0.71790056485450893</v>
      </c>
      <c r="O244" s="184">
        <f t="shared" si="42"/>
        <v>0.7532060058450466</v>
      </c>
      <c r="P244" s="184">
        <f t="shared" si="42"/>
        <v>2.0673783888729242</v>
      </c>
      <c r="Q244" s="184">
        <f t="shared" si="42"/>
        <v>2.2768972794156053</v>
      </c>
      <c r="R244" s="184">
        <f t="shared" si="42"/>
        <v>3.1481134231263783</v>
      </c>
      <c r="S244" s="184">
        <f t="shared" si="42"/>
        <v>3.1256476559950994</v>
      </c>
      <c r="T244" s="184">
        <f t="shared" si="42"/>
        <v>2.7212569476670105</v>
      </c>
      <c r="U244" s="184">
        <f t="shared" si="41"/>
        <v>2.7158867297298528</v>
      </c>
      <c r="V244" s="183"/>
      <c r="W244" s="185">
        <f t="shared" si="35"/>
        <v>0.73555328534977771</v>
      </c>
      <c r="X244" s="185">
        <f t="shared" si="36"/>
        <v>2.172137834144265</v>
      </c>
      <c r="Y244" s="185">
        <f t="shared" si="33"/>
        <v>2.9277261891295852</v>
      </c>
      <c r="Z244" s="183"/>
      <c r="AA244" s="185">
        <f t="shared" si="37"/>
        <v>2.9076911194940429</v>
      </c>
      <c r="AB244" s="185">
        <f t="shared" si="38"/>
        <v>2.9277261891295852</v>
      </c>
      <c r="AC244" s="185">
        <f t="shared" si="39"/>
        <v>2.9227174217206997</v>
      </c>
      <c r="AD244" s="183"/>
      <c r="AE244" s="186" t="str">
        <f>IF(RIGHT($C244,2)&gt;=RIGHT(Controls!$C$53,2), 'Modelled costs '!$AC244*Controls!$E$41, "")</f>
        <v/>
      </c>
      <c r="AF244" s="187" t="str">
        <f>IF(RIGHT($C244,2)&lt;RIGHT(Controls!$C$53,2), "", (INDEX(Controls!$F$44:$F$49, MATCH('Modelled costs '!$C244, Controls!$B$44:$B$49,0), 0))*'Modelled costs '!$AE244)</f>
        <v/>
      </c>
      <c r="AG244" s="188" t="str">
        <f t="shared" si="40"/>
        <v/>
      </c>
    </row>
    <row r="245" spans="1:33" s="48" customFormat="1" ht="13.15">
      <c r="A245" s="66" t="str">
        <f t="shared" si="34"/>
        <v>PRT14</v>
      </c>
      <c r="B245" s="66" t="str">
        <f>Costs!B246</f>
        <v>PRT</v>
      </c>
      <c r="C245" s="66" t="str">
        <f>Costs!C246</f>
        <v>2013-14</v>
      </c>
      <c r="D245" s="181">
        <f>IFERROR(
EXP(SUM('Model coeffs'!D$14) + SUM('Model coeffs'!D$7)*'Cost drivers '!$D247 + SUM('Model coeffs'!D$8)*'Cost drivers '!$E247 + SUM('Model coeffs'!D$9)*'Cost drivers '!$F247 + SUM('Model coeffs'!D$10)*'Cost drivers '!$G247 + SUM('Model coeffs'!D$11)*'Cost drivers '!$H247 + SUM('Model coeffs'!D$12)*'Cost drivers '!$I247 + SUM('Model coeffs'!D$13)*'Cost drivers '!$J247),
"")</f>
        <v>4.5337558219153316</v>
      </c>
      <c r="E245" s="181">
        <f>IFERROR(
EXP(SUM('Model coeffs'!E$14) + SUM('Model coeffs'!E$7)*'Cost drivers '!$D247 + SUM('Model coeffs'!E$8)*'Cost drivers '!$E247 + SUM('Model coeffs'!E$9)*'Cost drivers '!$F247 + SUM('Model coeffs'!E$10)*'Cost drivers '!$G247 + SUM('Model coeffs'!E$11)*'Cost drivers '!$H247 + SUM('Model coeffs'!E$12)*'Cost drivers '!$I247 + SUM('Model coeffs'!E$13)*'Cost drivers '!$J247),
"")</f>
        <v>3.8267310344917393</v>
      </c>
      <c r="F245" s="181">
        <f>IFERROR(
EXP(SUM('Model coeffs'!F$14) + SUM('Model coeffs'!F$7)*'Cost drivers '!$D247 + SUM('Model coeffs'!F$8)*'Cost drivers '!$E247 + SUM('Model coeffs'!F$9)*'Cost drivers '!$F247 + SUM('Model coeffs'!F$10)*'Cost drivers '!$G247 + SUM('Model coeffs'!F$11)*'Cost drivers '!$H247 + SUM('Model coeffs'!F$12)*'Cost drivers '!$I247 + SUM('Model coeffs'!F$13)*'Cost drivers '!$J247),
"")</f>
        <v>17.773961990052221</v>
      </c>
      <c r="G245" s="181">
        <f>IFERROR(
EXP(SUM('Model coeffs'!G$14) + SUM('Model coeffs'!G$7)*'Cost drivers '!$D247 + SUM('Model coeffs'!G$8)*'Cost drivers '!$E247 + SUM('Model coeffs'!G$9)*'Cost drivers '!$F247 + SUM('Model coeffs'!G$10)*'Cost drivers '!$G247 + SUM('Model coeffs'!G$11)*'Cost drivers '!$H247 + SUM('Model coeffs'!G$12)*'Cost drivers '!$I247 + SUM('Model coeffs'!G$13)*'Cost drivers '!$J247),
"")</f>
        <v>18.284013721948753</v>
      </c>
      <c r="H245" s="181">
        <f>IFERROR(
EXP(SUM('Model coeffs'!H$14) + SUM('Model coeffs'!H$7)*'Cost drivers '!$D247 + SUM('Model coeffs'!H$8)*'Cost drivers '!$E247 + SUM('Model coeffs'!H$9)*'Cost drivers '!$F247 + SUM('Model coeffs'!H$10)*'Cost drivers '!$G247 + SUM('Model coeffs'!H$11)*'Cost drivers '!$H247 + SUM('Model coeffs'!H$12)*'Cost drivers '!$I247 + SUM('Model coeffs'!H$13)*'Cost drivers '!$J247),
"")</f>
        <v>20.373433974501438</v>
      </c>
      <c r="I245" s="181">
        <f>IFERROR(
EXP(SUM('Model coeffs'!I$14) + SUM('Model coeffs'!I$7)*'Cost drivers '!$D247 + SUM('Model coeffs'!I$8)*'Cost drivers '!$E247 + SUM('Model coeffs'!I$9)*'Cost drivers '!$F247 + SUM('Model coeffs'!I$10)*'Cost drivers '!$G247 + SUM('Model coeffs'!I$11)*'Cost drivers '!$H247 + SUM('Model coeffs'!I$12)*'Cost drivers '!$I247 + SUM('Model coeffs'!I$13)*'Cost drivers '!$J247),
"")</f>
        <v>17.974164601851189</v>
      </c>
      <c r="J245" s="181">
        <f>IFERROR(
EXP(SUM('Model coeffs'!J$14) + SUM('Model coeffs'!J$7)*'Cost drivers '!$D247 + SUM('Model coeffs'!J$8)*'Cost drivers '!$E247 + SUM('Model coeffs'!J$9)*'Cost drivers '!$F247 + SUM('Model coeffs'!J$10)*'Cost drivers '!$G247 + SUM('Model coeffs'!J$11)*'Cost drivers '!$H247 + SUM('Model coeffs'!J$12)*'Cost drivers '!$I247 + SUM('Model coeffs'!J$13)*'Cost drivers '!$J247),
"")</f>
        <v>19.94993036471736</v>
      </c>
      <c r="K245" s="181">
        <f>IFERROR(
EXP(SUM('Model coeffs'!K$14) + SUM('Model coeffs'!K$7)*'Cost drivers '!$D247 + SUM('Model coeffs'!K$8)*'Cost drivers '!$E247 + SUM('Model coeffs'!K$9)*'Cost drivers '!$F247 + SUM('Model coeffs'!K$10)*'Cost drivers '!$G247 + SUM('Model coeffs'!K$11)*'Cost drivers '!$H247 + SUM('Model coeffs'!K$12)*'Cost drivers '!$I247 + SUM('Model coeffs'!K$13)*'Cost drivers '!$J247),
"")</f>
        <v>17.677148079872708</v>
      </c>
      <c r="L245" s="182">
        <f>IFERROR(INDEX('Cost drivers '!$O$9:$O$314, MATCH('Modelled costs '!$A245, 'Cost drivers '!$A$9:$A$314, 0)), "")</f>
        <v>284.161</v>
      </c>
      <c r="M245" s="183"/>
      <c r="N245" s="184">
        <f t="shared" si="42"/>
        <v>1.2883165881112826</v>
      </c>
      <c r="O245" s="184">
        <f t="shared" si="42"/>
        <v>1.0874077174922072</v>
      </c>
      <c r="P245" s="184">
        <f t="shared" si="42"/>
        <v>5.050666813055229</v>
      </c>
      <c r="Q245" s="184">
        <f t="shared" si="42"/>
        <v>5.1956036232426799</v>
      </c>
      <c r="R245" s="184">
        <f t="shared" si="42"/>
        <v>5.7893353716283027</v>
      </c>
      <c r="S245" s="184">
        <f t="shared" si="42"/>
        <v>5.1075565874266351</v>
      </c>
      <c r="T245" s="184">
        <f t="shared" si="42"/>
        <v>5.6689921623684505</v>
      </c>
      <c r="U245" s="184">
        <f t="shared" si="41"/>
        <v>5.0231560755247084</v>
      </c>
      <c r="V245" s="183"/>
      <c r="W245" s="185">
        <f t="shared" si="35"/>
        <v>1.187862152801745</v>
      </c>
      <c r="X245" s="185">
        <f t="shared" si="36"/>
        <v>5.1231352181489545</v>
      </c>
      <c r="Y245" s="185">
        <f t="shared" si="33"/>
        <v>5.3972600492370244</v>
      </c>
      <c r="Z245" s="183"/>
      <c r="AA245" s="185">
        <f t="shared" si="37"/>
        <v>6.3109973709506999</v>
      </c>
      <c r="AB245" s="185">
        <f t="shared" si="38"/>
        <v>5.3972600492370244</v>
      </c>
      <c r="AC245" s="185">
        <f t="shared" si="39"/>
        <v>5.6256943796654433</v>
      </c>
      <c r="AD245" s="183"/>
      <c r="AE245" s="186" t="str">
        <f>IF(RIGHT($C245,2)&gt;=RIGHT(Controls!$C$53,2), 'Modelled costs '!$AC245*Controls!$E$41, "")</f>
        <v/>
      </c>
      <c r="AF245" s="187" t="str">
        <f>IF(RIGHT($C245,2)&lt;RIGHT(Controls!$C$53,2), "", (INDEX(Controls!$F$44:$F$49, MATCH('Modelled costs '!$C245, Controls!$B$44:$B$49,0), 0))*'Modelled costs '!$AE245)</f>
        <v/>
      </c>
      <c r="AG245" s="188" t="str">
        <f t="shared" si="40"/>
        <v/>
      </c>
    </row>
    <row r="246" spans="1:33" s="48" customFormat="1" ht="13.15">
      <c r="A246" s="66" t="str">
        <f t="shared" si="34"/>
        <v>PRT15</v>
      </c>
      <c r="B246" s="66" t="str">
        <f>Costs!B247</f>
        <v>PRT</v>
      </c>
      <c r="C246" s="66" t="str">
        <f>Costs!C247</f>
        <v>2014-15</v>
      </c>
      <c r="D246" s="181">
        <f>IFERROR(
EXP(SUM('Model coeffs'!D$14) + SUM('Model coeffs'!D$7)*'Cost drivers '!$D248 + SUM('Model coeffs'!D$8)*'Cost drivers '!$E248 + SUM('Model coeffs'!D$9)*'Cost drivers '!$F248 + SUM('Model coeffs'!D$10)*'Cost drivers '!$G248 + SUM('Model coeffs'!D$11)*'Cost drivers '!$H248 + SUM('Model coeffs'!D$12)*'Cost drivers '!$I248 + SUM('Model coeffs'!D$13)*'Cost drivers '!$J248),
"")</f>
        <v>4.5633064878278526</v>
      </c>
      <c r="E246" s="181">
        <f>IFERROR(
EXP(SUM('Model coeffs'!E$14) + SUM('Model coeffs'!E$7)*'Cost drivers '!$D248 + SUM('Model coeffs'!E$8)*'Cost drivers '!$E248 + SUM('Model coeffs'!E$9)*'Cost drivers '!$F248 + SUM('Model coeffs'!E$10)*'Cost drivers '!$G248 + SUM('Model coeffs'!E$11)*'Cost drivers '!$H248 + SUM('Model coeffs'!E$12)*'Cost drivers '!$I248 + SUM('Model coeffs'!E$13)*'Cost drivers '!$J248),
"")</f>
        <v>3.8929008473178288</v>
      </c>
      <c r="F246" s="181">
        <f>IFERROR(
EXP(SUM('Model coeffs'!F$14) + SUM('Model coeffs'!F$7)*'Cost drivers '!$D248 + SUM('Model coeffs'!F$8)*'Cost drivers '!$E248 + SUM('Model coeffs'!F$9)*'Cost drivers '!$F248 + SUM('Model coeffs'!F$10)*'Cost drivers '!$G248 + SUM('Model coeffs'!F$11)*'Cost drivers '!$H248 + SUM('Model coeffs'!F$12)*'Cost drivers '!$I248 + SUM('Model coeffs'!F$13)*'Cost drivers '!$J248),
"")</f>
        <v>17.773961990052221</v>
      </c>
      <c r="G246" s="181">
        <f>IFERROR(
EXP(SUM('Model coeffs'!G$14) + SUM('Model coeffs'!G$7)*'Cost drivers '!$D248 + SUM('Model coeffs'!G$8)*'Cost drivers '!$E248 + SUM('Model coeffs'!G$9)*'Cost drivers '!$F248 + SUM('Model coeffs'!G$10)*'Cost drivers '!$G248 + SUM('Model coeffs'!G$11)*'Cost drivers '!$H248 + SUM('Model coeffs'!G$12)*'Cost drivers '!$I248 + SUM('Model coeffs'!G$13)*'Cost drivers '!$J248),
"")</f>
        <v>18.276094317002528</v>
      </c>
      <c r="H246" s="181">
        <f>IFERROR(
EXP(SUM('Model coeffs'!H$14) + SUM('Model coeffs'!H$7)*'Cost drivers '!$D248 + SUM('Model coeffs'!H$8)*'Cost drivers '!$E248 + SUM('Model coeffs'!H$9)*'Cost drivers '!$F248 + SUM('Model coeffs'!H$10)*'Cost drivers '!$G248 + SUM('Model coeffs'!H$11)*'Cost drivers '!$H248 + SUM('Model coeffs'!H$12)*'Cost drivers '!$I248 + SUM('Model coeffs'!H$13)*'Cost drivers '!$J248),
"")</f>
        <v>20.470073579459175</v>
      </c>
      <c r="I246" s="181">
        <f>IFERROR(
EXP(SUM('Model coeffs'!I$14) + SUM('Model coeffs'!I$7)*'Cost drivers '!$D248 + SUM('Model coeffs'!I$8)*'Cost drivers '!$E248 + SUM('Model coeffs'!I$9)*'Cost drivers '!$F248 + SUM('Model coeffs'!I$10)*'Cost drivers '!$G248 + SUM('Model coeffs'!I$11)*'Cost drivers '!$H248 + SUM('Model coeffs'!I$12)*'Cost drivers '!$I248 + SUM('Model coeffs'!I$13)*'Cost drivers '!$J248),
"")</f>
        <v>18.175928052958529</v>
      </c>
      <c r="J246" s="181">
        <f>IFERROR(
EXP(SUM('Model coeffs'!J$14) + SUM('Model coeffs'!J$7)*'Cost drivers '!$D248 + SUM('Model coeffs'!J$8)*'Cost drivers '!$E248 + SUM('Model coeffs'!J$9)*'Cost drivers '!$F248 + SUM('Model coeffs'!J$10)*'Cost drivers '!$G248 + SUM('Model coeffs'!J$11)*'Cost drivers '!$H248 + SUM('Model coeffs'!J$12)*'Cost drivers '!$I248 + SUM('Model coeffs'!J$13)*'Cost drivers '!$J248),
"")</f>
        <v>20.015636797417823</v>
      </c>
      <c r="K246" s="181">
        <f>IFERROR(
EXP(SUM('Model coeffs'!K$14) + SUM('Model coeffs'!K$7)*'Cost drivers '!$D248 + SUM('Model coeffs'!K$8)*'Cost drivers '!$E248 + SUM('Model coeffs'!K$9)*'Cost drivers '!$F248 + SUM('Model coeffs'!K$10)*'Cost drivers '!$G248 + SUM('Model coeffs'!K$11)*'Cost drivers '!$H248 + SUM('Model coeffs'!K$12)*'Cost drivers '!$I248 + SUM('Model coeffs'!K$13)*'Cost drivers '!$J248),
"")</f>
        <v>17.84844152065158</v>
      </c>
      <c r="L246" s="182">
        <f>IFERROR(INDEX('Cost drivers '!$O$9:$O$314, MATCH('Modelled costs '!$A246, 'Cost drivers '!$A$9:$A$314, 0)), "")</f>
        <v>285.77700000000004</v>
      </c>
      <c r="M246" s="183"/>
      <c r="N246" s="184">
        <f t="shared" si="42"/>
        <v>1.3040880381719806</v>
      </c>
      <c r="O246" s="184">
        <f t="shared" si="42"/>
        <v>1.1125015254439474</v>
      </c>
      <c r="P246" s="184">
        <f t="shared" si="42"/>
        <v>5.0793895356311545</v>
      </c>
      <c r="Q246" s="184">
        <f t="shared" si="42"/>
        <v>5.2228874056300327</v>
      </c>
      <c r="R246" s="184">
        <f t="shared" si="42"/>
        <v>5.8498762173171066</v>
      </c>
      <c r="S246" s="184">
        <f t="shared" si="42"/>
        <v>5.1942621911903304</v>
      </c>
      <c r="T246" s="184">
        <f t="shared" si="42"/>
        <v>5.7200086370556749</v>
      </c>
      <c r="U246" s="184">
        <f t="shared" si="41"/>
        <v>5.1006740724472479</v>
      </c>
      <c r="V246" s="183"/>
      <c r="W246" s="185">
        <f t="shared" si="35"/>
        <v>1.2082947818079641</v>
      </c>
      <c r="X246" s="185">
        <f t="shared" si="36"/>
        <v>5.1511384706305936</v>
      </c>
      <c r="Y246" s="185">
        <f t="shared" si="33"/>
        <v>5.4662052795025895</v>
      </c>
      <c r="Z246" s="183"/>
      <c r="AA246" s="185">
        <f t="shared" si="37"/>
        <v>6.3594332524385582</v>
      </c>
      <c r="AB246" s="185">
        <f t="shared" si="38"/>
        <v>5.4662052795025895</v>
      </c>
      <c r="AC246" s="185">
        <f t="shared" si="39"/>
        <v>5.6895122727365823</v>
      </c>
      <c r="AD246" s="183"/>
      <c r="AE246" s="186" t="str">
        <f>IF(RIGHT($C246,2)&gt;=RIGHT(Controls!$C$53,2), 'Modelled costs '!$AC246*Controls!$E$41, "")</f>
        <v/>
      </c>
      <c r="AF246" s="187" t="str">
        <f>IF(RIGHT($C246,2)&lt;RIGHT(Controls!$C$53,2), "", (INDEX(Controls!$F$44:$F$49, MATCH('Modelled costs '!$C246, Controls!$B$44:$B$49,0), 0))*'Modelled costs '!$AE246)</f>
        <v/>
      </c>
      <c r="AG246" s="188" t="str">
        <f t="shared" si="40"/>
        <v/>
      </c>
    </row>
    <row r="247" spans="1:33" s="48" customFormat="1" ht="13.15">
      <c r="A247" s="66" t="str">
        <f t="shared" si="34"/>
        <v>PRT16</v>
      </c>
      <c r="B247" s="66" t="str">
        <f>Costs!B248</f>
        <v>PRT</v>
      </c>
      <c r="C247" s="66" t="str">
        <f>Costs!C248</f>
        <v>2015-16</v>
      </c>
      <c r="D247" s="181">
        <f>IFERROR(
EXP(SUM('Model coeffs'!D$14) + SUM('Model coeffs'!D$7)*'Cost drivers '!$D249 + SUM('Model coeffs'!D$8)*'Cost drivers '!$E249 + SUM('Model coeffs'!D$9)*'Cost drivers '!$F249 + SUM('Model coeffs'!D$10)*'Cost drivers '!$G249 + SUM('Model coeffs'!D$11)*'Cost drivers '!$H249 + SUM('Model coeffs'!D$12)*'Cost drivers '!$I249 + SUM('Model coeffs'!D$13)*'Cost drivers '!$J249),
"")</f>
        <v>4.4997409976915668</v>
      </c>
      <c r="E247" s="181">
        <f>IFERROR(
EXP(SUM('Model coeffs'!E$14) + SUM('Model coeffs'!E$7)*'Cost drivers '!$D249 + SUM('Model coeffs'!E$8)*'Cost drivers '!$E249 + SUM('Model coeffs'!E$9)*'Cost drivers '!$F249 + SUM('Model coeffs'!E$10)*'Cost drivers '!$G249 + SUM('Model coeffs'!E$11)*'Cost drivers '!$H249 + SUM('Model coeffs'!E$12)*'Cost drivers '!$I249 + SUM('Model coeffs'!E$13)*'Cost drivers '!$J249),
"")</f>
        <v>3.9091474648218094</v>
      </c>
      <c r="F247" s="181">
        <f>IFERROR(
EXP(SUM('Model coeffs'!F$14) + SUM('Model coeffs'!F$7)*'Cost drivers '!$D249 + SUM('Model coeffs'!F$8)*'Cost drivers '!$E249 + SUM('Model coeffs'!F$9)*'Cost drivers '!$F249 + SUM('Model coeffs'!F$10)*'Cost drivers '!$G249 + SUM('Model coeffs'!F$11)*'Cost drivers '!$H249 + SUM('Model coeffs'!F$12)*'Cost drivers '!$I249 + SUM('Model coeffs'!F$13)*'Cost drivers '!$J249),
"")</f>
        <v>17.773961990052221</v>
      </c>
      <c r="G247" s="181">
        <f>IFERROR(
EXP(SUM('Model coeffs'!G$14) + SUM('Model coeffs'!G$7)*'Cost drivers '!$D249 + SUM('Model coeffs'!G$8)*'Cost drivers '!$E249 + SUM('Model coeffs'!G$9)*'Cost drivers '!$F249 + SUM('Model coeffs'!G$10)*'Cost drivers '!$G249 + SUM('Model coeffs'!G$11)*'Cost drivers '!$H249 + SUM('Model coeffs'!G$12)*'Cost drivers '!$I249 + SUM('Model coeffs'!G$13)*'Cost drivers '!$J249),
"")</f>
        <v>18.262060641347485</v>
      </c>
      <c r="H247" s="181">
        <f>IFERROR(
EXP(SUM('Model coeffs'!H$14) + SUM('Model coeffs'!H$7)*'Cost drivers '!$D249 + SUM('Model coeffs'!H$8)*'Cost drivers '!$E249 + SUM('Model coeffs'!H$9)*'Cost drivers '!$F249 + SUM('Model coeffs'!H$10)*'Cost drivers '!$G249 + SUM('Model coeffs'!H$11)*'Cost drivers '!$H249 + SUM('Model coeffs'!H$12)*'Cost drivers '!$I249 + SUM('Model coeffs'!H$13)*'Cost drivers '!$J249),
"")</f>
        <v>20.313281797030246</v>
      </c>
      <c r="I247" s="181">
        <f>IFERROR(
EXP(SUM('Model coeffs'!I$14) + SUM('Model coeffs'!I$7)*'Cost drivers '!$D249 + SUM('Model coeffs'!I$8)*'Cost drivers '!$E249 + SUM('Model coeffs'!I$9)*'Cost drivers '!$F249 + SUM('Model coeffs'!I$10)*'Cost drivers '!$G249 + SUM('Model coeffs'!I$11)*'Cost drivers '!$H249 + SUM('Model coeffs'!I$12)*'Cost drivers '!$I249 + SUM('Model coeffs'!I$13)*'Cost drivers '!$J249),
"")</f>
        <v>18.208924497001401</v>
      </c>
      <c r="J247" s="181">
        <f>IFERROR(
EXP(SUM('Model coeffs'!J$14) + SUM('Model coeffs'!J$7)*'Cost drivers '!$D249 + SUM('Model coeffs'!J$8)*'Cost drivers '!$E249 + SUM('Model coeffs'!J$9)*'Cost drivers '!$F249 + SUM('Model coeffs'!J$10)*'Cost drivers '!$G249 + SUM('Model coeffs'!J$11)*'Cost drivers '!$H249 + SUM('Model coeffs'!J$12)*'Cost drivers '!$I249 + SUM('Model coeffs'!J$13)*'Cost drivers '!$J249),
"")</f>
        <v>19.867675113193151</v>
      </c>
      <c r="K247" s="181">
        <f>IFERROR(
EXP(SUM('Model coeffs'!K$14) + SUM('Model coeffs'!K$7)*'Cost drivers '!$D249 + SUM('Model coeffs'!K$8)*'Cost drivers '!$E249 + SUM('Model coeffs'!K$9)*'Cost drivers '!$F249 + SUM('Model coeffs'!K$10)*'Cost drivers '!$G249 + SUM('Model coeffs'!K$11)*'Cost drivers '!$H249 + SUM('Model coeffs'!K$12)*'Cost drivers '!$I249 + SUM('Model coeffs'!K$13)*'Cost drivers '!$J249),
"")</f>
        <v>17.889458038988295</v>
      </c>
      <c r="L247" s="182">
        <f>IFERROR(INDEX('Cost drivers '!$O$9:$O$314, MATCH('Modelled costs '!$A247, 'Cost drivers '!$A$9:$A$314, 0)), "")</f>
        <v>288.66500000000002</v>
      </c>
      <c r="M247" s="183"/>
      <c r="N247" s="184">
        <f t="shared" si="42"/>
        <v>1.2989177350986361</v>
      </c>
      <c r="O247" s="184">
        <f t="shared" si="42"/>
        <v>1.1284340529327876</v>
      </c>
      <c r="P247" s="184">
        <f t="shared" si="42"/>
        <v>5.1307207378584252</v>
      </c>
      <c r="Q247" s="184">
        <f t="shared" si="42"/>
        <v>5.2716177350345719</v>
      </c>
      <c r="R247" s="184">
        <f t="shared" si="42"/>
        <v>5.8637334899397366</v>
      </c>
      <c r="S247" s="184">
        <f t="shared" si="42"/>
        <v>5.256279189926909</v>
      </c>
      <c r="T247" s="184">
        <f t="shared" si="42"/>
        <v>5.7351024365499006</v>
      </c>
      <c r="U247" s="184">
        <f t="shared" si="41"/>
        <v>5.1640604048245562</v>
      </c>
      <c r="V247" s="183"/>
      <c r="W247" s="185">
        <f t="shared" si="35"/>
        <v>1.213675894015712</v>
      </c>
      <c r="X247" s="185">
        <f t="shared" si="36"/>
        <v>5.2011692364464981</v>
      </c>
      <c r="Y247" s="185">
        <f t="shared" si="33"/>
        <v>5.5047938803102756</v>
      </c>
      <c r="Z247" s="183"/>
      <c r="AA247" s="185">
        <f t="shared" si="37"/>
        <v>6.4148451304622096</v>
      </c>
      <c r="AB247" s="185">
        <f t="shared" si="38"/>
        <v>5.5047938803102756</v>
      </c>
      <c r="AC247" s="185">
        <f t="shared" si="39"/>
        <v>5.73230669284826</v>
      </c>
      <c r="AD247" s="183"/>
      <c r="AE247" s="186" t="str">
        <f>IF(RIGHT($C247,2)&gt;=RIGHT(Controls!$C$53,2), 'Modelled costs '!$AC247*Controls!$E$41, "")</f>
        <v/>
      </c>
      <c r="AF247" s="187" t="str">
        <f>IF(RIGHT($C247,2)&lt;RIGHT(Controls!$C$53,2), "", (INDEX(Controls!$F$44:$F$49, MATCH('Modelled costs '!$C247, Controls!$B$44:$B$49,0), 0))*'Modelled costs '!$AE247)</f>
        <v/>
      </c>
      <c r="AG247" s="188" t="str">
        <f t="shared" si="40"/>
        <v/>
      </c>
    </row>
    <row r="248" spans="1:33" s="48" customFormat="1" ht="13.15">
      <c r="A248" s="66" t="str">
        <f t="shared" si="34"/>
        <v>PRT17</v>
      </c>
      <c r="B248" s="66" t="str">
        <f>Costs!B249</f>
        <v>PRT</v>
      </c>
      <c r="C248" s="66" t="str">
        <f>Costs!C249</f>
        <v>2016-17</v>
      </c>
      <c r="D248" s="181">
        <f>IFERROR(
EXP(SUM('Model coeffs'!D$14) + SUM('Model coeffs'!D$7)*'Cost drivers '!$D250 + SUM('Model coeffs'!D$8)*'Cost drivers '!$E250 + SUM('Model coeffs'!D$9)*'Cost drivers '!$F250 + SUM('Model coeffs'!D$10)*'Cost drivers '!$G250 + SUM('Model coeffs'!D$11)*'Cost drivers '!$H250 + SUM('Model coeffs'!D$12)*'Cost drivers '!$I250 + SUM('Model coeffs'!D$13)*'Cost drivers '!$J250),
"")</f>
        <v>4.3590375690425969</v>
      </c>
      <c r="E248" s="181">
        <f>IFERROR(
EXP(SUM('Model coeffs'!E$14) + SUM('Model coeffs'!E$7)*'Cost drivers '!$D250 + SUM('Model coeffs'!E$8)*'Cost drivers '!$E250 + SUM('Model coeffs'!E$9)*'Cost drivers '!$F250 + SUM('Model coeffs'!E$10)*'Cost drivers '!$G250 + SUM('Model coeffs'!E$11)*'Cost drivers '!$H250 + SUM('Model coeffs'!E$12)*'Cost drivers '!$I250 + SUM('Model coeffs'!E$13)*'Cost drivers '!$J250),
"")</f>
        <v>3.8408706310482006</v>
      </c>
      <c r="F248" s="181">
        <f>IFERROR(
EXP(SUM('Model coeffs'!F$14) + SUM('Model coeffs'!F$7)*'Cost drivers '!$D250 + SUM('Model coeffs'!F$8)*'Cost drivers '!$E250 + SUM('Model coeffs'!F$9)*'Cost drivers '!$F250 + SUM('Model coeffs'!F$10)*'Cost drivers '!$G250 + SUM('Model coeffs'!F$11)*'Cost drivers '!$H250 + SUM('Model coeffs'!F$12)*'Cost drivers '!$I250 + SUM('Model coeffs'!F$13)*'Cost drivers '!$J250),
"")</f>
        <v>17.773961990052221</v>
      </c>
      <c r="G248" s="181">
        <f>IFERROR(
EXP(SUM('Model coeffs'!G$14) + SUM('Model coeffs'!G$7)*'Cost drivers '!$D250 + SUM('Model coeffs'!G$8)*'Cost drivers '!$E250 + SUM('Model coeffs'!G$9)*'Cost drivers '!$F250 + SUM('Model coeffs'!G$10)*'Cost drivers '!$G250 + SUM('Model coeffs'!G$11)*'Cost drivers '!$H250 + SUM('Model coeffs'!G$12)*'Cost drivers '!$I250 + SUM('Model coeffs'!G$13)*'Cost drivers '!$J250),
"")</f>
        <v>18.248866019020923</v>
      </c>
      <c r="H248" s="181">
        <f>IFERROR(
EXP(SUM('Model coeffs'!H$14) + SUM('Model coeffs'!H$7)*'Cost drivers '!$D250 + SUM('Model coeffs'!H$8)*'Cost drivers '!$E250 + SUM('Model coeffs'!H$9)*'Cost drivers '!$F250 + SUM('Model coeffs'!H$10)*'Cost drivers '!$G250 + SUM('Model coeffs'!H$11)*'Cost drivers '!$H250 + SUM('Model coeffs'!H$12)*'Cost drivers '!$I250 + SUM('Model coeffs'!H$13)*'Cost drivers '!$J250),
"")</f>
        <v>19.988680605542719</v>
      </c>
      <c r="I248" s="181">
        <f>IFERROR(
EXP(SUM('Model coeffs'!I$14) + SUM('Model coeffs'!I$7)*'Cost drivers '!$D250 + SUM('Model coeffs'!I$8)*'Cost drivers '!$E250 + SUM('Model coeffs'!I$9)*'Cost drivers '!$F250 + SUM('Model coeffs'!I$10)*'Cost drivers '!$G250 + SUM('Model coeffs'!I$11)*'Cost drivers '!$H250 + SUM('Model coeffs'!I$12)*'Cost drivers '!$I250 + SUM('Model coeffs'!I$13)*'Cost drivers '!$J250),
"")</f>
        <v>18.133088572112804</v>
      </c>
      <c r="J248" s="181">
        <f>IFERROR(
EXP(SUM('Model coeffs'!J$14) + SUM('Model coeffs'!J$7)*'Cost drivers '!$D250 + SUM('Model coeffs'!J$8)*'Cost drivers '!$E250 + SUM('Model coeffs'!J$9)*'Cost drivers '!$F250 + SUM('Model coeffs'!J$10)*'Cost drivers '!$G250 + SUM('Model coeffs'!J$11)*'Cost drivers '!$H250 + SUM('Model coeffs'!J$12)*'Cost drivers '!$I250 + SUM('Model coeffs'!J$13)*'Cost drivers '!$J250),
"")</f>
        <v>19.536467519910168</v>
      </c>
      <c r="K248" s="181">
        <f>IFERROR(
EXP(SUM('Model coeffs'!K$14) + SUM('Model coeffs'!K$7)*'Cost drivers '!$D250 + SUM('Model coeffs'!K$8)*'Cost drivers '!$E250 + SUM('Model coeffs'!K$9)*'Cost drivers '!$F250 + SUM('Model coeffs'!K$10)*'Cost drivers '!$G250 + SUM('Model coeffs'!K$11)*'Cost drivers '!$H250 + SUM('Model coeffs'!K$12)*'Cost drivers '!$I250 + SUM('Model coeffs'!K$13)*'Cost drivers '!$J250),
"")</f>
        <v>17.784195088130499</v>
      </c>
      <c r="L248" s="182">
        <f>IFERROR(INDEX('Cost drivers '!$O$9:$O$314, MATCH('Modelled costs '!$A248, 'Cost drivers '!$A$9:$A$314, 0)), "")</f>
        <v>291.40899999999999</v>
      </c>
      <c r="M248" s="183"/>
      <c r="N248" s="184">
        <f t="shared" si="42"/>
        <v>1.2702627789571341</v>
      </c>
      <c r="O248" s="184">
        <f t="shared" si="42"/>
        <v>1.119264269723125</v>
      </c>
      <c r="P248" s="184">
        <f t="shared" si="42"/>
        <v>5.1794924895591281</v>
      </c>
      <c r="Q248" s="184">
        <f t="shared" si="42"/>
        <v>5.3178837977368687</v>
      </c>
      <c r="R248" s="184">
        <f t="shared" si="42"/>
        <v>5.8248814265805979</v>
      </c>
      <c r="S248" s="184">
        <f t="shared" si="42"/>
        <v>5.2841452077108206</v>
      </c>
      <c r="T248" s="184">
        <f t="shared" si="42"/>
        <v>5.6931024635095016</v>
      </c>
      <c r="U248" s="184">
        <f t="shared" si="41"/>
        <v>5.1824745064370203</v>
      </c>
      <c r="V248" s="183"/>
      <c r="W248" s="185">
        <f t="shared" si="35"/>
        <v>1.1947635243401296</v>
      </c>
      <c r="X248" s="185">
        <f t="shared" si="36"/>
        <v>5.248688143647998</v>
      </c>
      <c r="Y248" s="185">
        <f t="shared" si="33"/>
        <v>5.4961509010594849</v>
      </c>
      <c r="Z248" s="183"/>
      <c r="AA248" s="185">
        <f t="shared" si="37"/>
        <v>6.4434516679881275</v>
      </c>
      <c r="AB248" s="185">
        <f t="shared" si="38"/>
        <v>5.4961509010594849</v>
      </c>
      <c r="AC248" s="185">
        <f t="shared" si="39"/>
        <v>5.7329760927916453</v>
      </c>
      <c r="AD248" s="183"/>
      <c r="AE248" s="186" t="str">
        <f>IF(RIGHT($C248,2)&gt;=RIGHT(Controls!$C$53,2), 'Modelled costs '!$AC248*Controls!$E$41, "")</f>
        <v/>
      </c>
      <c r="AF248" s="187" t="str">
        <f>IF(RIGHT($C248,2)&lt;RIGHT(Controls!$C$53,2), "", (INDEX(Controls!$F$44:$F$49, MATCH('Modelled costs '!$C248, Controls!$B$44:$B$49,0), 0))*'Modelled costs '!$AE248)</f>
        <v/>
      </c>
      <c r="AG248" s="188" t="str">
        <f t="shared" si="40"/>
        <v/>
      </c>
    </row>
    <row r="249" spans="1:33" s="48" customFormat="1" ht="13.15">
      <c r="A249" s="66" t="str">
        <f t="shared" si="34"/>
        <v>PRT18</v>
      </c>
      <c r="B249" s="66" t="str">
        <f>Costs!B250</f>
        <v>PRT</v>
      </c>
      <c r="C249" s="66" t="str">
        <f>Costs!C250</f>
        <v>2017-18</v>
      </c>
      <c r="D249" s="181">
        <f>IFERROR(
EXP(SUM('Model coeffs'!D$14) + SUM('Model coeffs'!D$7)*'Cost drivers '!$D251 + SUM('Model coeffs'!D$8)*'Cost drivers '!$E251 + SUM('Model coeffs'!D$9)*'Cost drivers '!$F251 + SUM('Model coeffs'!D$10)*'Cost drivers '!$G251 + SUM('Model coeffs'!D$11)*'Cost drivers '!$H251 + SUM('Model coeffs'!D$12)*'Cost drivers '!$I251 + SUM('Model coeffs'!D$13)*'Cost drivers '!$J251),
"")</f>
        <v>4.2307965842319799</v>
      </c>
      <c r="E249" s="181">
        <f>IFERROR(
EXP(SUM('Model coeffs'!E$14) + SUM('Model coeffs'!E$7)*'Cost drivers '!$D251 + SUM('Model coeffs'!E$8)*'Cost drivers '!$E251 + SUM('Model coeffs'!E$9)*'Cost drivers '!$F251 + SUM('Model coeffs'!E$10)*'Cost drivers '!$G251 + SUM('Model coeffs'!E$11)*'Cost drivers '!$H251 + SUM('Model coeffs'!E$12)*'Cost drivers '!$I251 + SUM('Model coeffs'!E$13)*'Cost drivers '!$J251),
"")</f>
        <v>3.635304106498364</v>
      </c>
      <c r="F249" s="181">
        <f>IFERROR(
EXP(SUM('Model coeffs'!F$14) + SUM('Model coeffs'!F$7)*'Cost drivers '!$D251 + SUM('Model coeffs'!F$8)*'Cost drivers '!$E251 + SUM('Model coeffs'!F$9)*'Cost drivers '!$F251 + SUM('Model coeffs'!F$10)*'Cost drivers '!$G251 + SUM('Model coeffs'!F$11)*'Cost drivers '!$H251 + SUM('Model coeffs'!F$12)*'Cost drivers '!$I251 + SUM('Model coeffs'!F$13)*'Cost drivers '!$J251),
"")</f>
        <v>17.773961990052221</v>
      </c>
      <c r="G249" s="181">
        <f>IFERROR(
EXP(SUM('Model coeffs'!G$14) + SUM('Model coeffs'!G$7)*'Cost drivers '!$D251 + SUM('Model coeffs'!G$8)*'Cost drivers '!$E251 + SUM('Model coeffs'!G$9)*'Cost drivers '!$F251 + SUM('Model coeffs'!G$10)*'Cost drivers '!$G251 + SUM('Model coeffs'!G$11)*'Cost drivers '!$H251 + SUM('Model coeffs'!G$12)*'Cost drivers '!$I251 + SUM('Model coeffs'!G$13)*'Cost drivers '!$J251),
"")</f>
        <v>18.239138236101031</v>
      </c>
      <c r="H249" s="181">
        <f>IFERROR(
EXP(SUM('Model coeffs'!H$14) + SUM('Model coeffs'!H$7)*'Cost drivers '!$D251 + SUM('Model coeffs'!H$8)*'Cost drivers '!$E251 + SUM('Model coeffs'!H$9)*'Cost drivers '!$F251 + SUM('Model coeffs'!H$10)*'Cost drivers '!$G251 + SUM('Model coeffs'!H$11)*'Cost drivers '!$H251 + SUM('Model coeffs'!H$12)*'Cost drivers '!$I251 + SUM('Model coeffs'!H$13)*'Cost drivers '!$J251),
"")</f>
        <v>19.610857123686536</v>
      </c>
      <c r="I249" s="181">
        <f>IFERROR(
EXP(SUM('Model coeffs'!I$14) + SUM('Model coeffs'!I$7)*'Cost drivers '!$D251 + SUM('Model coeffs'!I$8)*'Cost drivers '!$E251 + SUM('Model coeffs'!I$9)*'Cost drivers '!$F251 + SUM('Model coeffs'!I$10)*'Cost drivers '!$G251 + SUM('Model coeffs'!I$11)*'Cost drivers '!$H251 + SUM('Model coeffs'!I$12)*'Cost drivers '!$I251 + SUM('Model coeffs'!I$13)*'Cost drivers '!$J251),
"")</f>
        <v>17.605893773950452</v>
      </c>
      <c r="J249" s="181">
        <f>IFERROR(
EXP(SUM('Model coeffs'!J$14) + SUM('Model coeffs'!J$7)*'Cost drivers '!$D251 + SUM('Model coeffs'!J$8)*'Cost drivers '!$E251 + SUM('Model coeffs'!J$9)*'Cost drivers '!$F251 + SUM('Model coeffs'!J$10)*'Cost drivers '!$G251 + SUM('Model coeffs'!J$11)*'Cost drivers '!$H251 + SUM('Model coeffs'!J$12)*'Cost drivers '!$I251 + SUM('Model coeffs'!J$13)*'Cost drivers '!$J251),
"")</f>
        <v>19.235767294338967</v>
      </c>
      <c r="K249" s="181">
        <f>IFERROR(
EXP(SUM('Model coeffs'!K$14) + SUM('Model coeffs'!K$7)*'Cost drivers '!$D251 + SUM('Model coeffs'!K$8)*'Cost drivers '!$E251 + SUM('Model coeffs'!K$9)*'Cost drivers '!$F251 + SUM('Model coeffs'!K$10)*'Cost drivers '!$G251 + SUM('Model coeffs'!K$11)*'Cost drivers '!$H251 + SUM('Model coeffs'!K$12)*'Cost drivers '!$I251 + SUM('Model coeffs'!K$13)*'Cost drivers '!$J251),
"")</f>
        <v>17.310978333475305</v>
      </c>
      <c r="L249" s="182">
        <f>IFERROR(INDEX('Cost drivers '!$O$9:$O$314, MATCH('Modelled costs '!$A249, 'Cost drivers '!$A$9:$A$314, 0)), "")</f>
        <v>293.45</v>
      </c>
      <c r="M249" s="183"/>
      <c r="N249" s="184">
        <f t="shared" si="42"/>
        <v>1.2415272576428744</v>
      </c>
      <c r="O249" s="184">
        <f t="shared" si="42"/>
        <v>1.066779990051945</v>
      </c>
      <c r="P249" s="184">
        <f t="shared" si="42"/>
        <v>5.2157691459808246</v>
      </c>
      <c r="Q249" s="184">
        <f t="shared" si="42"/>
        <v>5.3522751153838479</v>
      </c>
      <c r="R249" s="184">
        <f t="shared" si="42"/>
        <v>5.7548060229458136</v>
      </c>
      <c r="S249" s="184">
        <f t="shared" si="42"/>
        <v>5.1664495279657601</v>
      </c>
      <c r="T249" s="184">
        <f t="shared" si="42"/>
        <v>5.6447359125237702</v>
      </c>
      <c r="U249" s="184">
        <f t="shared" si="41"/>
        <v>5.0799065919583279</v>
      </c>
      <c r="V249" s="183"/>
      <c r="W249" s="185">
        <f t="shared" si="35"/>
        <v>1.1541536238474097</v>
      </c>
      <c r="X249" s="185">
        <f t="shared" si="36"/>
        <v>5.2840221306823363</v>
      </c>
      <c r="Y249" s="185">
        <f t="shared" si="33"/>
        <v>5.4114745138484182</v>
      </c>
      <c r="Z249" s="183"/>
      <c r="AA249" s="185">
        <f t="shared" si="37"/>
        <v>6.4381757545297464</v>
      </c>
      <c r="AB249" s="185">
        <f t="shared" si="38"/>
        <v>5.4114745138484182</v>
      </c>
      <c r="AC249" s="185">
        <f t="shared" si="39"/>
        <v>5.6681498240187498</v>
      </c>
      <c r="AD249" s="183"/>
      <c r="AE249" s="186" t="str">
        <f>IF(RIGHT($C249,2)&gt;=RIGHT(Controls!$C$53,2), 'Modelled costs '!$AC249*Controls!$E$41, "")</f>
        <v/>
      </c>
      <c r="AF249" s="187" t="str">
        <f>IF(RIGHT($C249,2)&lt;RIGHT(Controls!$C$53,2), "", (INDEX(Controls!$F$44:$F$49, MATCH('Modelled costs '!$C249, Controls!$B$44:$B$49,0), 0))*'Modelled costs '!$AE249)</f>
        <v/>
      </c>
      <c r="AG249" s="188" t="str">
        <f t="shared" si="40"/>
        <v/>
      </c>
    </row>
    <row r="250" spans="1:33" s="48" customFormat="1" ht="13.15">
      <c r="A250" s="66" t="str">
        <f t="shared" si="34"/>
        <v>PRT19</v>
      </c>
      <c r="B250" s="66" t="str">
        <f>Costs!B251</f>
        <v>PRT</v>
      </c>
      <c r="C250" s="66" t="str">
        <f>Costs!C251</f>
        <v>2018-19</v>
      </c>
      <c r="D250" s="181">
        <f>IFERROR(
EXP(SUM('Model coeffs'!D$14) + SUM('Model coeffs'!D$7)*'Cost drivers '!$D252 + SUM('Model coeffs'!D$8)*'Cost drivers '!$E252 + SUM('Model coeffs'!D$9)*'Cost drivers '!$F252 + SUM('Model coeffs'!D$10)*'Cost drivers '!$G252 + SUM('Model coeffs'!D$11)*'Cost drivers '!$H252 + SUM('Model coeffs'!D$12)*'Cost drivers '!$I252 + SUM('Model coeffs'!D$13)*'Cost drivers '!$J252),
"")</f>
        <v>4.1044264449797438</v>
      </c>
      <c r="E250" s="181">
        <f>IFERROR(
EXP(SUM('Model coeffs'!E$14) + SUM('Model coeffs'!E$7)*'Cost drivers '!$D252 + SUM('Model coeffs'!E$8)*'Cost drivers '!$E252 + SUM('Model coeffs'!E$9)*'Cost drivers '!$F252 + SUM('Model coeffs'!E$10)*'Cost drivers '!$G252 + SUM('Model coeffs'!E$11)*'Cost drivers '!$H252 + SUM('Model coeffs'!E$12)*'Cost drivers '!$I252 + SUM('Model coeffs'!E$13)*'Cost drivers '!$J252),
"")</f>
        <v>3.5593380246089565</v>
      </c>
      <c r="F250" s="181">
        <f>IFERROR(
EXP(SUM('Model coeffs'!F$14) + SUM('Model coeffs'!F$7)*'Cost drivers '!$D252 + SUM('Model coeffs'!F$8)*'Cost drivers '!$E252 + SUM('Model coeffs'!F$9)*'Cost drivers '!$F252 + SUM('Model coeffs'!F$10)*'Cost drivers '!$G252 + SUM('Model coeffs'!F$11)*'Cost drivers '!$H252 + SUM('Model coeffs'!F$12)*'Cost drivers '!$I252 + SUM('Model coeffs'!F$13)*'Cost drivers '!$J252),
"")</f>
        <v>17.773961990052221</v>
      </c>
      <c r="G250" s="181">
        <f>IFERROR(
EXP(SUM('Model coeffs'!G$14) + SUM('Model coeffs'!G$7)*'Cost drivers '!$D252 + SUM('Model coeffs'!G$8)*'Cost drivers '!$E252 + SUM('Model coeffs'!G$9)*'Cost drivers '!$F252 + SUM('Model coeffs'!G$10)*'Cost drivers '!$G252 + SUM('Model coeffs'!G$11)*'Cost drivers '!$H252 + SUM('Model coeffs'!G$12)*'Cost drivers '!$I252 + SUM('Model coeffs'!G$13)*'Cost drivers '!$J252),
"")</f>
        <v>18.233622953452208</v>
      </c>
      <c r="H250" s="181">
        <f>IFERROR(
EXP(SUM('Model coeffs'!H$14) + SUM('Model coeffs'!H$7)*'Cost drivers '!$D252 + SUM('Model coeffs'!H$8)*'Cost drivers '!$E252 + SUM('Model coeffs'!H$9)*'Cost drivers '!$F252 + SUM('Model coeffs'!H$10)*'Cost drivers '!$G252 + SUM('Model coeffs'!H$11)*'Cost drivers '!$H252 + SUM('Model coeffs'!H$12)*'Cost drivers '!$I252 + SUM('Model coeffs'!H$13)*'Cost drivers '!$J252),
"")</f>
        <v>19.314327532954444</v>
      </c>
      <c r="I250" s="181">
        <f>IFERROR(
EXP(SUM('Model coeffs'!I$14) + SUM('Model coeffs'!I$7)*'Cost drivers '!$D252 + SUM('Model coeffs'!I$8)*'Cost drivers '!$E252 + SUM('Model coeffs'!I$9)*'Cost drivers '!$F252 + SUM('Model coeffs'!I$10)*'Cost drivers '!$G252 + SUM('Model coeffs'!I$11)*'Cost drivers '!$H252 + SUM('Model coeffs'!I$12)*'Cost drivers '!$I252 + SUM('Model coeffs'!I$13)*'Cost drivers '!$J252),
"")</f>
        <v>17.500829044003613</v>
      </c>
      <c r="J250" s="181">
        <f>IFERROR(
EXP(SUM('Model coeffs'!J$14) + SUM('Model coeffs'!J$7)*'Cost drivers '!$D252 + SUM('Model coeffs'!J$8)*'Cost drivers '!$E252 + SUM('Model coeffs'!J$9)*'Cost drivers '!$F252 + SUM('Model coeffs'!J$10)*'Cost drivers '!$G252 + SUM('Model coeffs'!J$11)*'Cost drivers '!$H252 + SUM('Model coeffs'!J$12)*'Cost drivers '!$I252 + SUM('Model coeffs'!J$13)*'Cost drivers '!$J252),
"")</f>
        <v>18.929978081752246</v>
      </c>
      <c r="K250" s="181">
        <f>IFERROR(
EXP(SUM('Model coeffs'!K$14) + SUM('Model coeffs'!K$7)*'Cost drivers '!$D252 + SUM('Model coeffs'!K$8)*'Cost drivers '!$E252 + SUM('Model coeffs'!K$9)*'Cost drivers '!$F252 + SUM('Model coeffs'!K$10)*'Cost drivers '!$G252 + SUM('Model coeffs'!K$11)*'Cost drivers '!$H252 + SUM('Model coeffs'!K$12)*'Cost drivers '!$I252 + SUM('Model coeffs'!K$13)*'Cost drivers '!$J252),
"")</f>
        <v>17.175824156046776</v>
      </c>
      <c r="L250" s="182">
        <f>IFERROR(INDEX('Cost drivers '!$O$9:$O$314, MATCH('Modelled costs '!$A250, 'Cost drivers '!$A$9:$A$314, 0)), "")</f>
        <v>294.61400000000003</v>
      </c>
      <c r="M250" s="183"/>
      <c r="N250" s="184">
        <f t="shared" si="42"/>
        <v>1.2092214926612623</v>
      </c>
      <c r="O250" s="184">
        <f t="shared" si="42"/>
        <v>1.0486308127821433</v>
      </c>
      <c r="P250" s="184">
        <f t="shared" si="42"/>
        <v>5.2364580377372469</v>
      </c>
      <c r="Q250" s="184">
        <f t="shared" si="42"/>
        <v>5.3718805928083695</v>
      </c>
      <c r="R250" s="184">
        <f t="shared" si="42"/>
        <v>5.6902712917938416</v>
      </c>
      <c r="S250" s="184">
        <f t="shared" si="42"/>
        <v>5.1559892479700808</v>
      </c>
      <c r="T250" s="184">
        <f t="shared" si="42"/>
        <v>5.5770365625773577</v>
      </c>
      <c r="U250" s="184">
        <f t="shared" si="41"/>
        <v>5.0602382579095666</v>
      </c>
      <c r="V250" s="183"/>
      <c r="W250" s="185">
        <f t="shared" si="35"/>
        <v>1.1289261527217027</v>
      </c>
      <c r="X250" s="185">
        <f t="shared" si="36"/>
        <v>5.3041693152728087</v>
      </c>
      <c r="Y250" s="185">
        <f t="shared" si="33"/>
        <v>5.3708838400627119</v>
      </c>
      <c r="Z250" s="183"/>
      <c r="AA250" s="185">
        <f t="shared" si="37"/>
        <v>6.4330954679945114</v>
      </c>
      <c r="AB250" s="185">
        <f t="shared" si="38"/>
        <v>5.3708838400627119</v>
      </c>
      <c r="AC250" s="185">
        <f t="shared" si="39"/>
        <v>5.6364367470456624</v>
      </c>
      <c r="AD250" s="183"/>
      <c r="AE250" s="186" t="str">
        <f>IF(RIGHT($C250,2)&gt;=RIGHT(Controls!$C$53,2), 'Modelled costs '!$AC250*Controls!$E$41, "")</f>
        <v/>
      </c>
      <c r="AF250" s="187" t="str">
        <f>IF(RIGHT($C250,2)&lt;RIGHT(Controls!$C$53,2), "", (INDEX(Controls!$F$44:$F$49, MATCH('Modelled costs '!$C250, Controls!$B$44:$B$49,0), 0))*'Modelled costs '!$AE250)</f>
        <v/>
      </c>
      <c r="AG250" s="188" t="str">
        <f t="shared" si="40"/>
        <v/>
      </c>
    </row>
    <row r="251" spans="1:33" s="48" customFormat="1" ht="13.15">
      <c r="A251" s="66" t="str">
        <f t="shared" si="34"/>
        <v>PRT20</v>
      </c>
      <c r="B251" s="66" t="str">
        <f>Costs!B252</f>
        <v>PRT</v>
      </c>
      <c r="C251" s="66" t="str">
        <f>Costs!C252</f>
        <v>2019-20</v>
      </c>
      <c r="D251" s="181">
        <f>IFERROR(
EXP(SUM('Model coeffs'!D$14) + SUM('Model coeffs'!D$7)*'Cost drivers '!$D253 + SUM('Model coeffs'!D$8)*'Cost drivers '!$E253 + SUM('Model coeffs'!D$9)*'Cost drivers '!$F253 + SUM('Model coeffs'!D$10)*'Cost drivers '!$G253 + SUM('Model coeffs'!D$11)*'Cost drivers '!$H253 + SUM('Model coeffs'!D$12)*'Cost drivers '!$I253 + SUM('Model coeffs'!D$13)*'Cost drivers '!$J253),
"")</f>
        <v>5.7600927768803203</v>
      </c>
      <c r="E251" s="181">
        <f>IFERROR(
EXP(SUM('Model coeffs'!E$14) + SUM('Model coeffs'!E$7)*'Cost drivers '!$D253 + SUM('Model coeffs'!E$8)*'Cost drivers '!$E253 + SUM('Model coeffs'!E$9)*'Cost drivers '!$F253 + SUM('Model coeffs'!E$10)*'Cost drivers '!$G253 + SUM('Model coeffs'!E$11)*'Cost drivers '!$H253 + SUM('Model coeffs'!E$12)*'Cost drivers '!$I253 + SUM('Model coeffs'!E$13)*'Cost drivers '!$J253),
"")</f>
        <v>5.1127035338670561</v>
      </c>
      <c r="F251" s="181">
        <f>IFERROR(
EXP(SUM('Model coeffs'!F$14) + SUM('Model coeffs'!F$7)*'Cost drivers '!$D253 + SUM('Model coeffs'!F$8)*'Cost drivers '!$E253 + SUM('Model coeffs'!F$9)*'Cost drivers '!$F253 + SUM('Model coeffs'!F$10)*'Cost drivers '!$G253 + SUM('Model coeffs'!F$11)*'Cost drivers '!$H253 + SUM('Model coeffs'!F$12)*'Cost drivers '!$I253 + SUM('Model coeffs'!F$13)*'Cost drivers '!$J253),
"")</f>
        <v>17.773961990052221</v>
      </c>
      <c r="G251" s="181">
        <f>IFERROR(
EXP(SUM('Model coeffs'!G$14) + SUM('Model coeffs'!G$7)*'Cost drivers '!$D253 + SUM('Model coeffs'!G$8)*'Cost drivers '!$E253 + SUM('Model coeffs'!G$9)*'Cost drivers '!$F253 + SUM('Model coeffs'!G$10)*'Cost drivers '!$G253 + SUM('Model coeffs'!G$11)*'Cost drivers '!$H253 + SUM('Model coeffs'!G$12)*'Cost drivers '!$I253 + SUM('Model coeffs'!G$13)*'Cost drivers '!$J253),
"")</f>
        <v>18.224210461024455</v>
      </c>
      <c r="H251" s="181">
        <f>IFERROR(
EXP(SUM('Model coeffs'!H$14) + SUM('Model coeffs'!H$7)*'Cost drivers '!$D253 + SUM('Model coeffs'!H$8)*'Cost drivers '!$E253 + SUM('Model coeffs'!H$9)*'Cost drivers '!$F253 + SUM('Model coeffs'!H$10)*'Cost drivers '!$G253 + SUM('Model coeffs'!H$11)*'Cost drivers '!$H253 + SUM('Model coeffs'!H$12)*'Cost drivers '!$I253 + SUM('Model coeffs'!H$13)*'Cost drivers '!$J253),
"")</f>
        <v>22.570033445004928</v>
      </c>
      <c r="I251" s="181">
        <f>IFERROR(
EXP(SUM('Model coeffs'!I$14) + SUM('Model coeffs'!I$7)*'Cost drivers '!$D253 + SUM('Model coeffs'!I$8)*'Cost drivers '!$E253 + SUM('Model coeffs'!I$9)*'Cost drivers '!$F253 + SUM('Model coeffs'!I$10)*'Cost drivers '!$G253 + SUM('Model coeffs'!I$11)*'Cost drivers '!$H253 + SUM('Model coeffs'!I$12)*'Cost drivers '!$I253 + SUM('Model coeffs'!I$13)*'Cost drivers '!$J253),
"")</f>
        <v>20.625948352000613</v>
      </c>
      <c r="J251" s="181">
        <f>IFERROR(
EXP(SUM('Model coeffs'!J$14) + SUM('Model coeffs'!J$7)*'Cost drivers '!$D253 + SUM('Model coeffs'!J$8)*'Cost drivers '!$E253 + SUM('Model coeffs'!J$9)*'Cost drivers '!$F253 + SUM('Model coeffs'!J$10)*'Cost drivers '!$G253 + SUM('Model coeffs'!J$11)*'Cost drivers '!$H253 + SUM('Model coeffs'!J$12)*'Cost drivers '!$I253 + SUM('Model coeffs'!J$13)*'Cost drivers '!$J253),
"")</f>
        <v>22.152655112474779</v>
      </c>
      <c r="K251" s="181">
        <f>IFERROR(
EXP(SUM('Model coeffs'!K$14) + SUM('Model coeffs'!K$7)*'Cost drivers '!$D253 + SUM('Model coeffs'!K$8)*'Cost drivers '!$E253 + SUM('Model coeffs'!K$9)*'Cost drivers '!$F253 + SUM('Model coeffs'!K$10)*'Cost drivers '!$G253 + SUM('Model coeffs'!K$11)*'Cost drivers '!$H253 + SUM('Model coeffs'!K$12)*'Cost drivers '!$I253 + SUM('Model coeffs'!K$13)*'Cost drivers '!$J253),
"")</f>
        <v>20.296441032903498</v>
      </c>
      <c r="L251" s="182">
        <f>IFERROR(INDEX('Cost drivers '!$O$9:$O$314, MATCH('Modelled costs '!$A251, 'Cost drivers '!$A$9:$A$314, 0)), "")</f>
        <v>296.61199999999997</v>
      </c>
      <c r="M251" s="183"/>
      <c r="N251" s="184">
        <f t="shared" si="42"/>
        <v>1.7085126387360252</v>
      </c>
      <c r="O251" s="184">
        <f t="shared" si="42"/>
        <v>1.5164892205873748</v>
      </c>
      <c r="P251" s="184">
        <f t="shared" si="42"/>
        <v>5.2719704137933681</v>
      </c>
      <c r="Q251" s="184">
        <f t="shared" si="42"/>
        <v>5.4055195132653839</v>
      </c>
      <c r="R251" s="184">
        <f t="shared" si="42"/>
        <v>6.6945427601898002</v>
      </c>
      <c r="S251" s="184">
        <f t="shared" si="42"/>
        <v>6.1179037925836042</v>
      </c>
      <c r="T251" s="184">
        <f t="shared" si="42"/>
        <v>6.5707433382213676</v>
      </c>
      <c r="U251" s="184">
        <f t="shared" si="41"/>
        <v>6.0201679676515711</v>
      </c>
      <c r="V251" s="183"/>
      <c r="W251" s="185">
        <f t="shared" si="35"/>
        <v>1.6125009296616999</v>
      </c>
      <c r="X251" s="185">
        <f t="shared" si="36"/>
        <v>5.3387449635293756</v>
      </c>
      <c r="Y251" s="185">
        <f t="shared" si="33"/>
        <v>6.3508394646615853</v>
      </c>
      <c r="Z251" s="183"/>
      <c r="AA251" s="185">
        <f t="shared" si="37"/>
        <v>6.951245893191075</v>
      </c>
      <c r="AB251" s="185">
        <f t="shared" si="38"/>
        <v>6.3508394646615853</v>
      </c>
      <c r="AC251" s="185">
        <f t="shared" si="39"/>
        <v>6.5009410717939575</v>
      </c>
      <c r="AD251" s="183"/>
      <c r="AE251" s="186" t="str">
        <f>IF(RIGHT($C251,2)&gt;=RIGHT(Controls!$C$53,2), 'Modelled costs '!$AC251*Controls!$E$41, "")</f>
        <v/>
      </c>
      <c r="AF251" s="187" t="str">
        <f>IF(RIGHT($C251,2)&lt;RIGHT(Controls!$C$53,2), "", (INDEX(Controls!$F$44:$F$49, MATCH('Modelled costs '!$C251, Controls!$B$44:$B$49,0), 0))*'Modelled costs '!$AE251)</f>
        <v/>
      </c>
      <c r="AG251" s="188" t="str">
        <f t="shared" si="40"/>
        <v/>
      </c>
    </row>
    <row r="252" spans="1:33" s="48" customFormat="1" ht="13.15">
      <c r="A252" s="66" t="str">
        <f t="shared" si="34"/>
        <v>PRT21</v>
      </c>
      <c r="B252" s="66" t="str">
        <f>Costs!B253</f>
        <v>PRT</v>
      </c>
      <c r="C252" s="66" t="str">
        <f>Costs!C253</f>
        <v>2020-21</v>
      </c>
      <c r="D252" s="181">
        <f>IFERROR(
EXP(SUM('Model coeffs'!D$14) + SUM('Model coeffs'!D$7)*'Cost drivers '!$D254 + SUM('Model coeffs'!D$8)*'Cost drivers '!$E254 + SUM('Model coeffs'!D$9)*'Cost drivers '!$F254 + SUM('Model coeffs'!D$10)*'Cost drivers '!$G254 + SUM('Model coeffs'!D$11)*'Cost drivers '!$H254 + SUM('Model coeffs'!D$12)*'Cost drivers '!$I254 + SUM('Model coeffs'!D$13)*'Cost drivers '!$J254),
"")</f>
        <v>4.5953649726531554</v>
      </c>
      <c r="E252" s="181">
        <f>IFERROR(
EXP(SUM('Model coeffs'!E$14) + SUM('Model coeffs'!E$7)*'Cost drivers '!$D254 + SUM('Model coeffs'!E$8)*'Cost drivers '!$E254 + SUM('Model coeffs'!E$9)*'Cost drivers '!$F254 + SUM('Model coeffs'!E$10)*'Cost drivers '!$G254 + SUM('Model coeffs'!E$11)*'Cost drivers '!$H254 + SUM('Model coeffs'!E$12)*'Cost drivers '!$I254 + SUM('Model coeffs'!E$13)*'Cost drivers '!$J254),
"")</f>
        <v>4.1059119304877205</v>
      </c>
      <c r="F252" s="181">
        <f>IFERROR(
EXP(SUM('Model coeffs'!F$14) + SUM('Model coeffs'!F$7)*'Cost drivers '!$D254 + SUM('Model coeffs'!F$8)*'Cost drivers '!$E254 + SUM('Model coeffs'!F$9)*'Cost drivers '!$F254 + SUM('Model coeffs'!F$10)*'Cost drivers '!$G254 + SUM('Model coeffs'!F$11)*'Cost drivers '!$H254 + SUM('Model coeffs'!F$12)*'Cost drivers '!$I254 + SUM('Model coeffs'!F$13)*'Cost drivers '!$J254),
"")</f>
        <v>17.773961990052221</v>
      </c>
      <c r="G252" s="181">
        <f>IFERROR(
EXP(SUM('Model coeffs'!G$14) + SUM('Model coeffs'!G$7)*'Cost drivers '!$D254 + SUM('Model coeffs'!G$8)*'Cost drivers '!$E254 + SUM('Model coeffs'!G$9)*'Cost drivers '!$F254 + SUM('Model coeffs'!G$10)*'Cost drivers '!$G254 + SUM('Model coeffs'!G$11)*'Cost drivers '!$H254 + SUM('Model coeffs'!G$12)*'Cost drivers '!$I254 + SUM('Model coeffs'!G$13)*'Cost drivers '!$J254),
"")</f>
        <v>18.213021900386597</v>
      </c>
      <c r="H252" s="181">
        <f>IFERROR(
EXP(SUM('Model coeffs'!H$14) + SUM('Model coeffs'!H$7)*'Cost drivers '!$D254 + SUM('Model coeffs'!H$8)*'Cost drivers '!$E254 + SUM('Model coeffs'!H$9)*'Cost drivers '!$F254 + SUM('Model coeffs'!H$10)*'Cost drivers '!$G254 + SUM('Model coeffs'!H$11)*'Cost drivers '!$H254 + SUM('Model coeffs'!H$12)*'Cost drivers '!$I254 + SUM('Model coeffs'!H$13)*'Cost drivers '!$J254),
"")</f>
        <v>19.557944298868033</v>
      </c>
      <c r="I252" s="181">
        <f>IFERROR(
EXP(SUM('Model coeffs'!I$14) + SUM('Model coeffs'!I$7)*'Cost drivers '!$D254 + SUM('Model coeffs'!I$8)*'Cost drivers '!$E254 + SUM('Model coeffs'!I$9)*'Cost drivers '!$F254 + SUM('Model coeffs'!I$10)*'Cost drivers '!$G254 + SUM('Model coeffs'!I$11)*'Cost drivers '!$H254 + SUM('Model coeffs'!I$12)*'Cost drivers '!$I254 + SUM('Model coeffs'!I$13)*'Cost drivers '!$J254),
"")</f>
        <v>17.912098282918826</v>
      </c>
      <c r="J252" s="181">
        <f>IFERROR(
EXP(SUM('Model coeffs'!J$14) + SUM('Model coeffs'!J$7)*'Cost drivers '!$D254 + SUM('Model coeffs'!J$8)*'Cost drivers '!$E254 + SUM('Model coeffs'!J$9)*'Cost drivers '!$F254 + SUM('Model coeffs'!J$10)*'Cost drivers '!$G254 + SUM('Model coeffs'!J$11)*'Cost drivers '!$H254 + SUM('Model coeffs'!J$12)*'Cost drivers '!$I254 + SUM('Model coeffs'!J$13)*'Cost drivers '!$J254),
"")</f>
        <v>19.229126759310208</v>
      </c>
      <c r="K252" s="181">
        <f>IFERROR(
EXP(SUM('Model coeffs'!K$14) + SUM('Model coeffs'!K$7)*'Cost drivers '!$D254 + SUM('Model coeffs'!K$8)*'Cost drivers '!$E254 + SUM('Model coeffs'!K$9)*'Cost drivers '!$F254 + SUM('Model coeffs'!K$10)*'Cost drivers '!$G254 + SUM('Model coeffs'!K$11)*'Cost drivers '!$H254 + SUM('Model coeffs'!K$12)*'Cost drivers '!$I254 + SUM('Model coeffs'!K$13)*'Cost drivers '!$J254),
"")</f>
        <v>17.662453143693892</v>
      </c>
      <c r="L252" s="182">
        <f>IFERROR(INDEX('Cost drivers '!$O$9:$O$314, MATCH('Modelled costs '!$A252, 'Cost drivers '!$A$9:$A$314, 0)), "")</f>
        <v>299.00600000000003</v>
      </c>
      <c r="M252" s="183"/>
      <c r="N252" s="184">
        <f t="shared" si="42"/>
        <v>1.3740416990131294</v>
      </c>
      <c r="O252" s="184">
        <f t="shared" si="42"/>
        <v>1.2276923026874114</v>
      </c>
      <c r="P252" s="184">
        <f t="shared" si="42"/>
        <v>5.3145212787975549</v>
      </c>
      <c r="Q252" s="184">
        <f t="shared" si="42"/>
        <v>5.445802826346994</v>
      </c>
      <c r="R252" s="184">
        <f t="shared" si="42"/>
        <v>5.8479426930273348</v>
      </c>
      <c r="S252" s="184">
        <f t="shared" si="42"/>
        <v>5.3558248591824267</v>
      </c>
      <c r="T252" s="184">
        <f t="shared" si="42"/>
        <v>5.749624275794309</v>
      </c>
      <c r="U252" s="184">
        <f t="shared" si="41"/>
        <v>5.2811794646833361</v>
      </c>
      <c r="V252" s="183"/>
      <c r="W252" s="185">
        <f t="shared" si="35"/>
        <v>1.3008670008502703</v>
      </c>
      <c r="X252" s="185">
        <f t="shared" si="36"/>
        <v>5.380162052572274</v>
      </c>
      <c r="Y252" s="185">
        <f t="shared" si="33"/>
        <v>5.5586428231718523</v>
      </c>
      <c r="Z252" s="183"/>
      <c r="AA252" s="185">
        <f t="shared" si="37"/>
        <v>6.6810290534225443</v>
      </c>
      <c r="AB252" s="185">
        <f t="shared" si="38"/>
        <v>5.5586428231718523</v>
      </c>
      <c r="AC252" s="185">
        <f t="shared" si="39"/>
        <v>5.8392393807345258</v>
      </c>
      <c r="AD252" s="183"/>
      <c r="AE252" s="186" t="str">
        <f>IF(RIGHT($C252,2)&gt;=RIGHT(Controls!$C$53,2), 'Modelled costs '!$AC252*Controls!$E$41, "")</f>
        <v/>
      </c>
      <c r="AF252" s="187" t="str">
        <f>IF(RIGHT($C252,2)&lt;RIGHT(Controls!$C$53,2), "", (INDEX(Controls!$F$44:$F$49, MATCH('Modelled costs '!$C252, Controls!$B$44:$B$49,0), 0))*'Modelled costs '!$AE252)</f>
        <v/>
      </c>
      <c r="AG252" s="188" t="str">
        <f t="shared" si="40"/>
        <v/>
      </c>
    </row>
    <row r="253" spans="1:33" s="48" customFormat="1" ht="13.15">
      <c r="A253" s="66" t="str">
        <f t="shared" si="34"/>
        <v>PRT22</v>
      </c>
      <c r="B253" s="66" t="str">
        <f>Costs!B254</f>
        <v>PRT</v>
      </c>
      <c r="C253" s="66" t="str">
        <f>Costs!C254</f>
        <v>2021-22</v>
      </c>
      <c r="D253" s="181">
        <f>IFERROR(
EXP(SUM('Model coeffs'!D$14) + SUM('Model coeffs'!D$7)*'Cost drivers '!$D255 + SUM('Model coeffs'!D$8)*'Cost drivers '!$E255 + SUM('Model coeffs'!D$9)*'Cost drivers '!$F255 + SUM('Model coeffs'!D$10)*'Cost drivers '!$G255 + SUM('Model coeffs'!D$11)*'Cost drivers '!$H255 + SUM('Model coeffs'!D$12)*'Cost drivers '!$I255 + SUM('Model coeffs'!D$13)*'Cost drivers '!$J255),
"")</f>
        <v>3.3445823593987201</v>
      </c>
      <c r="E253" s="181">
        <f>IFERROR(
EXP(SUM('Model coeffs'!E$14) + SUM('Model coeffs'!E$7)*'Cost drivers '!$D255 + SUM('Model coeffs'!E$8)*'Cost drivers '!$E255 + SUM('Model coeffs'!E$9)*'Cost drivers '!$F255 + SUM('Model coeffs'!E$10)*'Cost drivers '!$G255 + SUM('Model coeffs'!E$11)*'Cost drivers '!$H255 + SUM('Model coeffs'!E$12)*'Cost drivers '!$I255 + SUM('Model coeffs'!E$13)*'Cost drivers '!$J255),
"")</f>
        <v>3.2075237573614532</v>
      </c>
      <c r="F253" s="181">
        <f>IFERROR(
EXP(SUM('Model coeffs'!F$14) + SUM('Model coeffs'!F$7)*'Cost drivers '!$D255 + SUM('Model coeffs'!F$8)*'Cost drivers '!$E255 + SUM('Model coeffs'!F$9)*'Cost drivers '!$F255 + SUM('Model coeffs'!F$10)*'Cost drivers '!$G255 + SUM('Model coeffs'!F$11)*'Cost drivers '!$H255 + SUM('Model coeffs'!F$12)*'Cost drivers '!$I255 + SUM('Model coeffs'!F$13)*'Cost drivers '!$J255),
"")</f>
        <v>17.773961990052221</v>
      </c>
      <c r="G253" s="181">
        <f>IFERROR(
EXP(SUM('Model coeffs'!G$14) + SUM('Model coeffs'!G$7)*'Cost drivers '!$D255 + SUM('Model coeffs'!G$8)*'Cost drivers '!$E255 + SUM('Model coeffs'!G$9)*'Cost drivers '!$F255 + SUM('Model coeffs'!G$10)*'Cost drivers '!$G255 + SUM('Model coeffs'!G$11)*'Cost drivers '!$H255 + SUM('Model coeffs'!G$12)*'Cost drivers '!$I255 + SUM('Model coeffs'!G$13)*'Cost drivers '!$J255),
"")</f>
        <v>18.205038073776386</v>
      </c>
      <c r="H253" s="181">
        <f>IFERROR(
EXP(SUM('Model coeffs'!H$14) + SUM('Model coeffs'!H$7)*'Cost drivers '!$D255 + SUM('Model coeffs'!H$8)*'Cost drivers '!$E255 + SUM('Model coeffs'!H$9)*'Cost drivers '!$F255 + SUM('Model coeffs'!H$10)*'Cost drivers '!$G255 + SUM('Model coeffs'!H$11)*'Cost drivers '!$H255 + SUM('Model coeffs'!H$12)*'Cost drivers '!$I255 + SUM('Model coeffs'!H$13)*'Cost drivers '!$J255),
"")</f>
        <v>17.20450399611644</v>
      </c>
      <c r="I253" s="181">
        <f>IFERROR(
EXP(SUM('Model coeffs'!I$14) + SUM('Model coeffs'!I$7)*'Cost drivers '!$D255 + SUM('Model coeffs'!I$8)*'Cost drivers '!$E255 + SUM('Model coeffs'!I$9)*'Cost drivers '!$F255 + SUM('Model coeffs'!I$10)*'Cost drivers '!$G255 + SUM('Model coeffs'!I$11)*'Cost drivers '!$H255 + SUM('Model coeffs'!I$12)*'Cost drivers '!$I255 + SUM('Model coeffs'!I$13)*'Cost drivers '!$J255),
"")</f>
        <v>16.411014127397184</v>
      </c>
      <c r="J253" s="181">
        <f>IFERROR(
EXP(SUM('Model coeffs'!J$14) + SUM('Model coeffs'!J$7)*'Cost drivers '!$D255 + SUM('Model coeffs'!J$8)*'Cost drivers '!$E255 + SUM('Model coeffs'!J$9)*'Cost drivers '!$F255 + SUM('Model coeffs'!J$10)*'Cost drivers '!$G255 + SUM('Model coeffs'!J$11)*'Cost drivers '!$H255 + SUM('Model coeffs'!J$12)*'Cost drivers '!$I255 + SUM('Model coeffs'!J$13)*'Cost drivers '!$J255),
"")</f>
        <v>17.004972011126529</v>
      </c>
      <c r="K253" s="181">
        <f>IFERROR(
EXP(SUM('Model coeffs'!K$14) + SUM('Model coeffs'!K$7)*'Cost drivers '!$D255 + SUM('Model coeffs'!K$8)*'Cost drivers '!$E255 + SUM('Model coeffs'!K$9)*'Cost drivers '!$F255 + SUM('Model coeffs'!K$10)*'Cost drivers '!$G255 + SUM('Model coeffs'!K$11)*'Cost drivers '!$H255 + SUM('Model coeffs'!K$12)*'Cost drivers '!$I255 + SUM('Model coeffs'!K$13)*'Cost drivers '!$J255),
"")</f>
        <v>16.262811165266392</v>
      </c>
      <c r="L253" s="182">
        <f>IFERROR(INDEX('Cost drivers '!$O$9:$O$314, MATCH('Modelled costs '!$A253, 'Cost drivers '!$A$9:$A$314, 0)), "")</f>
        <v>300.72699999999998</v>
      </c>
      <c r="M253" s="183"/>
      <c r="N253" s="184">
        <f t="shared" si="42"/>
        <v>1.0058062191948989</v>
      </c>
      <c r="O253" s="184">
        <f t="shared" si="42"/>
        <v>0.96458899698003775</v>
      </c>
      <c r="P253" s="184">
        <f t="shared" si="42"/>
        <v>5.3451102673824344</v>
      </c>
      <c r="Q253" s="184">
        <f t="shared" si="42"/>
        <v>5.4747464848125516</v>
      </c>
      <c r="R253" s="184">
        <f t="shared" si="42"/>
        <v>5.1738588732401087</v>
      </c>
      <c r="S253" s="184">
        <f t="shared" si="42"/>
        <v>4.9352350454897733</v>
      </c>
      <c r="T253" s="184">
        <f t="shared" si="42"/>
        <v>5.1138542179900481</v>
      </c>
      <c r="U253" s="184">
        <f t="shared" si="41"/>
        <v>4.8906664132970663</v>
      </c>
      <c r="V253" s="183"/>
      <c r="W253" s="185">
        <f t="shared" si="35"/>
        <v>0.98519760808746826</v>
      </c>
      <c r="X253" s="185">
        <f t="shared" si="36"/>
        <v>5.4099283760974934</v>
      </c>
      <c r="Y253" s="185">
        <f t="shared" si="33"/>
        <v>5.0284036375042493</v>
      </c>
      <c r="Z253" s="183"/>
      <c r="AA253" s="185">
        <f t="shared" si="37"/>
        <v>6.3951259841849613</v>
      </c>
      <c r="AB253" s="185">
        <f t="shared" si="38"/>
        <v>5.0284036375042493</v>
      </c>
      <c r="AC253" s="185">
        <f t="shared" si="39"/>
        <v>5.3700842241744269</v>
      </c>
      <c r="AD253" s="183"/>
      <c r="AE253" s="186" t="str">
        <f>IF(RIGHT($C253,2)&gt;=RIGHT(Controls!$C$53,2), 'Modelled costs '!$AC253*Controls!$E$41, "")</f>
        <v/>
      </c>
      <c r="AF253" s="187" t="str">
        <f>IF(RIGHT($C253,2)&lt;RIGHT(Controls!$C$53,2), "", (INDEX(Controls!$F$44:$F$49, MATCH('Modelled costs '!$C253, Controls!$B$44:$B$49,0), 0))*'Modelled costs '!$AE253)</f>
        <v/>
      </c>
      <c r="AG253" s="188" t="str">
        <f t="shared" si="40"/>
        <v/>
      </c>
    </row>
    <row r="254" spans="1:33" s="48" customFormat="1" ht="13.15">
      <c r="A254" s="66" t="str">
        <f t="shared" si="34"/>
        <v>PRT23</v>
      </c>
      <c r="B254" s="66" t="str">
        <f>Costs!B255</f>
        <v>PRT</v>
      </c>
      <c r="C254" s="66" t="str">
        <f>Costs!C255</f>
        <v>2022-23</v>
      </c>
      <c r="D254" s="181">
        <f>IFERROR(
EXP(SUM('Model coeffs'!D$14) + SUM('Model coeffs'!D$7)*'Cost drivers '!$D256 + SUM('Model coeffs'!D$8)*'Cost drivers '!$E256 + SUM('Model coeffs'!D$9)*'Cost drivers '!$F256 + SUM('Model coeffs'!D$10)*'Cost drivers '!$G256 + SUM('Model coeffs'!D$11)*'Cost drivers '!$H256 + SUM('Model coeffs'!D$12)*'Cost drivers '!$I256 + SUM('Model coeffs'!D$13)*'Cost drivers '!$J256),
"")</f>
        <v>3.4199343089209568</v>
      </c>
      <c r="E254" s="181">
        <f>IFERROR(
EXP(SUM('Model coeffs'!E$14) + SUM('Model coeffs'!E$7)*'Cost drivers '!$D256 + SUM('Model coeffs'!E$8)*'Cost drivers '!$E256 + SUM('Model coeffs'!E$9)*'Cost drivers '!$F256 + SUM('Model coeffs'!E$10)*'Cost drivers '!$G256 + SUM('Model coeffs'!E$11)*'Cost drivers '!$H256 + SUM('Model coeffs'!E$12)*'Cost drivers '!$I256 + SUM('Model coeffs'!E$13)*'Cost drivers '!$J256),
"")</f>
        <v>3.1168459658399823</v>
      </c>
      <c r="F254" s="181">
        <f>IFERROR(
EXP(SUM('Model coeffs'!F$14) + SUM('Model coeffs'!F$7)*'Cost drivers '!$D256 + SUM('Model coeffs'!F$8)*'Cost drivers '!$E256 + SUM('Model coeffs'!F$9)*'Cost drivers '!$F256 + SUM('Model coeffs'!F$10)*'Cost drivers '!$G256 + SUM('Model coeffs'!F$11)*'Cost drivers '!$H256 + SUM('Model coeffs'!F$12)*'Cost drivers '!$I256 + SUM('Model coeffs'!F$13)*'Cost drivers '!$J256),
"")</f>
        <v>17.773961990052221</v>
      </c>
      <c r="G254" s="181">
        <f>IFERROR(
EXP(SUM('Model coeffs'!G$14) + SUM('Model coeffs'!G$7)*'Cost drivers '!$D256 + SUM('Model coeffs'!G$8)*'Cost drivers '!$E256 + SUM('Model coeffs'!G$9)*'Cost drivers '!$F256 + SUM('Model coeffs'!G$10)*'Cost drivers '!$G256 + SUM('Model coeffs'!G$11)*'Cost drivers '!$H256 + SUM('Model coeffs'!G$12)*'Cost drivers '!$I256 + SUM('Model coeffs'!G$13)*'Cost drivers '!$J256),
"")</f>
        <v>18.198588781280222</v>
      </c>
      <c r="H254" s="181">
        <f>IFERROR(
EXP(SUM('Model coeffs'!H$14) + SUM('Model coeffs'!H$7)*'Cost drivers '!$D256 + SUM('Model coeffs'!H$8)*'Cost drivers '!$E256 + SUM('Model coeffs'!H$9)*'Cost drivers '!$F256 + SUM('Model coeffs'!H$10)*'Cost drivers '!$G256 + SUM('Model coeffs'!H$11)*'Cost drivers '!$H256 + SUM('Model coeffs'!H$12)*'Cost drivers '!$I256 + SUM('Model coeffs'!H$13)*'Cost drivers '!$J256),
"")</f>
        <v>17.339425262728</v>
      </c>
      <c r="I254" s="181">
        <f>IFERROR(
EXP(SUM('Model coeffs'!I$14) + SUM('Model coeffs'!I$7)*'Cost drivers '!$D256 + SUM('Model coeffs'!I$8)*'Cost drivers '!$E256 + SUM('Model coeffs'!I$9)*'Cost drivers '!$F256 + SUM('Model coeffs'!I$10)*'Cost drivers '!$G256 + SUM('Model coeffs'!I$11)*'Cost drivers '!$H256 + SUM('Model coeffs'!I$12)*'Cost drivers '!$I256 + SUM('Model coeffs'!I$13)*'Cost drivers '!$J256),
"")</f>
        <v>16.084671292472237</v>
      </c>
      <c r="J254" s="181">
        <f>IFERROR(
EXP(SUM('Model coeffs'!J$14) + SUM('Model coeffs'!J$7)*'Cost drivers '!$D256 + SUM('Model coeffs'!J$8)*'Cost drivers '!$E256 + SUM('Model coeffs'!J$9)*'Cost drivers '!$F256 + SUM('Model coeffs'!J$10)*'Cost drivers '!$G256 + SUM('Model coeffs'!J$11)*'Cost drivers '!$H256 + SUM('Model coeffs'!J$12)*'Cost drivers '!$I256 + SUM('Model coeffs'!J$13)*'Cost drivers '!$J256),
"")</f>
        <v>17.209645886411014</v>
      </c>
      <c r="K254" s="181">
        <f>IFERROR(
EXP(SUM('Model coeffs'!K$14) + SUM('Model coeffs'!K$7)*'Cost drivers '!$D256 + SUM('Model coeffs'!K$8)*'Cost drivers '!$E256 + SUM('Model coeffs'!K$9)*'Cost drivers '!$F256 + SUM('Model coeffs'!K$10)*'Cost drivers '!$G256 + SUM('Model coeffs'!K$11)*'Cost drivers '!$H256 + SUM('Model coeffs'!K$12)*'Cost drivers '!$I256 + SUM('Model coeffs'!K$13)*'Cost drivers '!$J256),
"")</f>
        <v>16.001699041364251</v>
      </c>
      <c r="L254" s="182">
        <f>IFERROR(INDEX('Cost drivers '!$O$9:$O$314, MATCH('Modelled costs '!$A254, 'Cost drivers '!$A$9:$A$314, 0)), "")</f>
        <v>302.125</v>
      </c>
      <c r="M254" s="183"/>
      <c r="N254" s="184">
        <f t="shared" si="42"/>
        <v>1.0332476530827441</v>
      </c>
      <c r="O254" s="184">
        <f t="shared" si="42"/>
        <v>0.94167708742940459</v>
      </c>
      <c r="P254" s="184">
        <f t="shared" si="42"/>
        <v>5.3699582662445273</v>
      </c>
      <c r="Q254" s="184">
        <f t="shared" si="42"/>
        <v>5.4982486355442868</v>
      </c>
      <c r="R254" s="184">
        <f t="shared" si="42"/>
        <v>5.2386738575016967</v>
      </c>
      <c r="S254" s="184">
        <f t="shared" si="42"/>
        <v>4.8595813142381745</v>
      </c>
      <c r="T254" s="184">
        <f t="shared" si="42"/>
        <v>5.1994642634319268</v>
      </c>
      <c r="U254" s="184">
        <f t="shared" si="41"/>
        <v>4.8345133228721737</v>
      </c>
      <c r="V254" s="183"/>
      <c r="W254" s="185">
        <f t="shared" si="35"/>
        <v>0.98746237025607431</v>
      </c>
      <c r="X254" s="185">
        <f t="shared" si="36"/>
        <v>5.4341034508944066</v>
      </c>
      <c r="Y254" s="185">
        <f t="shared" si="33"/>
        <v>5.0330581895109932</v>
      </c>
      <c r="Z254" s="183"/>
      <c r="AA254" s="185">
        <f t="shared" si="37"/>
        <v>6.4215658211504811</v>
      </c>
      <c r="AB254" s="185">
        <f t="shared" si="38"/>
        <v>5.0330581895109932</v>
      </c>
      <c r="AC254" s="185">
        <f t="shared" si="39"/>
        <v>5.3801850974208651</v>
      </c>
      <c r="AD254" s="183"/>
      <c r="AE254" s="186" t="str">
        <f>IF(RIGHT($C254,2)&gt;=RIGHT(Controls!$C$53,2), 'Modelled costs '!$AC254*Controls!$E$41, "")</f>
        <v/>
      </c>
      <c r="AF254" s="187" t="str">
        <f>IF(RIGHT($C254,2)&lt;RIGHT(Controls!$C$53,2), "", (INDEX(Controls!$F$44:$F$49, MATCH('Modelled costs '!$C254, Controls!$B$44:$B$49,0), 0))*'Modelled costs '!$AE254)</f>
        <v/>
      </c>
      <c r="AG254" s="188" t="str">
        <f t="shared" si="40"/>
        <v/>
      </c>
    </row>
    <row r="255" spans="1:33" s="48" customFormat="1" ht="13.15">
      <c r="A255" s="66" t="str">
        <f t="shared" si="34"/>
        <v>PRT24</v>
      </c>
      <c r="B255" s="66" t="str">
        <f>Costs!B256</f>
        <v>PRT</v>
      </c>
      <c r="C255" s="66" t="str">
        <f>Costs!C256</f>
        <v>2023-24</v>
      </c>
      <c r="D255" s="181">
        <f>IFERROR(
EXP(SUM('Model coeffs'!D$14) + SUM('Model coeffs'!D$7)*'Cost drivers '!$D257 + SUM('Model coeffs'!D$8)*'Cost drivers '!$E257 + SUM('Model coeffs'!D$9)*'Cost drivers '!$F257 + SUM('Model coeffs'!D$10)*'Cost drivers '!$G257 + SUM('Model coeffs'!D$11)*'Cost drivers '!$H257 + SUM('Model coeffs'!D$12)*'Cost drivers '!$I257 + SUM('Model coeffs'!D$13)*'Cost drivers '!$J257),
"")</f>
        <v>3.5336305629452682</v>
      </c>
      <c r="E255" s="181">
        <f>IFERROR(
EXP(SUM('Model coeffs'!E$14) + SUM('Model coeffs'!E$7)*'Cost drivers '!$D257 + SUM('Model coeffs'!E$8)*'Cost drivers '!$E257 + SUM('Model coeffs'!E$9)*'Cost drivers '!$F257 + SUM('Model coeffs'!E$10)*'Cost drivers '!$G257 + SUM('Model coeffs'!E$11)*'Cost drivers '!$H257 + SUM('Model coeffs'!E$12)*'Cost drivers '!$I257 + SUM('Model coeffs'!E$13)*'Cost drivers '!$J257),
"")</f>
        <v>3.1234708542911083</v>
      </c>
      <c r="F255" s="181">
        <f>IFERROR(
EXP(SUM('Model coeffs'!F$14) + SUM('Model coeffs'!F$7)*'Cost drivers '!$D257 + SUM('Model coeffs'!F$8)*'Cost drivers '!$E257 + SUM('Model coeffs'!F$9)*'Cost drivers '!$F257 + SUM('Model coeffs'!F$10)*'Cost drivers '!$G257 + SUM('Model coeffs'!F$11)*'Cost drivers '!$H257 + SUM('Model coeffs'!F$12)*'Cost drivers '!$I257 + SUM('Model coeffs'!F$13)*'Cost drivers '!$J257),
"")</f>
        <v>17.773961990052221</v>
      </c>
      <c r="G255" s="181">
        <f>IFERROR(
EXP(SUM('Model coeffs'!G$14) + SUM('Model coeffs'!G$7)*'Cost drivers '!$D257 + SUM('Model coeffs'!G$8)*'Cost drivers '!$E257 + SUM('Model coeffs'!G$9)*'Cost drivers '!$F257 + SUM('Model coeffs'!G$10)*'Cost drivers '!$G257 + SUM('Model coeffs'!G$11)*'Cost drivers '!$H257 + SUM('Model coeffs'!G$12)*'Cost drivers '!$I257 + SUM('Model coeffs'!G$13)*'Cost drivers '!$J257),
"")</f>
        <v>18.194091525776173</v>
      </c>
      <c r="H255" s="181">
        <f>IFERROR(
EXP(SUM('Model coeffs'!H$14) + SUM('Model coeffs'!H$7)*'Cost drivers '!$D257 + SUM('Model coeffs'!H$8)*'Cost drivers '!$E257 + SUM('Model coeffs'!H$9)*'Cost drivers '!$F257 + SUM('Model coeffs'!H$10)*'Cost drivers '!$G257 + SUM('Model coeffs'!H$11)*'Cost drivers '!$H257 + SUM('Model coeffs'!H$12)*'Cost drivers '!$I257 + SUM('Model coeffs'!H$13)*'Cost drivers '!$J257),
"")</f>
        <v>17.632475207315004</v>
      </c>
      <c r="I255" s="181">
        <f>IFERROR(
EXP(SUM('Model coeffs'!I$14) + SUM('Model coeffs'!I$7)*'Cost drivers '!$D257 + SUM('Model coeffs'!I$8)*'Cost drivers '!$E257 + SUM('Model coeffs'!I$9)*'Cost drivers '!$F257 + SUM('Model coeffs'!I$10)*'Cost drivers '!$G257 + SUM('Model coeffs'!I$11)*'Cost drivers '!$H257 + SUM('Model coeffs'!I$12)*'Cost drivers '!$I257 + SUM('Model coeffs'!I$13)*'Cost drivers '!$J257),
"")</f>
        <v>16.103326062700216</v>
      </c>
      <c r="J255" s="181">
        <f>IFERROR(
EXP(SUM('Model coeffs'!J$14) + SUM('Model coeffs'!J$7)*'Cost drivers '!$D257 + SUM('Model coeffs'!J$8)*'Cost drivers '!$E257 + SUM('Model coeffs'!J$9)*'Cost drivers '!$F257 + SUM('Model coeffs'!J$10)*'Cost drivers '!$G257 + SUM('Model coeffs'!J$11)*'Cost drivers '!$H257 + SUM('Model coeffs'!J$12)*'Cost drivers '!$I257 + SUM('Model coeffs'!J$13)*'Cost drivers '!$J257),
"")</f>
        <v>17.508416068896501</v>
      </c>
      <c r="K255" s="181">
        <f>IFERROR(
EXP(SUM('Model coeffs'!K$14) + SUM('Model coeffs'!K$7)*'Cost drivers '!$D257 + SUM('Model coeffs'!K$8)*'Cost drivers '!$E257 + SUM('Model coeffs'!K$9)*'Cost drivers '!$F257 + SUM('Model coeffs'!K$10)*'Cost drivers '!$G257 + SUM('Model coeffs'!K$11)*'Cost drivers '!$H257 + SUM('Model coeffs'!K$12)*'Cost drivers '!$I257 + SUM('Model coeffs'!K$13)*'Cost drivers '!$J257),
"")</f>
        <v>16.020886896819221</v>
      </c>
      <c r="L255" s="182">
        <f>IFERROR(INDEX('Cost drivers '!$O$9:$O$314, MATCH('Modelled costs '!$A255, 'Cost drivers '!$A$9:$A$314, 0)), "")</f>
        <v>303.10399999999998</v>
      </c>
      <c r="M255" s="183"/>
      <c r="N255" s="184">
        <f t="shared" si="42"/>
        <v>1.0710575581509627</v>
      </c>
      <c r="O255" s="184">
        <f t="shared" si="42"/>
        <v>0.94673650981905211</v>
      </c>
      <c r="P255" s="184">
        <f t="shared" si="42"/>
        <v>5.3873589750327886</v>
      </c>
      <c r="Q255" s="184">
        <f t="shared" si="42"/>
        <v>5.5147019178288614</v>
      </c>
      <c r="R255" s="184">
        <f t="shared" si="42"/>
        <v>5.344473765238007</v>
      </c>
      <c r="S255" s="184">
        <f t="shared" si="42"/>
        <v>4.8809825429086864</v>
      </c>
      <c r="T255" s="184">
        <f t="shared" si="42"/>
        <v>5.3068709441468052</v>
      </c>
      <c r="U255" s="184">
        <f t="shared" si="41"/>
        <v>4.8559949019734931</v>
      </c>
      <c r="V255" s="183"/>
      <c r="W255" s="185">
        <f t="shared" si="35"/>
        <v>1.0088970339850074</v>
      </c>
      <c r="X255" s="185">
        <f t="shared" si="36"/>
        <v>5.451030446430825</v>
      </c>
      <c r="Y255" s="185">
        <f t="shared" si="33"/>
        <v>5.0970805385667477</v>
      </c>
      <c r="Z255" s="183"/>
      <c r="AA255" s="185">
        <f t="shared" si="37"/>
        <v>6.459927480415832</v>
      </c>
      <c r="AB255" s="185">
        <f t="shared" si="38"/>
        <v>5.0970805385667477</v>
      </c>
      <c r="AC255" s="185">
        <f t="shared" si="39"/>
        <v>5.437792274029019</v>
      </c>
      <c r="AD255" s="183"/>
      <c r="AE255" s="186" t="str">
        <f>IF(RIGHT($C255,2)&gt;=RIGHT(Controls!$C$53,2), 'Modelled costs '!$AC255*Controls!$E$41, "")</f>
        <v/>
      </c>
      <c r="AF255" s="187" t="str">
        <f>IF(RIGHT($C255,2)&lt;RIGHT(Controls!$C$53,2), "", (INDEX(Controls!$F$44:$F$49, MATCH('Modelled costs '!$C255, Controls!$B$44:$B$49,0), 0))*'Modelled costs '!$AE255)</f>
        <v/>
      </c>
      <c r="AG255" s="188" t="str">
        <f t="shared" si="40"/>
        <v/>
      </c>
    </row>
    <row r="256" spans="1:33" s="48" customFormat="1" ht="13.15">
      <c r="A256" s="66" t="str">
        <f t="shared" si="34"/>
        <v>PRT25</v>
      </c>
      <c r="B256" s="66" t="str">
        <f>Costs!B257</f>
        <v>PRT</v>
      </c>
      <c r="C256" s="66" t="str">
        <f>Costs!C257</f>
        <v>2024-25</v>
      </c>
      <c r="D256" s="181">
        <f>IFERROR(
EXP(SUM('Model coeffs'!D$14) + SUM('Model coeffs'!D$7)*'Cost drivers '!$D258 + SUM('Model coeffs'!D$8)*'Cost drivers '!$E258 + SUM('Model coeffs'!D$9)*'Cost drivers '!$F258 + SUM('Model coeffs'!D$10)*'Cost drivers '!$G258 + SUM('Model coeffs'!D$11)*'Cost drivers '!$H258 + SUM('Model coeffs'!D$12)*'Cost drivers '!$I258 + SUM('Model coeffs'!D$13)*'Cost drivers '!$J258),
"")</f>
        <v>3.4752809001407323</v>
      </c>
      <c r="E256" s="181">
        <f>IFERROR(
EXP(SUM('Model coeffs'!E$14) + SUM('Model coeffs'!E$7)*'Cost drivers '!$D258 + SUM('Model coeffs'!E$8)*'Cost drivers '!$E258 + SUM('Model coeffs'!E$9)*'Cost drivers '!$F258 + SUM('Model coeffs'!E$10)*'Cost drivers '!$G258 + SUM('Model coeffs'!E$11)*'Cost drivers '!$H258 + SUM('Model coeffs'!E$12)*'Cost drivers '!$I258 + SUM('Model coeffs'!E$13)*'Cost drivers '!$J258),
"")</f>
        <v>3.0745981680310996</v>
      </c>
      <c r="F256" s="181">
        <f>IFERROR(
EXP(SUM('Model coeffs'!F$14) + SUM('Model coeffs'!F$7)*'Cost drivers '!$D258 + SUM('Model coeffs'!F$8)*'Cost drivers '!$E258 + SUM('Model coeffs'!F$9)*'Cost drivers '!$F258 + SUM('Model coeffs'!F$10)*'Cost drivers '!$G258 + SUM('Model coeffs'!F$11)*'Cost drivers '!$H258 + SUM('Model coeffs'!F$12)*'Cost drivers '!$I258 + SUM('Model coeffs'!F$13)*'Cost drivers '!$J258),
"")</f>
        <v>17.773961990052221</v>
      </c>
      <c r="G256" s="181">
        <f>IFERROR(
EXP(SUM('Model coeffs'!G$14) + SUM('Model coeffs'!G$7)*'Cost drivers '!$D258 + SUM('Model coeffs'!G$8)*'Cost drivers '!$E258 + SUM('Model coeffs'!G$9)*'Cost drivers '!$F258 + SUM('Model coeffs'!G$10)*'Cost drivers '!$G258 + SUM('Model coeffs'!G$11)*'Cost drivers '!$H258 + SUM('Model coeffs'!G$12)*'Cost drivers '!$I258 + SUM('Model coeffs'!G$13)*'Cost drivers '!$J258),
"")</f>
        <v>18.170801035307111</v>
      </c>
      <c r="H256" s="181">
        <f>IFERROR(
EXP(SUM('Model coeffs'!H$14) + SUM('Model coeffs'!H$7)*'Cost drivers '!$D258 + SUM('Model coeffs'!H$8)*'Cost drivers '!$E258 + SUM('Model coeffs'!H$9)*'Cost drivers '!$F258 + SUM('Model coeffs'!H$10)*'Cost drivers '!$G258 + SUM('Model coeffs'!H$11)*'Cost drivers '!$H258 + SUM('Model coeffs'!H$12)*'Cost drivers '!$I258 + SUM('Model coeffs'!H$13)*'Cost drivers '!$J258),
"")</f>
        <v>17.424925958101138</v>
      </c>
      <c r="I256" s="181">
        <f>IFERROR(
EXP(SUM('Model coeffs'!I$14) + SUM('Model coeffs'!I$7)*'Cost drivers '!$D258 + SUM('Model coeffs'!I$8)*'Cost drivers '!$E258 + SUM('Model coeffs'!I$9)*'Cost drivers '!$F258 + SUM('Model coeffs'!I$10)*'Cost drivers '!$G258 + SUM('Model coeffs'!I$11)*'Cost drivers '!$H258 + SUM('Model coeffs'!I$12)*'Cost drivers '!$I258 + SUM('Model coeffs'!I$13)*'Cost drivers '!$J258),
"")</f>
        <v>15.905689189029021</v>
      </c>
      <c r="J256" s="181">
        <f>IFERROR(
EXP(SUM('Model coeffs'!J$14) + SUM('Model coeffs'!J$7)*'Cost drivers '!$D258 + SUM('Model coeffs'!J$8)*'Cost drivers '!$E258 + SUM('Model coeffs'!J$9)*'Cost drivers '!$F258 + SUM('Model coeffs'!J$10)*'Cost drivers '!$G258 + SUM('Model coeffs'!J$11)*'Cost drivers '!$H258 + SUM('Model coeffs'!J$12)*'Cost drivers '!$I258 + SUM('Model coeffs'!J$13)*'Cost drivers '!$J258),
"")</f>
        <v>17.357686778665929</v>
      </c>
      <c r="K256" s="181">
        <f>IFERROR(
EXP(SUM('Model coeffs'!K$14) + SUM('Model coeffs'!K$7)*'Cost drivers '!$D258 + SUM('Model coeffs'!K$8)*'Cost drivers '!$E258 + SUM('Model coeffs'!K$9)*'Cost drivers '!$F258 + SUM('Model coeffs'!K$10)*'Cost drivers '!$G258 + SUM('Model coeffs'!K$11)*'Cost drivers '!$H258 + SUM('Model coeffs'!K$12)*'Cost drivers '!$I258 + SUM('Model coeffs'!K$13)*'Cost drivers '!$J258),
"")</f>
        <v>15.878915151835484</v>
      </c>
      <c r="L256" s="182">
        <f>IFERROR(INDEX('Cost drivers '!$O$9:$O$314, MATCH('Modelled costs '!$A256, 'Cost drivers '!$A$9:$A$314, 0)), "")</f>
        <v>308.22900000000004</v>
      </c>
      <c r="M256" s="183"/>
      <c r="N256" s="184">
        <f t="shared" si="42"/>
        <v>1.071182356569478</v>
      </c>
      <c r="O256" s="184">
        <f t="shared" si="42"/>
        <v>0.94768031873405789</v>
      </c>
      <c r="P256" s="184">
        <f t="shared" si="42"/>
        <v>5.4784505302318074</v>
      </c>
      <c r="Q256" s="184">
        <f t="shared" si="42"/>
        <v>5.6007678323116767</v>
      </c>
      <c r="R256" s="184">
        <f t="shared" si="42"/>
        <v>5.3708675031395563</v>
      </c>
      <c r="S256" s="184">
        <f t="shared" si="42"/>
        <v>4.9025946730452272</v>
      </c>
      <c r="T256" s="184">
        <f t="shared" si="42"/>
        <v>5.3501424381014218</v>
      </c>
      <c r="U256" s="184">
        <f t="shared" si="41"/>
        <v>4.8943421383351007</v>
      </c>
      <c r="V256" s="183"/>
      <c r="W256" s="185">
        <f t="shared" si="35"/>
        <v>1.0094313376517681</v>
      </c>
      <c r="X256" s="185">
        <f t="shared" si="36"/>
        <v>5.5396091812717421</v>
      </c>
      <c r="Y256" s="185">
        <f t="shared" si="33"/>
        <v>5.1294866881553265</v>
      </c>
      <c r="Z256" s="183"/>
      <c r="AA256" s="185">
        <f t="shared" si="37"/>
        <v>6.5490405189235101</v>
      </c>
      <c r="AB256" s="185">
        <f t="shared" si="38"/>
        <v>5.1294866881553265</v>
      </c>
      <c r="AC256" s="185">
        <f t="shared" si="39"/>
        <v>5.4843751458473724</v>
      </c>
      <c r="AD256" s="183"/>
      <c r="AE256" s="186">
        <f>IF(RIGHT($C256,2)&gt;=RIGHT(Controls!$C$53,2), 'Modelled costs '!$AC256*Controls!$E$41, "")</f>
        <v>5.0300457511304124</v>
      </c>
      <c r="AF256" s="187">
        <f>IF(RIGHT($C256,2)&lt;RIGHT(Controls!$C$53,2), "", (INDEX(Controls!$F$44:$F$49, MATCH('Modelled costs '!$C256, Controls!$B$44:$B$49,0), 0))*'Modelled costs '!$AE256)</f>
        <v>-3.9847868927581326E-2</v>
      </c>
      <c r="AG256" s="188">
        <f t="shared" si="40"/>
        <v>4.990197882202831</v>
      </c>
    </row>
    <row r="257" spans="1:33" s="48" customFormat="1" ht="13.15">
      <c r="A257" s="66" t="str">
        <f t="shared" si="34"/>
        <v>PRT26</v>
      </c>
      <c r="B257" s="66" t="str">
        <f>Costs!B258</f>
        <v>PRT</v>
      </c>
      <c r="C257" s="66" t="str">
        <f>Costs!C258</f>
        <v>2025-26</v>
      </c>
      <c r="D257" s="181">
        <f>IFERROR(
EXP(SUM('Model coeffs'!D$14) + SUM('Model coeffs'!D$7)*'Cost drivers '!$D259 + SUM('Model coeffs'!D$8)*'Cost drivers '!$E259 + SUM('Model coeffs'!D$9)*'Cost drivers '!$F259 + SUM('Model coeffs'!D$10)*'Cost drivers '!$G259 + SUM('Model coeffs'!D$11)*'Cost drivers '!$H259 + SUM('Model coeffs'!D$12)*'Cost drivers '!$I259 + SUM('Model coeffs'!D$13)*'Cost drivers '!$J259),
"")</f>
        <v>4.1944934112881755</v>
      </c>
      <c r="E257" s="181">
        <f>IFERROR(
EXP(SUM('Model coeffs'!E$14) + SUM('Model coeffs'!E$7)*'Cost drivers '!$D259 + SUM('Model coeffs'!E$8)*'Cost drivers '!$E259 + SUM('Model coeffs'!E$9)*'Cost drivers '!$F259 + SUM('Model coeffs'!E$10)*'Cost drivers '!$G259 + SUM('Model coeffs'!E$11)*'Cost drivers '!$H259 + SUM('Model coeffs'!E$12)*'Cost drivers '!$I259 + SUM('Model coeffs'!E$13)*'Cost drivers '!$J259),
"")</f>
        <v>3.6741854142743797</v>
      </c>
      <c r="F257" s="181">
        <f>IFERROR(
EXP(SUM('Model coeffs'!F$14) + SUM('Model coeffs'!F$7)*'Cost drivers '!$D259 + SUM('Model coeffs'!F$8)*'Cost drivers '!$E259 + SUM('Model coeffs'!F$9)*'Cost drivers '!$F259 + SUM('Model coeffs'!F$10)*'Cost drivers '!$G259 + SUM('Model coeffs'!F$11)*'Cost drivers '!$H259 + SUM('Model coeffs'!F$12)*'Cost drivers '!$I259 + SUM('Model coeffs'!F$13)*'Cost drivers '!$J259),
"")</f>
        <v>17.773961990052221</v>
      </c>
      <c r="G257" s="181">
        <f>IFERROR(
EXP(SUM('Model coeffs'!G$14) + SUM('Model coeffs'!G$7)*'Cost drivers '!$D259 + SUM('Model coeffs'!G$8)*'Cost drivers '!$E259 + SUM('Model coeffs'!G$9)*'Cost drivers '!$F259 + SUM('Model coeffs'!G$10)*'Cost drivers '!$G259 + SUM('Model coeffs'!G$11)*'Cost drivers '!$H259 + SUM('Model coeffs'!G$12)*'Cost drivers '!$I259 + SUM('Model coeffs'!G$13)*'Cost drivers '!$J259),
"")</f>
        <v>18.157148061019612</v>
      </c>
      <c r="H257" s="181">
        <f>IFERROR(
EXP(SUM('Model coeffs'!H$14) + SUM('Model coeffs'!H$7)*'Cost drivers '!$D259 + SUM('Model coeffs'!H$8)*'Cost drivers '!$E259 + SUM('Model coeffs'!H$9)*'Cost drivers '!$F259 + SUM('Model coeffs'!H$10)*'Cost drivers '!$G259 + SUM('Model coeffs'!H$11)*'Cost drivers '!$H259 + SUM('Model coeffs'!H$12)*'Cost drivers '!$I259 + SUM('Model coeffs'!H$13)*'Cost drivers '!$J259),
"")</f>
        <v>19.564913953520964</v>
      </c>
      <c r="I257" s="181">
        <f>IFERROR(
EXP(SUM('Model coeffs'!I$14) + SUM('Model coeffs'!I$7)*'Cost drivers '!$D259 + SUM('Model coeffs'!I$8)*'Cost drivers '!$E259 + SUM('Model coeffs'!I$9)*'Cost drivers '!$F259 + SUM('Model coeffs'!I$10)*'Cost drivers '!$G259 + SUM('Model coeffs'!I$11)*'Cost drivers '!$H259 + SUM('Model coeffs'!I$12)*'Cost drivers '!$I259 + SUM('Model coeffs'!I$13)*'Cost drivers '!$J259),
"")</f>
        <v>17.955853212926321</v>
      </c>
      <c r="J257" s="181">
        <f>IFERROR(
EXP(SUM('Model coeffs'!J$14) + SUM('Model coeffs'!J$7)*'Cost drivers '!$D259 + SUM('Model coeffs'!J$8)*'Cost drivers '!$E259 + SUM('Model coeffs'!J$9)*'Cost drivers '!$F259 + SUM('Model coeffs'!J$10)*'Cost drivers '!$G259 + SUM('Model coeffs'!J$11)*'Cost drivers '!$H259 + SUM('Model coeffs'!J$12)*'Cost drivers '!$I259 + SUM('Model coeffs'!J$13)*'Cost drivers '!$J259),
"")</f>
        <v>19.138653715818538</v>
      </c>
      <c r="K257" s="181">
        <f>IFERROR(
EXP(SUM('Model coeffs'!K$14) + SUM('Model coeffs'!K$7)*'Cost drivers '!$D259 + SUM('Model coeffs'!K$8)*'Cost drivers '!$E259 + SUM('Model coeffs'!K$9)*'Cost drivers '!$F259 + SUM('Model coeffs'!K$10)*'Cost drivers '!$G259 + SUM('Model coeffs'!K$11)*'Cost drivers '!$H259 + SUM('Model coeffs'!K$12)*'Cost drivers '!$I259 + SUM('Model coeffs'!K$13)*'Cost drivers '!$J259),
"")</f>
        <v>17.55864861704336</v>
      </c>
      <c r="L257" s="182">
        <f>IFERROR(INDEX('Cost drivers '!$O$9:$O$314, MATCH('Modelled costs '!$A257, 'Cost drivers '!$A$9:$A$314, 0)), "")</f>
        <v>311.27660000000003</v>
      </c>
      <c r="M257" s="183"/>
      <c r="N257" s="184">
        <f t="shared" si="42"/>
        <v>1.3056476477881851</v>
      </c>
      <c r="O257" s="184">
        <f t="shared" si="42"/>
        <v>1.1436879435249205</v>
      </c>
      <c r="P257" s="184">
        <f t="shared" si="42"/>
        <v>5.5326184567926902</v>
      </c>
      <c r="Q257" s="184">
        <f t="shared" si="42"/>
        <v>5.6518953141307771</v>
      </c>
      <c r="R257" s="184">
        <f t="shared" si="42"/>
        <v>6.090099894744565</v>
      </c>
      <c r="S257" s="184">
        <f t="shared" si="42"/>
        <v>5.5892369382187814</v>
      </c>
      <c r="T257" s="184">
        <f t="shared" si="42"/>
        <v>5.9574150572373616</v>
      </c>
      <c r="U257" s="184">
        <f t="shared" si="41"/>
        <v>5.4655964421079597</v>
      </c>
      <c r="V257" s="183"/>
      <c r="W257" s="185">
        <f t="shared" si="35"/>
        <v>1.2246677956565528</v>
      </c>
      <c r="X257" s="185">
        <f t="shared" si="36"/>
        <v>5.5922568854617332</v>
      </c>
      <c r="Y257" s="185">
        <f t="shared" si="33"/>
        <v>5.7755870830771672</v>
      </c>
      <c r="Z257" s="183"/>
      <c r="AA257" s="185">
        <f t="shared" si="37"/>
        <v>6.8169246811182855</v>
      </c>
      <c r="AB257" s="185">
        <f t="shared" si="38"/>
        <v>5.7755870830771672</v>
      </c>
      <c r="AC257" s="185">
        <f t="shared" si="39"/>
        <v>6.0359214825874474</v>
      </c>
      <c r="AD257" s="183"/>
      <c r="AE257" s="186">
        <f>IF(RIGHT($C257,2)&gt;=RIGHT(Controls!$C$53,2), 'Modelled costs '!$AC257*Controls!$E$41, "")</f>
        <v>5.5359016114414255</v>
      </c>
      <c r="AF257" s="187">
        <f>IF(RIGHT($C257,2)&lt;RIGHT(Controls!$C$53,2), "", (INDEX(Controls!$F$44:$F$49, MATCH('Modelled costs '!$C257, Controls!$B$44:$B$49,0), 0))*'Modelled costs '!$AE257)</f>
        <v>-8.7363067327828531E-2</v>
      </c>
      <c r="AG257" s="188">
        <f t="shared" si="40"/>
        <v>5.4485385441135969</v>
      </c>
    </row>
    <row r="258" spans="1:33" s="48" customFormat="1" ht="13.15">
      <c r="A258" s="66" t="str">
        <f t="shared" si="34"/>
        <v>PRT27</v>
      </c>
      <c r="B258" s="66" t="str">
        <f>Costs!B259</f>
        <v>PRT</v>
      </c>
      <c r="C258" s="66" t="str">
        <f>Costs!C259</f>
        <v>2026-27</v>
      </c>
      <c r="D258" s="181">
        <f>IFERROR(
EXP(SUM('Model coeffs'!D$14) + SUM('Model coeffs'!D$7)*'Cost drivers '!$D260 + SUM('Model coeffs'!D$8)*'Cost drivers '!$E260 + SUM('Model coeffs'!D$9)*'Cost drivers '!$F260 + SUM('Model coeffs'!D$10)*'Cost drivers '!$G260 + SUM('Model coeffs'!D$11)*'Cost drivers '!$H260 + SUM('Model coeffs'!D$12)*'Cost drivers '!$I260 + SUM('Model coeffs'!D$13)*'Cost drivers '!$J260),
"")</f>
        <v>4.274990268103112</v>
      </c>
      <c r="E258" s="181">
        <f>IFERROR(
EXP(SUM('Model coeffs'!E$14) + SUM('Model coeffs'!E$7)*'Cost drivers '!$D260 + SUM('Model coeffs'!E$8)*'Cost drivers '!$E260 + SUM('Model coeffs'!E$9)*'Cost drivers '!$F260 + SUM('Model coeffs'!E$10)*'Cost drivers '!$G260 + SUM('Model coeffs'!E$11)*'Cost drivers '!$H260 + SUM('Model coeffs'!E$12)*'Cost drivers '!$I260 + SUM('Model coeffs'!E$13)*'Cost drivers '!$J260),
"")</f>
        <v>3.7409371650053465</v>
      </c>
      <c r="F258" s="181">
        <f>IFERROR(
EXP(SUM('Model coeffs'!F$14) + SUM('Model coeffs'!F$7)*'Cost drivers '!$D260 + SUM('Model coeffs'!F$8)*'Cost drivers '!$E260 + SUM('Model coeffs'!F$9)*'Cost drivers '!$F260 + SUM('Model coeffs'!F$10)*'Cost drivers '!$G260 + SUM('Model coeffs'!F$11)*'Cost drivers '!$H260 + SUM('Model coeffs'!F$12)*'Cost drivers '!$I260 + SUM('Model coeffs'!F$13)*'Cost drivers '!$J260),
"")</f>
        <v>17.773961990052221</v>
      </c>
      <c r="G258" s="181">
        <f>IFERROR(
EXP(SUM('Model coeffs'!G$14) + SUM('Model coeffs'!G$7)*'Cost drivers '!$D260 + SUM('Model coeffs'!G$8)*'Cost drivers '!$E260 + SUM('Model coeffs'!G$9)*'Cost drivers '!$F260 + SUM('Model coeffs'!G$10)*'Cost drivers '!$G260 + SUM('Model coeffs'!G$11)*'Cost drivers '!$H260 + SUM('Model coeffs'!G$12)*'Cost drivers '!$I260 + SUM('Model coeffs'!G$13)*'Cost drivers '!$J260),
"")</f>
        <v>18.143074771802496</v>
      </c>
      <c r="H258" s="181">
        <f>IFERROR(
EXP(SUM('Model coeffs'!H$14) + SUM('Model coeffs'!H$7)*'Cost drivers '!$D260 + SUM('Model coeffs'!H$8)*'Cost drivers '!$E260 + SUM('Model coeffs'!H$9)*'Cost drivers '!$F260 + SUM('Model coeffs'!H$10)*'Cost drivers '!$G260 + SUM('Model coeffs'!H$11)*'Cost drivers '!$H260 + SUM('Model coeffs'!H$12)*'Cost drivers '!$I260 + SUM('Model coeffs'!H$13)*'Cost drivers '!$J260),
"")</f>
        <v>19.778998964486998</v>
      </c>
      <c r="I258" s="181">
        <f>IFERROR(
EXP(SUM('Model coeffs'!I$14) + SUM('Model coeffs'!I$7)*'Cost drivers '!$D260 + SUM('Model coeffs'!I$8)*'Cost drivers '!$E260 + SUM('Model coeffs'!I$9)*'Cost drivers '!$F260 + SUM('Model coeffs'!I$10)*'Cost drivers '!$G260 + SUM('Model coeffs'!I$11)*'Cost drivers '!$H260 + SUM('Model coeffs'!I$12)*'Cost drivers '!$I260 + SUM('Model coeffs'!I$13)*'Cost drivers '!$J260),
"")</f>
        <v>18.161963149663208</v>
      </c>
      <c r="J258" s="181">
        <f>IFERROR(
EXP(SUM('Model coeffs'!J$14) + SUM('Model coeffs'!J$7)*'Cost drivers '!$D260 + SUM('Model coeffs'!J$8)*'Cost drivers '!$E260 + SUM('Model coeffs'!J$9)*'Cost drivers '!$F260 + SUM('Model coeffs'!J$10)*'Cost drivers '!$G260 + SUM('Model coeffs'!J$11)*'Cost drivers '!$H260 + SUM('Model coeffs'!J$12)*'Cost drivers '!$I260 + SUM('Model coeffs'!J$13)*'Cost drivers '!$J260),
"")</f>
        <v>19.328508185582425</v>
      </c>
      <c r="K258" s="181">
        <f>IFERROR(
EXP(SUM('Model coeffs'!K$14) + SUM('Model coeffs'!K$7)*'Cost drivers '!$D260 + SUM('Model coeffs'!K$8)*'Cost drivers '!$E260 + SUM('Model coeffs'!K$9)*'Cost drivers '!$F260 + SUM('Model coeffs'!K$10)*'Cost drivers '!$G260 + SUM('Model coeffs'!K$11)*'Cost drivers '!$H260 + SUM('Model coeffs'!K$12)*'Cost drivers '!$I260 + SUM('Model coeffs'!K$13)*'Cost drivers '!$J260),
"")</f>
        <v>17.737991307785773</v>
      </c>
      <c r="L258" s="182">
        <f>IFERROR(INDEX('Cost drivers '!$O$9:$O$314, MATCH('Modelled costs '!$A258, 'Cost drivers '!$A$9:$A$314, 0)), "")</f>
        <v>314.452</v>
      </c>
      <c r="M258" s="183"/>
      <c r="N258" s="184">
        <f t="shared" si="42"/>
        <v>1.3442792397855596</v>
      </c>
      <c r="O258" s="184">
        <f t="shared" si="42"/>
        <v>1.1763451734102612</v>
      </c>
      <c r="P258" s="184">
        <f t="shared" si="42"/>
        <v>5.5890578956959018</v>
      </c>
      <c r="Q258" s="184">
        <f t="shared" si="42"/>
        <v>5.7051261481428392</v>
      </c>
      <c r="R258" s="184">
        <f t="shared" si="42"/>
        <v>6.219545782380866</v>
      </c>
      <c r="S258" s="184">
        <f t="shared" si="42"/>
        <v>5.7110656363378949</v>
      </c>
      <c r="T258" s="184">
        <f t="shared" si="42"/>
        <v>6.0778880559727648</v>
      </c>
      <c r="U258" s="184">
        <f t="shared" si="41"/>
        <v>5.5777468427158521</v>
      </c>
      <c r="V258" s="183"/>
      <c r="W258" s="185">
        <f t="shared" si="35"/>
        <v>1.2603122065979104</v>
      </c>
      <c r="X258" s="185">
        <f t="shared" si="36"/>
        <v>5.6470920219193701</v>
      </c>
      <c r="Y258" s="185">
        <f t="shared" si="33"/>
        <v>5.8965615793518449</v>
      </c>
      <c r="Z258" s="183"/>
      <c r="AA258" s="185">
        <f t="shared" si="37"/>
        <v>6.9074042285172803</v>
      </c>
      <c r="AB258" s="185">
        <f t="shared" si="38"/>
        <v>5.8965615793518449</v>
      </c>
      <c r="AC258" s="185">
        <f t="shared" si="39"/>
        <v>6.1492722416432031</v>
      </c>
      <c r="AD258" s="183"/>
      <c r="AE258" s="186">
        <f>IF(RIGHT($C258,2)&gt;=RIGHT(Controls!$C$53,2), 'Modelled costs '!$AC258*Controls!$E$41, "")</f>
        <v>5.6398623159544128</v>
      </c>
      <c r="AF258" s="187">
        <f>IF(RIGHT($C258,2)&lt;RIGHT(Controls!$C$53,2), "", (INDEX(Controls!$F$44:$F$49, MATCH('Modelled costs '!$C258, Controls!$B$44:$B$49,0), 0))*'Modelled costs '!$AE258)</f>
        <v>-0.13297742268686241</v>
      </c>
      <c r="AG258" s="188">
        <f t="shared" si="40"/>
        <v>5.50688489326755</v>
      </c>
    </row>
    <row r="259" spans="1:33" s="48" customFormat="1" ht="13.15">
      <c r="A259" s="66" t="str">
        <f t="shared" si="34"/>
        <v>PRT28</v>
      </c>
      <c r="B259" s="66" t="str">
        <f>Costs!B260</f>
        <v>PRT</v>
      </c>
      <c r="C259" s="66" t="str">
        <f>Costs!C260</f>
        <v>2027-28</v>
      </c>
      <c r="D259" s="181">
        <f>IFERROR(
EXP(SUM('Model coeffs'!D$14) + SUM('Model coeffs'!D$7)*'Cost drivers '!$D261 + SUM('Model coeffs'!D$8)*'Cost drivers '!$E261 + SUM('Model coeffs'!D$9)*'Cost drivers '!$F261 + SUM('Model coeffs'!D$10)*'Cost drivers '!$G261 + SUM('Model coeffs'!D$11)*'Cost drivers '!$H261 + SUM('Model coeffs'!D$12)*'Cost drivers '!$I261 + SUM('Model coeffs'!D$13)*'Cost drivers '!$J261),
"")</f>
        <v>4.3591747983020888</v>
      </c>
      <c r="E259" s="181">
        <f>IFERROR(
EXP(SUM('Model coeffs'!E$14) + SUM('Model coeffs'!E$7)*'Cost drivers '!$D261 + SUM('Model coeffs'!E$8)*'Cost drivers '!$E261 + SUM('Model coeffs'!E$9)*'Cost drivers '!$F261 + SUM('Model coeffs'!E$10)*'Cost drivers '!$G261 + SUM('Model coeffs'!E$11)*'Cost drivers '!$H261 + SUM('Model coeffs'!E$12)*'Cost drivers '!$I261 + SUM('Model coeffs'!E$13)*'Cost drivers '!$J261),
"")</f>
        <v>3.8106759029942103</v>
      </c>
      <c r="F259" s="181">
        <f>IFERROR(
EXP(SUM('Model coeffs'!F$14) + SUM('Model coeffs'!F$7)*'Cost drivers '!$D261 + SUM('Model coeffs'!F$8)*'Cost drivers '!$E261 + SUM('Model coeffs'!F$9)*'Cost drivers '!$F261 + SUM('Model coeffs'!F$10)*'Cost drivers '!$G261 + SUM('Model coeffs'!F$11)*'Cost drivers '!$H261 + SUM('Model coeffs'!F$12)*'Cost drivers '!$I261 + SUM('Model coeffs'!F$13)*'Cost drivers '!$J261),
"")</f>
        <v>17.773961990052221</v>
      </c>
      <c r="G259" s="181">
        <f>IFERROR(
EXP(SUM('Model coeffs'!G$14) + SUM('Model coeffs'!G$7)*'Cost drivers '!$D261 + SUM('Model coeffs'!G$8)*'Cost drivers '!$E261 + SUM('Model coeffs'!G$9)*'Cost drivers '!$F261 + SUM('Model coeffs'!G$10)*'Cost drivers '!$G261 + SUM('Model coeffs'!G$11)*'Cost drivers '!$H261 + SUM('Model coeffs'!G$12)*'Cost drivers '!$I261 + SUM('Model coeffs'!G$13)*'Cost drivers '!$J261),
"")</f>
        <v>18.129390859590561</v>
      </c>
      <c r="H259" s="181">
        <f>IFERROR(
EXP(SUM('Model coeffs'!H$14) + SUM('Model coeffs'!H$7)*'Cost drivers '!$D261 + SUM('Model coeffs'!H$8)*'Cost drivers '!$E261 + SUM('Model coeffs'!H$9)*'Cost drivers '!$F261 + SUM('Model coeffs'!H$10)*'Cost drivers '!$G261 + SUM('Model coeffs'!H$11)*'Cost drivers '!$H261 + SUM('Model coeffs'!H$12)*'Cost drivers '!$I261 + SUM('Model coeffs'!H$13)*'Cost drivers '!$J261),
"")</f>
        <v>20.002020089056874</v>
      </c>
      <c r="I259" s="181">
        <f>IFERROR(
EXP(SUM('Model coeffs'!I$14) + SUM('Model coeffs'!I$7)*'Cost drivers '!$D261 + SUM('Model coeffs'!I$8)*'Cost drivers '!$E261 + SUM('Model coeffs'!I$9)*'Cost drivers '!$F261 + SUM('Model coeffs'!I$10)*'Cost drivers '!$G261 + SUM('Model coeffs'!I$11)*'Cost drivers '!$H261 + SUM('Model coeffs'!I$12)*'Cost drivers '!$I261 + SUM('Model coeffs'!I$13)*'Cost drivers '!$J261),
"")</f>
        <v>18.376765553244876</v>
      </c>
      <c r="J259" s="181">
        <f>IFERROR(
EXP(SUM('Model coeffs'!J$14) + SUM('Model coeffs'!J$7)*'Cost drivers '!$D261 + SUM('Model coeffs'!J$8)*'Cost drivers '!$E261 + SUM('Model coeffs'!J$9)*'Cost drivers '!$F261 + SUM('Model coeffs'!J$10)*'Cost drivers '!$G261 + SUM('Model coeffs'!J$11)*'Cost drivers '!$H261 + SUM('Model coeffs'!J$12)*'Cost drivers '!$I261 + SUM('Model coeffs'!J$13)*'Cost drivers '!$J261),
"")</f>
        <v>19.525230649965387</v>
      </c>
      <c r="K259" s="181">
        <f>IFERROR(
EXP(SUM('Model coeffs'!K$14) + SUM('Model coeffs'!K$7)*'Cost drivers '!$D261 + SUM('Model coeffs'!K$8)*'Cost drivers '!$E261 + SUM('Model coeffs'!K$9)*'Cost drivers '!$F261 + SUM('Model coeffs'!K$10)*'Cost drivers '!$G261 + SUM('Model coeffs'!K$11)*'Cost drivers '!$H261 + SUM('Model coeffs'!K$12)*'Cost drivers '!$I261 + SUM('Model coeffs'!K$13)*'Cost drivers '!$J261),
"")</f>
        <v>17.923876523851369</v>
      </c>
      <c r="L259" s="182">
        <f>IFERROR(INDEX('Cost drivers '!$O$9:$O$314, MATCH('Modelled costs '!$A259, 'Cost drivers '!$A$9:$A$314, 0)), "")</f>
        <v>317.57299999999998</v>
      </c>
      <c r="M259" s="183"/>
      <c r="N259" s="184">
        <f t="shared" si="42"/>
        <v>1.3843562182211893</v>
      </c>
      <c r="O259" s="184">
        <f t="shared" si="42"/>
        <v>1.2101677785415803</v>
      </c>
      <c r="P259" s="184">
        <f t="shared" si="42"/>
        <v>5.6445304310668538</v>
      </c>
      <c r="Q259" s="184">
        <f t="shared" si="42"/>
        <v>5.7574050434527537</v>
      </c>
      <c r="R259" s="184">
        <f t="shared" si="42"/>
        <v>6.352101525742059</v>
      </c>
      <c r="S259" s="184">
        <f t="shared" si="42"/>
        <v>5.8359645670406355</v>
      </c>
      <c r="T259" s="184">
        <f t="shared" si="42"/>
        <v>6.2006860732014584</v>
      </c>
      <c r="U259" s="184">
        <f t="shared" si="41"/>
        <v>5.6921392393090509</v>
      </c>
      <c r="V259" s="183"/>
      <c r="W259" s="185">
        <f t="shared" si="35"/>
        <v>1.2972619983813849</v>
      </c>
      <c r="X259" s="185">
        <f t="shared" si="36"/>
        <v>5.7009677372598038</v>
      </c>
      <c r="Y259" s="185">
        <f t="shared" si="33"/>
        <v>6.0202228513233003</v>
      </c>
      <c r="Z259" s="183"/>
      <c r="AA259" s="185">
        <f t="shared" si="37"/>
        <v>6.9982297356411891</v>
      </c>
      <c r="AB259" s="185">
        <f t="shared" si="38"/>
        <v>6.0202228513233003</v>
      </c>
      <c r="AC259" s="185">
        <f t="shared" si="39"/>
        <v>6.2647245724027725</v>
      </c>
      <c r="AD259" s="183"/>
      <c r="AE259" s="186">
        <f>IF(RIGHT($C259,2)&gt;=RIGHT(Controls!$C$53,2), 'Modelled costs '!$AC259*Controls!$E$41, "")</f>
        <v>5.7457504965313717</v>
      </c>
      <c r="AF259" s="187">
        <f>IF(RIGHT($C259,2)&lt;RIGHT(Controls!$C$53,2), "", (INDEX(Controls!$F$44:$F$49, MATCH('Modelled costs '!$C259, Controls!$B$44:$B$49,0), 0))*'Modelled costs '!$AE259)</f>
        <v>-0.17991850691461447</v>
      </c>
      <c r="AG259" s="188">
        <f t="shared" si="40"/>
        <v>5.5658319896167576</v>
      </c>
    </row>
    <row r="260" spans="1:33" s="48" customFormat="1" ht="13.15">
      <c r="A260" s="66" t="str">
        <f t="shared" si="34"/>
        <v>PRT29</v>
      </c>
      <c r="B260" s="66" t="str">
        <f>Costs!B261</f>
        <v>PRT</v>
      </c>
      <c r="C260" s="66" t="str">
        <f>Costs!C261</f>
        <v>2028-29</v>
      </c>
      <c r="D260" s="181">
        <f>IFERROR(
EXP(SUM('Model coeffs'!D$14) + SUM('Model coeffs'!D$7)*'Cost drivers '!$D262 + SUM('Model coeffs'!D$8)*'Cost drivers '!$E262 + SUM('Model coeffs'!D$9)*'Cost drivers '!$F262 + SUM('Model coeffs'!D$10)*'Cost drivers '!$G262 + SUM('Model coeffs'!D$11)*'Cost drivers '!$H262 + SUM('Model coeffs'!D$12)*'Cost drivers '!$I262 + SUM('Model coeffs'!D$13)*'Cost drivers '!$J262),
"")</f>
        <v>4.3687320484319869</v>
      </c>
      <c r="E260" s="181">
        <f>IFERROR(
EXP(SUM('Model coeffs'!E$14) + SUM('Model coeffs'!E$7)*'Cost drivers '!$D262 + SUM('Model coeffs'!E$8)*'Cost drivers '!$E262 + SUM('Model coeffs'!E$9)*'Cost drivers '!$F262 + SUM('Model coeffs'!E$10)*'Cost drivers '!$G262 + SUM('Model coeffs'!E$11)*'Cost drivers '!$H262 + SUM('Model coeffs'!E$12)*'Cost drivers '!$I262 + SUM('Model coeffs'!E$13)*'Cost drivers '!$J262),
"")</f>
        <v>3.8185886364216626</v>
      </c>
      <c r="F260" s="181">
        <f>IFERROR(
EXP(SUM('Model coeffs'!F$14) + SUM('Model coeffs'!F$7)*'Cost drivers '!$D262 + SUM('Model coeffs'!F$8)*'Cost drivers '!$E262 + SUM('Model coeffs'!F$9)*'Cost drivers '!$F262 + SUM('Model coeffs'!F$10)*'Cost drivers '!$G262 + SUM('Model coeffs'!F$11)*'Cost drivers '!$H262 + SUM('Model coeffs'!F$12)*'Cost drivers '!$I262 + SUM('Model coeffs'!F$13)*'Cost drivers '!$J262),
"")</f>
        <v>17.773961990052221</v>
      </c>
      <c r="G260" s="181">
        <f>IFERROR(
EXP(SUM('Model coeffs'!G$14) + SUM('Model coeffs'!G$7)*'Cost drivers '!$D262 + SUM('Model coeffs'!G$8)*'Cost drivers '!$E262 + SUM('Model coeffs'!G$9)*'Cost drivers '!$F262 + SUM('Model coeffs'!G$10)*'Cost drivers '!$G262 + SUM('Model coeffs'!G$11)*'Cost drivers '!$H262 + SUM('Model coeffs'!G$12)*'Cost drivers '!$I262 + SUM('Model coeffs'!G$13)*'Cost drivers '!$J262),
"")</f>
        <v>18.116973480486759</v>
      </c>
      <c r="H260" s="181">
        <f>IFERROR(
EXP(SUM('Model coeffs'!H$14) + SUM('Model coeffs'!H$7)*'Cost drivers '!$D262 + SUM('Model coeffs'!H$8)*'Cost drivers '!$E262 + SUM('Model coeffs'!H$9)*'Cost drivers '!$F262 + SUM('Model coeffs'!H$10)*'Cost drivers '!$G262 + SUM('Model coeffs'!H$11)*'Cost drivers '!$H262 + SUM('Model coeffs'!H$12)*'Cost drivers '!$I262 + SUM('Model coeffs'!H$13)*'Cost drivers '!$J262),
"")</f>
        <v>20.013067434842242</v>
      </c>
      <c r="I260" s="181">
        <f>IFERROR(
EXP(SUM('Model coeffs'!I$14) + SUM('Model coeffs'!I$7)*'Cost drivers '!$D262 + SUM('Model coeffs'!I$8)*'Cost drivers '!$E262 + SUM('Model coeffs'!I$9)*'Cost drivers '!$F262 + SUM('Model coeffs'!I$10)*'Cost drivers '!$G262 + SUM('Model coeffs'!I$11)*'Cost drivers '!$H262 + SUM('Model coeffs'!I$12)*'Cost drivers '!$I262 + SUM('Model coeffs'!I$13)*'Cost drivers '!$J262),
"")</f>
        <v>18.387794940936171</v>
      </c>
      <c r="J260" s="181">
        <f>IFERROR(
EXP(SUM('Model coeffs'!J$14) + SUM('Model coeffs'!J$7)*'Cost drivers '!$D262 + SUM('Model coeffs'!J$8)*'Cost drivers '!$E262 + SUM('Model coeffs'!J$9)*'Cost drivers '!$F262 + SUM('Model coeffs'!J$10)*'Cost drivers '!$G262 + SUM('Model coeffs'!J$11)*'Cost drivers '!$H262 + SUM('Model coeffs'!J$12)*'Cost drivers '!$I262 + SUM('Model coeffs'!J$13)*'Cost drivers '!$J262),
"")</f>
        <v>19.547448155994992</v>
      </c>
      <c r="K260" s="181">
        <f>IFERROR(
EXP(SUM('Model coeffs'!K$14) + SUM('Model coeffs'!K$7)*'Cost drivers '!$D262 + SUM('Model coeffs'!K$8)*'Cost drivers '!$E262 + SUM('Model coeffs'!K$9)*'Cost drivers '!$F262 + SUM('Model coeffs'!K$10)*'Cost drivers '!$G262 + SUM('Model coeffs'!K$11)*'Cost drivers '!$H262 + SUM('Model coeffs'!K$12)*'Cost drivers '!$I262 + SUM('Model coeffs'!K$13)*'Cost drivers '!$J262),
"")</f>
        <v>17.944873570193469</v>
      </c>
      <c r="L260" s="182">
        <f>IFERROR(INDEX('Cost drivers '!$O$9:$O$314, MATCH('Modelled costs '!$A260, 'Cost drivers '!$A$9:$A$314, 0)), "")</f>
        <v>320.43399999999997</v>
      </c>
      <c r="M260" s="183"/>
      <c r="N260" s="184">
        <f t="shared" si="42"/>
        <v>1.399890285207255</v>
      </c>
      <c r="O260" s="184">
        <f t="shared" si="42"/>
        <v>1.2236056311231389</v>
      </c>
      <c r="P260" s="184">
        <f t="shared" si="42"/>
        <v>5.6953817363203925</v>
      </c>
      <c r="Q260" s="184">
        <f t="shared" si="42"/>
        <v>5.8052942802462928</v>
      </c>
      <c r="R260" s="184">
        <f t="shared" si="42"/>
        <v>6.4128672504162383</v>
      </c>
      <c r="S260" s="184">
        <f t="shared" si="42"/>
        <v>5.8920746841039398</v>
      </c>
      <c r="T260" s="184">
        <f t="shared" si="42"/>
        <v>6.2636670024180976</v>
      </c>
      <c r="U260" s="184">
        <f t="shared" si="41"/>
        <v>5.7501476175913728</v>
      </c>
      <c r="V260" s="183"/>
      <c r="W260" s="185">
        <f t="shared" si="35"/>
        <v>1.311747958165197</v>
      </c>
      <c r="X260" s="185">
        <f t="shared" si="36"/>
        <v>5.7503380082833431</v>
      </c>
      <c r="Y260" s="185">
        <f t="shared" si="33"/>
        <v>6.0796891386324123</v>
      </c>
      <c r="Z260" s="183"/>
      <c r="AA260" s="185">
        <f t="shared" si="37"/>
        <v>7.0620859664485405</v>
      </c>
      <c r="AB260" s="185">
        <f t="shared" si="38"/>
        <v>6.0796891386324123</v>
      </c>
      <c r="AC260" s="185">
        <f t="shared" si="39"/>
        <v>6.3252883455864453</v>
      </c>
      <c r="AD260" s="183"/>
      <c r="AE260" s="186">
        <f>IF(RIGHT($C260,2)&gt;=RIGHT(Controls!$C$53,2), 'Modelled costs '!$AC260*Controls!$E$41, "")</f>
        <v>5.8012971252490706</v>
      </c>
      <c r="AF260" s="187">
        <f>IF(RIGHT($C260,2)&lt;RIGHT(Controls!$C$53,2), "", (INDEX(Controls!$F$44:$F$49, MATCH('Modelled costs '!$C260, Controls!$B$44:$B$49,0), 0))*'Modelled costs '!$AE260)</f>
        <v>-0.22617646689333498</v>
      </c>
      <c r="AG260" s="188">
        <f t="shared" si="40"/>
        <v>5.5751206583557353</v>
      </c>
    </row>
    <row r="261" spans="1:33" s="48" customFormat="1" ht="13.15">
      <c r="A261" s="66" t="str">
        <f t="shared" si="34"/>
        <v>PRT30</v>
      </c>
      <c r="B261" s="66" t="str">
        <f>Costs!B262</f>
        <v>PRT</v>
      </c>
      <c r="C261" s="66" t="str">
        <f>Costs!C262</f>
        <v>2029-30</v>
      </c>
      <c r="D261" s="181">
        <f>IFERROR(
EXP(SUM('Model coeffs'!D$14) + SUM('Model coeffs'!D$7)*'Cost drivers '!$D263 + SUM('Model coeffs'!D$8)*'Cost drivers '!$E263 + SUM('Model coeffs'!D$9)*'Cost drivers '!$F263 + SUM('Model coeffs'!D$10)*'Cost drivers '!$G263 + SUM('Model coeffs'!D$11)*'Cost drivers '!$H263 + SUM('Model coeffs'!D$12)*'Cost drivers '!$I263 + SUM('Model coeffs'!D$13)*'Cost drivers '!$J263),
"")</f>
        <v>4.4214782926825817</v>
      </c>
      <c r="E261" s="181">
        <f>IFERROR(
EXP(SUM('Model coeffs'!E$14) + SUM('Model coeffs'!E$7)*'Cost drivers '!$D263 + SUM('Model coeffs'!E$8)*'Cost drivers '!$E263 + SUM('Model coeffs'!E$9)*'Cost drivers '!$F263 + SUM('Model coeffs'!E$10)*'Cost drivers '!$G263 + SUM('Model coeffs'!E$11)*'Cost drivers '!$H263 + SUM('Model coeffs'!E$12)*'Cost drivers '!$I263 + SUM('Model coeffs'!E$13)*'Cost drivers '!$J263),
"")</f>
        <v>3.8622424326574678</v>
      </c>
      <c r="F261" s="181">
        <f>IFERROR(
EXP(SUM('Model coeffs'!F$14) + SUM('Model coeffs'!F$7)*'Cost drivers '!$D263 + SUM('Model coeffs'!F$8)*'Cost drivers '!$E263 + SUM('Model coeffs'!F$9)*'Cost drivers '!$F263 + SUM('Model coeffs'!F$10)*'Cost drivers '!$G263 + SUM('Model coeffs'!F$11)*'Cost drivers '!$H263 + SUM('Model coeffs'!F$12)*'Cost drivers '!$I263 + SUM('Model coeffs'!F$13)*'Cost drivers '!$J263),
"")</f>
        <v>17.773961990052221</v>
      </c>
      <c r="G261" s="181">
        <f>IFERROR(
EXP(SUM('Model coeffs'!G$14) + SUM('Model coeffs'!G$7)*'Cost drivers '!$D263 + SUM('Model coeffs'!G$8)*'Cost drivers '!$E263 + SUM('Model coeffs'!G$9)*'Cost drivers '!$F263 + SUM('Model coeffs'!G$10)*'Cost drivers '!$G263 + SUM('Model coeffs'!G$11)*'Cost drivers '!$H263 + SUM('Model coeffs'!G$12)*'Cost drivers '!$I263 + SUM('Model coeffs'!G$13)*'Cost drivers '!$J263),
"")</f>
        <v>18.105415214123084</v>
      </c>
      <c r="H261" s="181">
        <f>IFERROR(
EXP(SUM('Model coeffs'!H$14) + SUM('Model coeffs'!H$7)*'Cost drivers '!$D263 + SUM('Model coeffs'!H$8)*'Cost drivers '!$E263 + SUM('Model coeffs'!H$9)*'Cost drivers '!$F263 + SUM('Model coeffs'!H$10)*'Cost drivers '!$G263 + SUM('Model coeffs'!H$11)*'Cost drivers '!$H263 + SUM('Model coeffs'!H$12)*'Cost drivers '!$I263 + SUM('Model coeffs'!H$13)*'Cost drivers '!$J263),
"")</f>
        <v>20.14751887802878</v>
      </c>
      <c r="I261" s="181">
        <f>IFERROR(
EXP(SUM('Model coeffs'!I$14) + SUM('Model coeffs'!I$7)*'Cost drivers '!$D263 + SUM('Model coeffs'!I$8)*'Cost drivers '!$E263 + SUM('Model coeffs'!I$9)*'Cost drivers '!$F263 + SUM('Model coeffs'!I$10)*'Cost drivers '!$G263 + SUM('Model coeffs'!I$11)*'Cost drivers '!$H263 + SUM('Model coeffs'!I$12)*'Cost drivers '!$I263 + SUM('Model coeffs'!I$13)*'Cost drivers '!$J263),
"")</f>
        <v>18.517466732710677</v>
      </c>
      <c r="J261" s="181">
        <f>IFERROR(
EXP(SUM('Model coeffs'!J$14) + SUM('Model coeffs'!J$7)*'Cost drivers '!$D263 + SUM('Model coeffs'!J$8)*'Cost drivers '!$E263 + SUM('Model coeffs'!J$9)*'Cost drivers '!$F263 + SUM('Model coeffs'!J$10)*'Cost drivers '!$G263 + SUM('Model coeffs'!J$11)*'Cost drivers '!$H263 + SUM('Model coeffs'!J$12)*'Cost drivers '!$I263 + SUM('Model coeffs'!J$13)*'Cost drivers '!$J263),
"")</f>
        <v>19.669648001475441</v>
      </c>
      <c r="K261" s="181">
        <f>IFERROR(
EXP(SUM('Model coeffs'!K$14) + SUM('Model coeffs'!K$7)*'Cost drivers '!$D263 + SUM('Model coeffs'!K$8)*'Cost drivers '!$E263 + SUM('Model coeffs'!K$9)*'Cost drivers '!$F263 + SUM('Model coeffs'!K$10)*'Cost drivers '!$G263 + SUM('Model coeffs'!K$11)*'Cost drivers '!$H263 + SUM('Model coeffs'!K$12)*'Cost drivers '!$I263 + SUM('Model coeffs'!K$13)*'Cost drivers '!$J263),
"")</f>
        <v>18.060373249640513</v>
      </c>
      <c r="L261" s="182">
        <f>IFERROR(INDEX('Cost drivers '!$O$9:$O$314, MATCH('Modelled costs '!$A261, 'Cost drivers '!$A$9:$A$314, 0)), "")</f>
        <v>323.12200000000001</v>
      </c>
      <c r="M261" s="183"/>
      <c r="N261" s="184">
        <f t="shared" si="42"/>
        <v>1.4286769088881812</v>
      </c>
      <c r="O261" s="184">
        <f t="shared" si="42"/>
        <v>1.2479754993251462</v>
      </c>
      <c r="P261" s="184">
        <f t="shared" si="42"/>
        <v>5.7431581461496544</v>
      </c>
      <c r="Q261" s="184">
        <f t="shared" si="42"/>
        <v>5.8502579748178798</v>
      </c>
      <c r="R261" s="184">
        <f t="shared" si="42"/>
        <v>6.5101065949064161</v>
      </c>
      <c r="S261" s="184">
        <f t="shared" si="42"/>
        <v>5.9834008856069394</v>
      </c>
      <c r="T261" s="184">
        <f t="shared" si="42"/>
        <v>6.3556960015327473</v>
      </c>
      <c r="U261" s="184">
        <f t="shared" si="41"/>
        <v>5.8357039251703418</v>
      </c>
      <c r="V261" s="183"/>
      <c r="W261" s="185">
        <f t="shared" si="35"/>
        <v>1.3383262041066637</v>
      </c>
      <c r="X261" s="185">
        <f t="shared" si="36"/>
        <v>5.7967080604837671</v>
      </c>
      <c r="Y261" s="185">
        <f t="shared" si="33"/>
        <v>6.1712268518041107</v>
      </c>
      <c r="Z261" s="183"/>
      <c r="AA261" s="185">
        <f t="shared" si="37"/>
        <v>7.1350342645904306</v>
      </c>
      <c r="AB261" s="185">
        <f t="shared" si="38"/>
        <v>6.1712268518041107</v>
      </c>
      <c r="AC261" s="185">
        <f t="shared" si="39"/>
        <v>6.4121787050006906</v>
      </c>
      <c r="AD261" s="183"/>
      <c r="AE261" s="186">
        <f>IF(RIGHT($C261,2)&gt;=RIGHT(Controls!$C$53,2), 'Modelled costs '!$AC261*Controls!$E$41, "")</f>
        <v>5.8809894277562673</v>
      </c>
      <c r="AF261" s="187">
        <f>IF(RIGHT($C261,2)&lt;RIGHT(Controls!$C$53,2), "", (INDEX(Controls!$F$44:$F$49, MATCH('Modelled costs '!$C261, Controls!$B$44:$B$49,0), 0))*'Modelled costs '!$AE261)</f>
        <v>-0.27405609077483339</v>
      </c>
      <c r="AG261" s="188">
        <f t="shared" si="40"/>
        <v>5.6069333369814336</v>
      </c>
    </row>
    <row r="262" spans="1:33" s="48" customFormat="1" ht="13.15">
      <c r="A262" s="66" t="str">
        <f t="shared" si="34"/>
        <v>SES14</v>
      </c>
      <c r="B262" s="66" t="str">
        <f>Costs!B263</f>
        <v>SES</v>
      </c>
      <c r="C262" s="66" t="str">
        <f>Costs!C263</f>
        <v>2013-14</v>
      </c>
      <c r="D262" s="181">
        <f>IFERROR(
EXP(SUM('Model coeffs'!D$14) + SUM('Model coeffs'!D$7)*'Cost drivers '!$D264 + SUM('Model coeffs'!D$8)*'Cost drivers '!$E264 + SUM('Model coeffs'!D$9)*'Cost drivers '!$F264 + SUM('Model coeffs'!D$10)*'Cost drivers '!$G264 + SUM('Model coeffs'!D$11)*'Cost drivers '!$H264 + SUM('Model coeffs'!D$12)*'Cost drivers '!$I264 + SUM('Model coeffs'!D$13)*'Cost drivers '!$J264),
"")</f>
        <v>7.9643011568624003</v>
      </c>
      <c r="E262" s="181">
        <f>IFERROR(
EXP(SUM('Model coeffs'!E$14) + SUM('Model coeffs'!E$7)*'Cost drivers '!$D264 + SUM('Model coeffs'!E$8)*'Cost drivers '!$E264 + SUM('Model coeffs'!E$9)*'Cost drivers '!$F264 + SUM('Model coeffs'!E$10)*'Cost drivers '!$G264 + SUM('Model coeffs'!E$11)*'Cost drivers '!$H264 + SUM('Model coeffs'!E$12)*'Cost drivers '!$I264 + SUM('Model coeffs'!E$13)*'Cost drivers '!$J264),
"")</f>
        <v>6.6562262100505682</v>
      </c>
      <c r="F262" s="181">
        <f>IFERROR(
EXP(SUM('Model coeffs'!F$14) + SUM('Model coeffs'!F$7)*'Cost drivers '!$D264 + SUM('Model coeffs'!F$8)*'Cost drivers '!$E264 + SUM('Model coeffs'!F$9)*'Cost drivers '!$F264 + SUM('Model coeffs'!F$10)*'Cost drivers '!$G264 + SUM('Model coeffs'!F$11)*'Cost drivers '!$H264 + SUM('Model coeffs'!F$12)*'Cost drivers '!$I264 + SUM('Model coeffs'!F$13)*'Cost drivers '!$J264),
"")</f>
        <v>17.773961990052221</v>
      </c>
      <c r="G262" s="181">
        <f>IFERROR(
EXP(SUM('Model coeffs'!G$14) + SUM('Model coeffs'!G$7)*'Cost drivers '!$D264 + SUM('Model coeffs'!G$8)*'Cost drivers '!$E264 + SUM('Model coeffs'!G$9)*'Cost drivers '!$F264 + SUM('Model coeffs'!G$10)*'Cost drivers '!$G264 + SUM('Model coeffs'!G$11)*'Cost drivers '!$H264 + SUM('Model coeffs'!G$12)*'Cost drivers '!$I264 + SUM('Model coeffs'!G$13)*'Cost drivers '!$J264),
"")</f>
        <v>18.403487653672926</v>
      </c>
      <c r="H262" s="181">
        <f>IFERROR(
EXP(SUM('Model coeffs'!H$14) + SUM('Model coeffs'!H$7)*'Cost drivers '!$D264 + SUM('Model coeffs'!H$8)*'Cost drivers '!$E264 + SUM('Model coeffs'!H$9)*'Cost drivers '!$F264 + SUM('Model coeffs'!H$10)*'Cost drivers '!$G264 + SUM('Model coeffs'!H$11)*'Cost drivers '!$H264 + SUM('Model coeffs'!H$12)*'Cost drivers '!$I264 + SUM('Model coeffs'!H$13)*'Cost drivers '!$J264),
"")</f>
        <v>29.654093404080207</v>
      </c>
      <c r="I262" s="181">
        <f>IFERROR(
EXP(SUM('Model coeffs'!I$14) + SUM('Model coeffs'!I$7)*'Cost drivers '!$D264 + SUM('Model coeffs'!I$8)*'Cost drivers '!$E264 + SUM('Model coeffs'!I$9)*'Cost drivers '!$F264 + SUM('Model coeffs'!I$10)*'Cost drivers '!$G264 + SUM('Model coeffs'!I$11)*'Cost drivers '!$H264 + SUM('Model coeffs'!I$12)*'Cost drivers '!$I264 + SUM('Model coeffs'!I$13)*'Cost drivers '!$J264),
"")</f>
        <v>27.708900408087814</v>
      </c>
      <c r="J262" s="181">
        <f>IFERROR(
EXP(SUM('Model coeffs'!J$14) + SUM('Model coeffs'!J$7)*'Cost drivers '!$D264 + SUM('Model coeffs'!J$8)*'Cost drivers '!$E264 + SUM('Model coeffs'!J$9)*'Cost drivers '!$F264 + SUM('Model coeffs'!J$10)*'Cost drivers '!$G264 + SUM('Model coeffs'!J$11)*'Cost drivers '!$H264 + SUM('Model coeffs'!J$12)*'Cost drivers '!$I264 + SUM('Model coeffs'!J$13)*'Cost drivers '!$J264),
"")</f>
        <v>26.696167597902974</v>
      </c>
      <c r="K262" s="181">
        <f>IFERROR(
EXP(SUM('Model coeffs'!K$14) + SUM('Model coeffs'!K$7)*'Cost drivers '!$D264 + SUM('Model coeffs'!K$8)*'Cost drivers '!$E264 + SUM('Model coeffs'!K$9)*'Cost drivers '!$F264 + SUM('Model coeffs'!K$10)*'Cost drivers '!$G264 + SUM('Model coeffs'!K$11)*'Cost drivers '!$H264 + SUM('Model coeffs'!K$12)*'Cost drivers '!$I264 + SUM('Model coeffs'!K$13)*'Cost drivers '!$J264),
"")</f>
        <v>24.672077390497794</v>
      </c>
      <c r="L262" s="182">
        <f>IFERROR(INDEX('Cost drivers '!$O$9:$O$314, MATCH('Modelled costs '!$A262, 'Cost drivers '!$A$9:$A$314, 0)), "")</f>
        <v>260.93899999999996</v>
      </c>
      <c r="M262" s="183"/>
      <c r="N262" s="184">
        <f t="shared" si="42"/>
        <v>2.0781967795705176</v>
      </c>
      <c r="O262" s="184">
        <f t="shared" si="42"/>
        <v>1.736869011024385</v>
      </c>
      <c r="P262" s="184">
        <f t="shared" si="42"/>
        <v>4.6379198677222364</v>
      </c>
      <c r="Q262" s="184">
        <f t="shared" si="42"/>
        <v>4.8021876648617594</v>
      </c>
      <c r="R262" s="184">
        <f t="shared" si="42"/>
        <v>7.7379094787672846</v>
      </c>
      <c r="S262" s="184">
        <f t="shared" si="42"/>
        <v>7.2303327635860253</v>
      </c>
      <c r="T262" s="184">
        <f t="shared" si="42"/>
        <v>6.9660712768292035</v>
      </c>
      <c r="U262" s="184">
        <f t="shared" si="41"/>
        <v>6.4379072021991037</v>
      </c>
      <c r="V262" s="183"/>
      <c r="W262" s="185">
        <f t="shared" si="35"/>
        <v>1.9075328952974513</v>
      </c>
      <c r="X262" s="185">
        <f t="shared" si="36"/>
        <v>4.7200537662919979</v>
      </c>
      <c r="Y262" s="185">
        <f t="shared" si="33"/>
        <v>7.0930551803454041</v>
      </c>
      <c r="Z262" s="183"/>
      <c r="AA262" s="185">
        <f t="shared" si="37"/>
        <v>6.627586661589449</v>
      </c>
      <c r="AB262" s="185">
        <f t="shared" si="38"/>
        <v>7.0930551803454041</v>
      </c>
      <c r="AC262" s="185">
        <f t="shared" si="39"/>
        <v>6.9766880506564153</v>
      </c>
      <c r="AD262" s="183"/>
      <c r="AE262" s="186" t="str">
        <f>IF(RIGHT($C262,2)&gt;=RIGHT(Controls!$C$53,2), 'Modelled costs '!$AC262*Controls!$E$41, "")</f>
        <v/>
      </c>
      <c r="AF262" s="187" t="str">
        <f>IF(RIGHT($C262,2)&lt;RIGHT(Controls!$C$53,2), "", (INDEX(Controls!$F$44:$F$49, MATCH('Modelled costs '!$C262, Controls!$B$44:$B$49,0), 0))*'Modelled costs '!$AE262)</f>
        <v/>
      </c>
      <c r="AG262" s="188" t="str">
        <f t="shared" si="40"/>
        <v/>
      </c>
    </row>
    <row r="263" spans="1:33" s="48" customFormat="1" ht="13.15">
      <c r="A263" s="66" t="str">
        <f t="shared" si="34"/>
        <v>SES15</v>
      </c>
      <c r="B263" s="66" t="str">
        <f>Costs!B264</f>
        <v>SES</v>
      </c>
      <c r="C263" s="66" t="str">
        <f>Costs!C264</f>
        <v>2014-15</v>
      </c>
      <c r="D263" s="181">
        <f>IFERROR(
EXP(SUM('Model coeffs'!D$14) + SUM('Model coeffs'!D$7)*'Cost drivers '!$D265 + SUM('Model coeffs'!D$8)*'Cost drivers '!$E265 + SUM('Model coeffs'!D$9)*'Cost drivers '!$F265 + SUM('Model coeffs'!D$10)*'Cost drivers '!$G265 + SUM('Model coeffs'!D$11)*'Cost drivers '!$H265 + SUM('Model coeffs'!D$12)*'Cost drivers '!$I265 + SUM('Model coeffs'!D$13)*'Cost drivers '!$J265),
"")</f>
        <v>7.9264252135415587</v>
      </c>
      <c r="E263" s="181">
        <f>IFERROR(
EXP(SUM('Model coeffs'!E$14) + SUM('Model coeffs'!E$7)*'Cost drivers '!$D265 + SUM('Model coeffs'!E$8)*'Cost drivers '!$E265 + SUM('Model coeffs'!E$9)*'Cost drivers '!$F265 + SUM('Model coeffs'!E$10)*'Cost drivers '!$G265 + SUM('Model coeffs'!E$11)*'Cost drivers '!$H265 + SUM('Model coeffs'!E$12)*'Cost drivers '!$I265 + SUM('Model coeffs'!E$13)*'Cost drivers '!$J265),
"")</f>
        <v>6.6830129952905422</v>
      </c>
      <c r="F263" s="181">
        <f>IFERROR(
EXP(SUM('Model coeffs'!F$14) + SUM('Model coeffs'!F$7)*'Cost drivers '!$D265 + SUM('Model coeffs'!F$8)*'Cost drivers '!$E265 + SUM('Model coeffs'!F$9)*'Cost drivers '!$F265 + SUM('Model coeffs'!F$10)*'Cost drivers '!$G265 + SUM('Model coeffs'!F$11)*'Cost drivers '!$H265 + SUM('Model coeffs'!F$12)*'Cost drivers '!$I265 + SUM('Model coeffs'!F$13)*'Cost drivers '!$J265),
"")</f>
        <v>17.773961990052221</v>
      </c>
      <c r="G263" s="181">
        <f>IFERROR(
EXP(SUM('Model coeffs'!G$14) + SUM('Model coeffs'!G$7)*'Cost drivers '!$D265 + SUM('Model coeffs'!G$8)*'Cost drivers '!$E265 + SUM('Model coeffs'!G$9)*'Cost drivers '!$F265 + SUM('Model coeffs'!G$10)*'Cost drivers '!$G265 + SUM('Model coeffs'!G$11)*'Cost drivers '!$H265 + SUM('Model coeffs'!G$12)*'Cost drivers '!$I265 + SUM('Model coeffs'!G$13)*'Cost drivers '!$J265),
"")</f>
        <v>18.395730398680691</v>
      </c>
      <c r="H263" s="181">
        <f>IFERROR(
EXP(SUM('Model coeffs'!H$14) + SUM('Model coeffs'!H$7)*'Cost drivers '!$D265 + SUM('Model coeffs'!H$8)*'Cost drivers '!$E265 + SUM('Model coeffs'!H$9)*'Cost drivers '!$F265 + SUM('Model coeffs'!H$10)*'Cost drivers '!$G265 + SUM('Model coeffs'!H$11)*'Cost drivers '!$H265 + SUM('Model coeffs'!H$12)*'Cost drivers '!$I265 + SUM('Model coeffs'!H$13)*'Cost drivers '!$J265),
"")</f>
        <v>29.579068877383328</v>
      </c>
      <c r="I263" s="181">
        <f>IFERROR(
EXP(SUM('Model coeffs'!I$14) + SUM('Model coeffs'!I$7)*'Cost drivers '!$D265 + SUM('Model coeffs'!I$8)*'Cost drivers '!$E265 + SUM('Model coeffs'!I$9)*'Cost drivers '!$F265 + SUM('Model coeffs'!I$10)*'Cost drivers '!$G265 + SUM('Model coeffs'!I$11)*'Cost drivers '!$H265 + SUM('Model coeffs'!I$12)*'Cost drivers '!$I265 + SUM('Model coeffs'!I$13)*'Cost drivers '!$J265),
"")</f>
        <v>27.768240208120037</v>
      </c>
      <c r="J263" s="181">
        <f>IFERROR(
EXP(SUM('Model coeffs'!J$14) + SUM('Model coeffs'!J$7)*'Cost drivers '!$D265 + SUM('Model coeffs'!J$8)*'Cost drivers '!$E265 + SUM('Model coeffs'!J$9)*'Cost drivers '!$F265 + SUM('Model coeffs'!J$10)*'Cost drivers '!$G265 + SUM('Model coeffs'!J$11)*'Cost drivers '!$H265 + SUM('Model coeffs'!J$12)*'Cost drivers '!$I265 + SUM('Model coeffs'!J$13)*'Cost drivers '!$J265),
"")</f>
        <v>26.62843306628568</v>
      </c>
      <c r="K263" s="181">
        <f>IFERROR(
EXP(SUM('Model coeffs'!K$14) + SUM('Model coeffs'!K$7)*'Cost drivers '!$D265 + SUM('Model coeffs'!K$8)*'Cost drivers '!$E265 + SUM('Model coeffs'!K$9)*'Cost drivers '!$F265 + SUM('Model coeffs'!K$10)*'Cost drivers '!$G265 + SUM('Model coeffs'!K$11)*'Cost drivers '!$H265 + SUM('Model coeffs'!K$12)*'Cost drivers '!$I265 + SUM('Model coeffs'!K$13)*'Cost drivers '!$J265),
"")</f>
        <v>24.726833403550817</v>
      </c>
      <c r="L263" s="182">
        <f>IFERROR(INDEX('Cost drivers '!$O$9:$O$314, MATCH('Modelled costs '!$A263, 'Cost drivers '!$A$9:$A$314, 0)), "")</f>
        <v>262.38300000000004</v>
      </c>
      <c r="M263" s="183"/>
      <c r="N263" s="184">
        <f t="shared" si="42"/>
        <v>2.0797592268046752</v>
      </c>
      <c r="O263" s="184">
        <f t="shared" si="42"/>
        <v>1.7535089987433188</v>
      </c>
      <c r="P263" s="184">
        <f t="shared" si="42"/>
        <v>4.6635854688358727</v>
      </c>
      <c r="Q263" s="184">
        <f t="shared" si="42"/>
        <v>4.8267269291970365</v>
      </c>
      <c r="R263" s="184">
        <f t="shared" si="42"/>
        <v>7.7610448292544714</v>
      </c>
      <c r="S263" s="184">
        <f t="shared" si="42"/>
        <v>7.2859141705271613</v>
      </c>
      <c r="T263" s="184">
        <f t="shared" si="42"/>
        <v>6.9868481532312368</v>
      </c>
      <c r="U263" s="184">
        <f t="shared" si="41"/>
        <v>6.4879007289238757</v>
      </c>
      <c r="V263" s="183"/>
      <c r="W263" s="185">
        <f t="shared" si="35"/>
        <v>1.916634112773997</v>
      </c>
      <c r="X263" s="185">
        <f t="shared" si="36"/>
        <v>4.7451561990164546</v>
      </c>
      <c r="Y263" s="185">
        <f t="shared" ref="Y263:Y312" si="43">SUMPRODUCT($R263:$U263, $R$2:$U$2)</f>
        <v>7.1304269704841863</v>
      </c>
      <c r="Z263" s="183"/>
      <c r="AA263" s="185">
        <f t="shared" si="37"/>
        <v>6.6617903117904511</v>
      </c>
      <c r="AB263" s="185">
        <f t="shared" si="38"/>
        <v>7.1304269704841863</v>
      </c>
      <c r="AC263" s="185">
        <f t="shared" si="39"/>
        <v>7.0132678058107523</v>
      </c>
      <c r="AD263" s="183"/>
      <c r="AE263" s="186" t="str">
        <f>IF(RIGHT($C263,2)&gt;=RIGHT(Controls!$C$53,2), 'Modelled costs '!$AC263*Controls!$E$41, "")</f>
        <v/>
      </c>
      <c r="AF263" s="187" t="str">
        <f>IF(RIGHT($C263,2)&lt;RIGHT(Controls!$C$53,2), "", (INDEX(Controls!$F$44:$F$49, MATCH('Modelled costs '!$C263, Controls!$B$44:$B$49,0), 0))*'Modelled costs '!$AE263)</f>
        <v/>
      </c>
      <c r="AG263" s="188" t="str">
        <f t="shared" si="40"/>
        <v/>
      </c>
    </row>
    <row r="264" spans="1:33" s="48" customFormat="1" ht="13.15">
      <c r="A264" s="66" t="str">
        <f t="shared" ref="A264:A312" si="44">B264&amp;RIGHT(C264,2)</f>
        <v>SES16</v>
      </c>
      <c r="B264" s="66" t="str">
        <f>Costs!B265</f>
        <v>SES</v>
      </c>
      <c r="C264" s="66" t="str">
        <f>Costs!C265</f>
        <v>2015-16</v>
      </c>
      <c r="D264" s="181">
        <f>IFERROR(
EXP(SUM('Model coeffs'!D$14) + SUM('Model coeffs'!D$7)*'Cost drivers '!$D266 + SUM('Model coeffs'!D$8)*'Cost drivers '!$E266 + SUM('Model coeffs'!D$9)*'Cost drivers '!$F266 + SUM('Model coeffs'!D$10)*'Cost drivers '!$G266 + SUM('Model coeffs'!D$11)*'Cost drivers '!$H266 + SUM('Model coeffs'!D$12)*'Cost drivers '!$I266 + SUM('Model coeffs'!D$13)*'Cost drivers '!$J266),
"")</f>
        <v>7.3503476221631106</v>
      </c>
      <c r="E264" s="181">
        <f>IFERROR(
EXP(SUM('Model coeffs'!E$14) + SUM('Model coeffs'!E$7)*'Cost drivers '!$D266 + SUM('Model coeffs'!E$8)*'Cost drivers '!$E266 + SUM('Model coeffs'!E$9)*'Cost drivers '!$F266 + SUM('Model coeffs'!E$10)*'Cost drivers '!$G266 + SUM('Model coeffs'!E$11)*'Cost drivers '!$H266 + SUM('Model coeffs'!E$12)*'Cost drivers '!$I266 + SUM('Model coeffs'!E$13)*'Cost drivers '!$J266),
"")</f>
        <v>6.3180573855144484</v>
      </c>
      <c r="F264" s="181">
        <f>IFERROR(
EXP(SUM('Model coeffs'!F$14) + SUM('Model coeffs'!F$7)*'Cost drivers '!$D266 + SUM('Model coeffs'!F$8)*'Cost drivers '!$E266 + SUM('Model coeffs'!F$9)*'Cost drivers '!$F266 + SUM('Model coeffs'!F$10)*'Cost drivers '!$G266 + SUM('Model coeffs'!F$11)*'Cost drivers '!$H266 + SUM('Model coeffs'!F$12)*'Cost drivers '!$I266 + SUM('Model coeffs'!F$13)*'Cost drivers '!$J266),
"")</f>
        <v>17.773961990052221</v>
      </c>
      <c r="G264" s="181">
        <f>IFERROR(
EXP(SUM('Model coeffs'!G$14) + SUM('Model coeffs'!G$7)*'Cost drivers '!$D266 + SUM('Model coeffs'!G$8)*'Cost drivers '!$E266 + SUM('Model coeffs'!G$9)*'Cost drivers '!$F266 + SUM('Model coeffs'!G$10)*'Cost drivers '!$G266 + SUM('Model coeffs'!G$11)*'Cost drivers '!$H266 + SUM('Model coeffs'!G$12)*'Cost drivers '!$I266 + SUM('Model coeffs'!G$13)*'Cost drivers '!$J266),
"")</f>
        <v>18.391671408583843</v>
      </c>
      <c r="H264" s="181">
        <f>IFERROR(
EXP(SUM('Model coeffs'!H$14) + SUM('Model coeffs'!H$7)*'Cost drivers '!$D266 + SUM('Model coeffs'!H$8)*'Cost drivers '!$E266 + SUM('Model coeffs'!H$9)*'Cost drivers '!$F266 + SUM('Model coeffs'!H$10)*'Cost drivers '!$G266 + SUM('Model coeffs'!H$11)*'Cost drivers '!$H266 + SUM('Model coeffs'!H$12)*'Cost drivers '!$I266 + SUM('Model coeffs'!H$13)*'Cost drivers '!$J266),
"")</f>
        <v>28.266726721555241</v>
      </c>
      <c r="I264" s="181">
        <f>IFERROR(
EXP(SUM('Model coeffs'!I$14) + SUM('Model coeffs'!I$7)*'Cost drivers '!$D266 + SUM('Model coeffs'!I$8)*'Cost drivers '!$E266 + SUM('Model coeffs'!I$9)*'Cost drivers '!$F266 + SUM('Model coeffs'!I$10)*'Cost drivers '!$G266 + SUM('Model coeffs'!I$11)*'Cost drivers '!$H266 + SUM('Model coeffs'!I$12)*'Cost drivers '!$I266 + SUM('Model coeffs'!I$13)*'Cost drivers '!$J266),
"")</f>
        <v>26.710818626905908</v>
      </c>
      <c r="J264" s="181">
        <f>IFERROR(
EXP(SUM('Model coeffs'!J$14) + SUM('Model coeffs'!J$7)*'Cost drivers '!$D266 + SUM('Model coeffs'!J$8)*'Cost drivers '!$E266 + SUM('Model coeffs'!J$9)*'Cost drivers '!$F266 + SUM('Model coeffs'!J$10)*'Cost drivers '!$G266 + SUM('Model coeffs'!J$11)*'Cost drivers '!$H266 + SUM('Model coeffs'!J$12)*'Cost drivers '!$I266 + SUM('Model coeffs'!J$13)*'Cost drivers '!$J266),
"")</f>
        <v>25.602185340023428</v>
      </c>
      <c r="K264" s="181">
        <f>IFERROR(
EXP(SUM('Model coeffs'!K$14) + SUM('Model coeffs'!K$7)*'Cost drivers '!$D266 + SUM('Model coeffs'!K$8)*'Cost drivers '!$E266 + SUM('Model coeffs'!K$9)*'Cost drivers '!$F266 + SUM('Model coeffs'!K$10)*'Cost drivers '!$G266 + SUM('Model coeffs'!K$11)*'Cost drivers '!$H266 + SUM('Model coeffs'!K$12)*'Cost drivers '!$I266 + SUM('Model coeffs'!K$13)*'Cost drivers '!$J266),
"")</f>
        <v>23.95473094970799</v>
      </c>
      <c r="L264" s="182">
        <f>IFERROR(INDEX('Cost drivers '!$O$9:$O$314, MATCH('Modelled costs '!$A264, 'Cost drivers '!$A$9:$A$314, 0)), "")</f>
        <v>263.142</v>
      </c>
      <c r="M264" s="183"/>
      <c r="N264" s="184">
        <f t="shared" si="42"/>
        <v>1.9341851739912452</v>
      </c>
      <c r="O264" s="184">
        <f t="shared" si="42"/>
        <v>1.662546256539043</v>
      </c>
      <c r="P264" s="184">
        <f t="shared" si="42"/>
        <v>4.6770759059863218</v>
      </c>
      <c r="Q264" s="184">
        <f t="shared" si="42"/>
        <v>4.8396211977975696</v>
      </c>
      <c r="R264" s="184">
        <f t="shared" si="42"/>
        <v>7.4381630029634893</v>
      </c>
      <c r="S264" s="184">
        <f t="shared" si="42"/>
        <v>7.0287382351212742</v>
      </c>
      <c r="T264" s="184">
        <f t="shared" si="42"/>
        <v>6.7370102547444448</v>
      </c>
      <c r="U264" s="184">
        <f t="shared" si="41"/>
        <v>6.3034958115680597</v>
      </c>
      <c r="V264" s="183"/>
      <c r="W264" s="185">
        <f t="shared" ref="W264:W312" si="45">SUMPRODUCT($N264:$O264, $N$2:$O$2)</f>
        <v>1.798365715265144</v>
      </c>
      <c r="X264" s="185">
        <f t="shared" ref="X264:X312" si="46">SUMPRODUCT($P264:$Q264, $P$2:$Q$2)</f>
        <v>4.7583485518919453</v>
      </c>
      <c r="Y264" s="185">
        <f t="shared" si="43"/>
        <v>6.8768518260993163</v>
      </c>
      <c r="Z264" s="183"/>
      <c r="AA264" s="185">
        <f t="shared" ref="AA264:AA312" si="47">W264+X264</f>
        <v>6.5567142671570888</v>
      </c>
      <c r="AB264" s="185">
        <f t="shared" ref="AB264:AB312" si="48">Y264</f>
        <v>6.8768518260993163</v>
      </c>
      <c r="AC264" s="185">
        <f t="shared" ref="AC264:AC312" si="49">SUMPRODUCT($AA264:$AB264, $AA$2:$AB$2)</f>
        <v>6.7968174363637601</v>
      </c>
      <c r="AD264" s="183"/>
      <c r="AE264" s="186" t="str">
        <f>IF(RIGHT($C264,2)&gt;=RIGHT(Controls!$C$53,2), 'Modelled costs '!$AC264*Controls!$E$41, "")</f>
        <v/>
      </c>
      <c r="AF264" s="187" t="str">
        <f>IF(RIGHT($C264,2)&lt;RIGHT(Controls!$C$53,2), "", (INDEX(Controls!$F$44:$F$49, MATCH('Modelled costs '!$C264, Controls!$B$44:$B$49,0), 0))*'Modelled costs '!$AE264)</f>
        <v/>
      </c>
      <c r="AG264" s="188" t="str">
        <f t="shared" ref="AG264:AG312" si="50">IF(AE264="", "", AE264+AF264)</f>
        <v/>
      </c>
    </row>
    <row r="265" spans="1:33" s="48" customFormat="1" ht="13.15">
      <c r="A265" s="66" t="str">
        <f t="shared" si="44"/>
        <v>SES17</v>
      </c>
      <c r="B265" s="66" t="str">
        <f>Costs!B266</f>
        <v>SES</v>
      </c>
      <c r="C265" s="66" t="str">
        <f>Costs!C266</f>
        <v>2016-17</v>
      </c>
      <c r="D265" s="181">
        <f>IFERROR(
EXP(SUM('Model coeffs'!D$14) + SUM('Model coeffs'!D$7)*'Cost drivers '!$D267 + SUM('Model coeffs'!D$8)*'Cost drivers '!$E267 + SUM('Model coeffs'!D$9)*'Cost drivers '!$F267 + SUM('Model coeffs'!D$10)*'Cost drivers '!$G267 + SUM('Model coeffs'!D$11)*'Cost drivers '!$H267 + SUM('Model coeffs'!D$12)*'Cost drivers '!$I267 + SUM('Model coeffs'!D$13)*'Cost drivers '!$J267),
"")</f>
        <v>7.0556953977483463</v>
      </c>
      <c r="E265" s="181">
        <f>IFERROR(
EXP(SUM('Model coeffs'!E$14) + SUM('Model coeffs'!E$7)*'Cost drivers '!$D267 + SUM('Model coeffs'!E$8)*'Cost drivers '!$E267 + SUM('Model coeffs'!E$9)*'Cost drivers '!$F267 + SUM('Model coeffs'!E$10)*'Cost drivers '!$G267 + SUM('Model coeffs'!E$11)*'Cost drivers '!$H267 + SUM('Model coeffs'!E$12)*'Cost drivers '!$I267 + SUM('Model coeffs'!E$13)*'Cost drivers '!$J267),
"")</f>
        <v>6.0577833851821916</v>
      </c>
      <c r="F265" s="181">
        <f>IFERROR(
EXP(SUM('Model coeffs'!F$14) + SUM('Model coeffs'!F$7)*'Cost drivers '!$D267 + SUM('Model coeffs'!F$8)*'Cost drivers '!$E267 + SUM('Model coeffs'!F$9)*'Cost drivers '!$F267 + SUM('Model coeffs'!F$10)*'Cost drivers '!$G267 + SUM('Model coeffs'!F$11)*'Cost drivers '!$H267 + SUM('Model coeffs'!F$12)*'Cost drivers '!$I267 + SUM('Model coeffs'!F$13)*'Cost drivers '!$J267),
"")</f>
        <v>17.773961990052221</v>
      </c>
      <c r="G265" s="181">
        <f>IFERROR(
EXP(SUM('Model coeffs'!G$14) + SUM('Model coeffs'!G$7)*'Cost drivers '!$D267 + SUM('Model coeffs'!G$8)*'Cost drivers '!$E267 + SUM('Model coeffs'!G$9)*'Cost drivers '!$F267 + SUM('Model coeffs'!G$10)*'Cost drivers '!$G267 + SUM('Model coeffs'!G$11)*'Cost drivers '!$H267 + SUM('Model coeffs'!G$12)*'Cost drivers '!$I267 + SUM('Model coeffs'!G$13)*'Cost drivers '!$J267),
"")</f>
        <v>18.389148261748396</v>
      </c>
      <c r="H265" s="181">
        <f>IFERROR(
EXP(SUM('Model coeffs'!H$14) + SUM('Model coeffs'!H$7)*'Cost drivers '!$D267 + SUM('Model coeffs'!H$8)*'Cost drivers '!$E267 + SUM('Model coeffs'!H$9)*'Cost drivers '!$F267 + SUM('Model coeffs'!H$10)*'Cost drivers '!$G267 + SUM('Model coeffs'!H$11)*'Cost drivers '!$H267 + SUM('Model coeffs'!H$12)*'Cost drivers '!$I267 + SUM('Model coeffs'!H$13)*'Cost drivers '!$J267),
"")</f>
        <v>27.61411579371854</v>
      </c>
      <c r="I265" s="181">
        <f>IFERROR(
EXP(SUM('Model coeffs'!I$14) + SUM('Model coeffs'!I$7)*'Cost drivers '!$D267 + SUM('Model coeffs'!I$8)*'Cost drivers '!$E267 + SUM('Model coeffs'!I$9)*'Cost drivers '!$F267 + SUM('Model coeffs'!I$10)*'Cost drivers '!$G267 + SUM('Model coeffs'!I$11)*'Cost drivers '!$H267 + SUM('Model coeffs'!I$12)*'Cost drivers '!$I267 + SUM('Model coeffs'!I$13)*'Cost drivers '!$J267),
"")</f>
        <v>26.139013883328193</v>
      </c>
      <c r="J265" s="181">
        <f>IFERROR(
EXP(SUM('Model coeffs'!J$14) + SUM('Model coeffs'!J$7)*'Cost drivers '!$D267 + SUM('Model coeffs'!J$8)*'Cost drivers '!$E267 + SUM('Model coeffs'!J$9)*'Cost drivers '!$F267 + SUM('Model coeffs'!J$10)*'Cost drivers '!$G267 + SUM('Model coeffs'!J$11)*'Cost drivers '!$H267 + SUM('Model coeffs'!J$12)*'Cost drivers '!$I267 + SUM('Model coeffs'!J$13)*'Cost drivers '!$J267),
"")</f>
        <v>25.060130629774505</v>
      </c>
      <c r="K265" s="181">
        <f>IFERROR(
EXP(SUM('Model coeffs'!K$14) + SUM('Model coeffs'!K$7)*'Cost drivers '!$D267 + SUM('Model coeffs'!K$8)*'Cost drivers '!$E267 + SUM('Model coeffs'!K$9)*'Cost drivers '!$F267 + SUM('Model coeffs'!K$10)*'Cost drivers '!$G267 + SUM('Model coeffs'!K$11)*'Cost drivers '!$H267 + SUM('Model coeffs'!K$12)*'Cost drivers '!$I267 + SUM('Model coeffs'!K$13)*'Cost drivers '!$J267),
"")</f>
        <v>23.472203237988147</v>
      </c>
      <c r="L265" s="182">
        <f>IFERROR(INDEX('Cost drivers '!$O$9:$O$314, MATCH('Modelled costs '!$A265, 'Cost drivers '!$A$9:$A$314, 0)), "")</f>
        <v>263.61500000000001</v>
      </c>
      <c r="M265" s="183"/>
      <c r="N265" s="184">
        <f t="shared" si="42"/>
        <v>1.8599871422774303</v>
      </c>
      <c r="O265" s="184">
        <f t="shared" si="42"/>
        <v>1.5969225670848035</v>
      </c>
      <c r="P265" s="184">
        <f t="shared" si="42"/>
        <v>4.6854829900076167</v>
      </c>
      <c r="Q265" s="184">
        <f t="shared" si="42"/>
        <v>4.8476553190208032</v>
      </c>
      <c r="R265" s="184">
        <f t="shared" si="42"/>
        <v>7.2794951349611123</v>
      </c>
      <c r="S265" s="184">
        <f t="shared" si="42"/>
        <v>6.8906361448535609</v>
      </c>
      <c r="T265" s="184">
        <f t="shared" si="42"/>
        <v>6.6062263359680067</v>
      </c>
      <c r="U265" s="184">
        <f t="shared" si="41"/>
        <v>6.1876248565822456</v>
      </c>
      <c r="V265" s="183"/>
      <c r="W265" s="185">
        <f t="shared" si="45"/>
        <v>1.7284548546811169</v>
      </c>
      <c r="X265" s="185">
        <f t="shared" si="46"/>
        <v>4.7665691545142099</v>
      </c>
      <c r="Y265" s="185">
        <f t="shared" si="43"/>
        <v>6.7409956180912314</v>
      </c>
      <c r="Z265" s="183"/>
      <c r="AA265" s="185">
        <f t="shared" si="47"/>
        <v>6.4950240091953271</v>
      </c>
      <c r="AB265" s="185">
        <f t="shared" si="48"/>
        <v>6.7409956180912314</v>
      </c>
      <c r="AC265" s="185">
        <f t="shared" si="49"/>
        <v>6.6795027158672546</v>
      </c>
      <c r="AD265" s="183"/>
      <c r="AE265" s="186" t="str">
        <f>IF(RIGHT($C265,2)&gt;=RIGHT(Controls!$C$53,2), 'Modelled costs '!$AC265*Controls!$E$41, "")</f>
        <v/>
      </c>
      <c r="AF265" s="187" t="str">
        <f>IF(RIGHT($C265,2)&lt;RIGHT(Controls!$C$53,2), "", (INDEX(Controls!$F$44:$F$49, MATCH('Modelled costs '!$C265, Controls!$B$44:$B$49,0), 0))*'Modelled costs '!$AE265)</f>
        <v/>
      </c>
      <c r="AG265" s="188" t="str">
        <f t="shared" si="50"/>
        <v/>
      </c>
    </row>
    <row r="266" spans="1:33" s="48" customFormat="1" ht="13.15">
      <c r="A266" s="66" t="str">
        <f t="shared" si="44"/>
        <v>SES18</v>
      </c>
      <c r="B266" s="66" t="str">
        <f>Costs!B267</f>
        <v>SES</v>
      </c>
      <c r="C266" s="66" t="str">
        <f>Costs!C267</f>
        <v>2017-18</v>
      </c>
      <c r="D266" s="181">
        <f>IFERROR(
EXP(SUM('Model coeffs'!D$14) + SUM('Model coeffs'!D$7)*'Cost drivers '!$D268 + SUM('Model coeffs'!D$8)*'Cost drivers '!$E268 + SUM('Model coeffs'!D$9)*'Cost drivers '!$F268 + SUM('Model coeffs'!D$10)*'Cost drivers '!$G268 + SUM('Model coeffs'!D$11)*'Cost drivers '!$H268 + SUM('Model coeffs'!D$12)*'Cost drivers '!$I268 + SUM('Model coeffs'!D$13)*'Cost drivers '!$J268),
"")</f>
        <v>7.0316280906712283</v>
      </c>
      <c r="E266" s="181">
        <f>IFERROR(
EXP(SUM('Model coeffs'!E$14) + SUM('Model coeffs'!E$7)*'Cost drivers '!$D268 + SUM('Model coeffs'!E$8)*'Cost drivers '!$E268 + SUM('Model coeffs'!E$9)*'Cost drivers '!$F268 + SUM('Model coeffs'!E$10)*'Cost drivers '!$G268 + SUM('Model coeffs'!E$11)*'Cost drivers '!$H268 + SUM('Model coeffs'!E$12)*'Cost drivers '!$I268 + SUM('Model coeffs'!E$13)*'Cost drivers '!$J268),
"")</f>
        <v>5.9715990369397174</v>
      </c>
      <c r="F266" s="181">
        <f>IFERROR(
EXP(SUM('Model coeffs'!F$14) + SUM('Model coeffs'!F$7)*'Cost drivers '!$D268 + SUM('Model coeffs'!F$8)*'Cost drivers '!$E268 + SUM('Model coeffs'!F$9)*'Cost drivers '!$F268 + SUM('Model coeffs'!F$10)*'Cost drivers '!$G268 + SUM('Model coeffs'!F$11)*'Cost drivers '!$H268 + SUM('Model coeffs'!F$12)*'Cost drivers '!$I268 + SUM('Model coeffs'!F$13)*'Cost drivers '!$J268),
"")</f>
        <v>17.773961990052221</v>
      </c>
      <c r="G266" s="181">
        <f>IFERROR(
EXP(SUM('Model coeffs'!G$14) + SUM('Model coeffs'!G$7)*'Cost drivers '!$D268 + SUM('Model coeffs'!G$8)*'Cost drivers '!$E268 + SUM('Model coeffs'!G$9)*'Cost drivers '!$F268 + SUM('Model coeffs'!G$10)*'Cost drivers '!$G268 + SUM('Model coeffs'!G$11)*'Cost drivers '!$H268 + SUM('Model coeffs'!G$12)*'Cost drivers '!$I268 + SUM('Model coeffs'!G$13)*'Cost drivers '!$J268),
"")</f>
        <v>18.377280979000865</v>
      </c>
      <c r="H266" s="181">
        <f>IFERROR(
EXP(SUM('Model coeffs'!H$14) + SUM('Model coeffs'!H$7)*'Cost drivers '!$D268 + SUM('Model coeffs'!H$8)*'Cost drivers '!$E268 + SUM('Model coeffs'!H$9)*'Cost drivers '!$F268 + SUM('Model coeffs'!H$10)*'Cost drivers '!$G268 + SUM('Model coeffs'!H$11)*'Cost drivers '!$H268 + SUM('Model coeffs'!H$12)*'Cost drivers '!$I268 + SUM('Model coeffs'!H$13)*'Cost drivers '!$J268),
"")</f>
        <v>27.571357324682975</v>
      </c>
      <c r="I266" s="181">
        <f>IFERROR(
EXP(SUM('Model coeffs'!I$14) + SUM('Model coeffs'!I$7)*'Cost drivers '!$D268 + SUM('Model coeffs'!I$8)*'Cost drivers '!$E268 + SUM('Model coeffs'!I$9)*'Cost drivers '!$F268 + SUM('Model coeffs'!I$10)*'Cost drivers '!$G268 + SUM('Model coeffs'!I$11)*'Cost drivers '!$H268 + SUM('Model coeffs'!I$12)*'Cost drivers '!$I268 + SUM('Model coeffs'!I$13)*'Cost drivers '!$J268),
"")</f>
        <v>26.055705510083779</v>
      </c>
      <c r="J266" s="181">
        <f>IFERROR(
EXP(SUM('Model coeffs'!J$14) + SUM('Model coeffs'!J$7)*'Cost drivers '!$D268 + SUM('Model coeffs'!J$8)*'Cost drivers '!$E268 + SUM('Model coeffs'!J$9)*'Cost drivers '!$F268 + SUM('Model coeffs'!J$10)*'Cost drivers '!$G268 + SUM('Model coeffs'!J$11)*'Cost drivers '!$H268 + SUM('Model coeffs'!J$12)*'Cost drivers '!$I268 + SUM('Model coeffs'!J$13)*'Cost drivers '!$J268),
"")</f>
        <v>25.013355867085384</v>
      </c>
      <c r="K266" s="181">
        <f>IFERROR(
EXP(SUM('Model coeffs'!K$14) + SUM('Model coeffs'!K$7)*'Cost drivers '!$D268 + SUM('Model coeffs'!K$8)*'Cost drivers '!$E268 + SUM('Model coeffs'!K$9)*'Cost drivers '!$F268 + SUM('Model coeffs'!K$10)*'Cost drivers '!$G268 + SUM('Model coeffs'!K$11)*'Cost drivers '!$H268 + SUM('Model coeffs'!K$12)*'Cost drivers '!$I268 + SUM('Model coeffs'!K$13)*'Cost drivers '!$J268),
"")</f>
        <v>23.362743505509258</v>
      </c>
      <c r="L266" s="182">
        <f>IFERROR(INDEX('Cost drivers '!$O$9:$O$314, MATCH('Modelled costs '!$A266, 'Cost drivers '!$A$9:$A$314, 0)), "")</f>
        <v>265.85199999999998</v>
      </c>
      <c r="M266" s="183"/>
      <c r="N266" s="184">
        <f t="shared" si="42"/>
        <v>1.8693723911611275</v>
      </c>
      <c r="O266" s="184">
        <f t="shared" si="42"/>
        <v>1.5875615471684976</v>
      </c>
      <c r="P266" s="184">
        <f t="shared" si="42"/>
        <v>4.725243342979363</v>
      </c>
      <c r="Q266" s="184">
        <f t="shared" si="42"/>
        <v>4.8856369028293383</v>
      </c>
      <c r="R266" s="184">
        <f t="shared" si="42"/>
        <v>7.329900487481618</v>
      </c>
      <c r="S266" s="184">
        <f t="shared" si="42"/>
        <v>6.9269614212667934</v>
      </c>
      <c r="T266" s="184">
        <f t="shared" si="42"/>
        <v>6.6498506839763838</v>
      </c>
      <c r="U266" s="184">
        <f t="shared" si="41"/>
        <v>6.2110320864266475</v>
      </c>
      <c r="V266" s="183"/>
      <c r="W266" s="185">
        <f t="shared" si="45"/>
        <v>1.7284669691648125</v>
      </c>
      <c r="X266" s="185">
        <f t="shared" si="46"/>
        <v>4.8054401229043506</v>
      </c>
      <c r="Y266" s="185">
        <f t="shared" si="43"/>
        <v>6.7794361697878607</v>
      </c>
      <c r="Z266" s="183"/>
      <c r="AA266" s="185">
        <f t="shared" si="47"/>
        <v>6.5339070920691631</v>
      </c>
      <c r="AB266" s="185">
        <f t="shared" si="48"/>
        <v>6.7794361697878607</v>
      </c>
      <c r="AC266" s="185">
        <f t="shared" si="49"/>
        <v>6.7180539003581865</v>
      </c>
      <c r="AD266" s="183"/>
      <c r="AE266" s="186" t="str">
        <f>IF(RIGHT($C266,2)&gt;=RIGHT(Controls!$C$53,2), 'Modelled costs '!$AC266*Controls!$E$41, "")</f>
        <v/>
      </c>
      <c r="AF266" s="187" t="str">
        <f>IF(RIGHT($C266,2)&lt;RIGHT(Controls!$C$53,2), "", (INDEX(Controls!$F$44:$F$49, MATCH('Modelled costs '!$C266, Controls!$B$44:$B$49,0), 0))*'Modelled costs '!$AE266)</f>
        <v/>
      </c>
      <c r="AG266" s="188" t="str">
        <f t="shared" si="50"/>
        <v/>
      </c>
    </row>
    <row r="267" spans="1:33" s="48" customFormat="1" ht="13.15">
      <c r="A267" s="66" t="str">
        <f t="shared" si="44"/>
        <v>SES19</v>
      </c>
      <c r="B267" s="66" t="str">
        <f>Costs!B268</f>
        <v>SES</v>
      </c>
      <c r="C267" s="66" t="str">
        <f>Costs!C268</f>
        <v>2018-19</v>
      </c>
      <c r="D267" s="181">
        <f>IFERROR(
EXP(SUM('Model coeffs'!D$14) + SUM('Model coeffs'!D$7)*'Cost drivers '!$D269 + SUM('Model coeffs'!D$8)*'Cost drivers '!$E269 + SUM('Model coeffs'!D$9)*'Cost drivers '!$F269 + SUM('Model coeffs'!D$10)*'Cost drivers '!$G269 + SUM('Model coeffs'!D$11)*'Cost drivers '!$H269 + SUM('Model coeffs'!D$12)*'Cost drivers '!$I269 + SUM('Model coeffs'!D$13)*'Cost drivers '!$J269),
"")</f>
        <v>6.9044018493865211</v>
      </c>
      <c r="E267" s="181">
        <f>IFERROR(
EXP(SUM('Model coeffs'!E$14) + SUM('Model coeffs'!E$7)*'Cost drivers '!$D269 + SUM('Model coeffs'!E$8)*'Cost drivers '!$E269 + SUM('Model coeffs'!E$9)*'Cost drivers '!$F269 + SUM('Model coeffs'!E$10)*'Cost drivers '!$G269 + SUM('Model coeffs'!E$11)*'Cost drivers '!$H269 + SUM('Model coeffs'!E$12)*'Cost drivers '!$I269 + SUM('Model coeffs'!E$13)*'Cost drivers '!$J269),
"")</f>
        <v>5.8729845849564635</v>
      </c>
      <c r="F267" s="181">
        <f>IFERROR(
EXP(SUM('Model coeffs'!F$14) + SUM('Model coeffs'!F$7)*'Cost drivers '!$D269 + SUM('Model coeffs'!F$8)*'Cost drivers '!$E269 + SUM('Model coeffs'!F$9)*'Cost drivers '!$F269 + SUM('Model coeffs'!F$10)*'Cost drivers '!$G269 + SUM('Model coeffs'!F$11)*'Cost drivers '!$H269 + SUM('Model coeffs'!F$12)*'Cost drivers '!$I269 + SUM('Model coeffs'!F$13)*'Cost drivers '!$J269),
"")</f>
        <v>17.773961990052221</v>
      </c>
      <c r="G267" s="181">
        <f>IFERROR(
EXP(SUM('Model coeffs'!G$14) + SUM('Model coeffs'!G$7)*'Cost drivers '!$D269 + SUM('Model coeffs'!G$8)*'Cost drivers '!$E269 + SUM('Model coeffs'!G$9)*'Cost drivers '!$F269 + SUM('Model coeffs'!G$10)*'Cost drivers '!$G269 + SUM('Model coeffs'!G$11)*'Cost drivers '!$H269 + SUM('Model coeffs'!G$12)*'Cost drivers '!$I269 + SUM('Model coeffs'!G$13)*'Cost drivers '!$J269),
"")</f>
        <v>18.363632763123658</v>
      </c>
      <c r="H267" s="181">
        <f>IFERROR(
EXP(SUM('Model coeffs'!H$14) + SUM('Model coeffs'!H$7)*'Cost drivers '!$D269 + SUM('Model coeffs'!H$8)*'Cost drivers '!$E269 + SUM('Model coeffs'!H$9)*'Cost drivers '!$F269 + SUM('Model coeffs'!H$10)*'Cost drivers '!$G269 + SUM('Model coeffs'!H$11)*'Cost drivers '!$H269 + SUM('Model coeffs'!H$12)*'Cost drivers '!$I269 + SUM('Model coeffs'!H$13)*'Cost drivers '!$J269),
"")</f>
        <v>27.308719530315493</v>
      </c>
      <c r="I267" s="181">
        <f>IFERROR(
EXP(SUM('Model coeffs'!I$14) + SUM('Model coeffs'!I$7)*'Cost drivers '!$D269 + SUM('Model coeffs'!I$8)*'Cost drivers '!$E269 + SUM('Model coeffs'!I$9)*'Cost drivers '!$F269 + SUM('Model coeffs'!I$10)*'Cost drivers '!$G269 + SUM('Model coeffs'!I$11)*'Cost drivers '!$H269 + SUM('Model coeffs'!I$12)*'Cost drivers '!$I269 + SUM('Model coeffs'!I$13)*'Cost drivers '!$J269),
"")</f>
        <v>25.927098017368348</v>
      </c>
      <c r="J267" s="181">
        <f>IFERROR(
EXP(SUM('Model coeffs'!J$14) + SUM('Model coeffs'!J$7)*'Cost drivers '!$D269 + SUM('Model coeffs'!J$8)*'Cost drivers '!$E269 + SUM('Model coeffs'!J$9)*'Cost drivers '!$F269 + SUM('Model coeffs'!J$10)*'Cost drivers '!$G269 + SUM('Model coeffs'!J$11)*'Cost drivers '!$H269 + SUM('Model coeffs'!J$12)*'Cost drivers '!$I269 + SUM('Model coeffs'!J$13)*'Cost drivers '!$J269),
"")</f>
        <v>24.772705494587445</v>
      </c>
      <c r="K267" s="181">
        <f>IFERROR(
EXP(SUM('Model coeffs'!K$14) + SUM('Model coeffs'!K$7)*'Cost drivers '!$D269 + SUM('Model coeffs'!K$8)*'Cost drivers '!$E269 + SUM('Model coeffs'!K$9)*'Cost drivers '!$F269 + SUM('Model coeffs'!K$10)*'Cost drivers '!$G269 + SUM('Model coeffs'!K$11)*'Cost drivers '!$H269 + SUM('Model coeffs'!K$12)*'Cost drivers '!$I269 + SUM('Model coeffs'!K$13)*'Cost drivers '!$J269),
"")</f>
        <v>23.22283115703674</v>
      </c>
      <c r="L267" s="182">
        <f>IFERROR(INDEX('Cost drivers '!$O$9:$O$314, MATCH('Modelled costs '!$A267, 'Cost drivers '!$A$9:$A$314, 0)), "")</f>
        <v>268.45</v>
      </c>
      <c r="M267" s="183"/>
      <c r="N267" s="184">
        <f t="shared" si="42"/>
        <v>1.8534866764678117</v>
      </c>
      <c r="O267" s="184">
        <f t="shared" si="42"/>
        <v>1.5766027118315626</v>
      </c>
      <c r="P267" s="184">
        <f t="shared" si="42"/>
        <v>4.7714200962295186</v>
      </c>
      <c r="Q267" s="184">
        <f t="shared" si="42"/>
        <v>4.9297172152605455</v>
      </c>
      <c r="R267" s="184">
        <f t="shared" si="42"/>
        <v>7.3310257579131939</v>
      </c>
      <c r="S267" s="184">
        <f t="shared" si="42"/>
        <v>6.9601294627625325</v>
      </c>
      <c r="T267" s="184">
        <f t="shared" si="42"/>
        <v>6.6502327900219997</v>
      </c>
      <c r="U267" s="184">
        <f t="shared" si="41"/>
        <v>6.2341690241065129</v>
      </c>
      <c r="V267" s="183"/>
      <c r="W267" s="185">
        <f t="shared" si="45"/>
        <v>1.7150446941496873</v>
      </c>
      <c r="X267" s="185">
        <f t="shared" si="46"/>
        <v>4.8505686557450325</v>
      </c>
      <c r="Y267" s="185">
        <f t="shared" si="43"/>
        <v>6.7938892587010598</v>
      </c>
      <c r="Z267" s="183"/>
      <c r="AA267" s="185">
        <f t="shared" si="47"/>
        <v>6.5656133498947202</v>
      </c>
      <c r="AB267" s="185">
        <f t="shared" si="48"/>
        <v>6.7938892587010598</v>
      </c>
      <c r="AC267" s="185">
        <f t="shared" si="49"/>
        <v>6.7368202814994742</v>
      </c>
      <c r="AD267" s="183"/>
      <c r="AE267" s="186" t="str">
        <f>IF(RIGHT($C267,2)&gt;=RIGHT(Controls!$C$53,2), 'Modelled costs '!$AC267*Controls!$E$41, "")</f>
        <v/>
      </c>
      <c r="AF267" s="187" t="str">
        <f>IF(RIGHT($C267,2)&lt;RIGHT(Controls!$C$53,2), "", (INDEX(Controls!$F$44:$F$49, MATCH('Modelled costs '!$C267, Controls!$B$44:$B$49,0), 0))*'Modelled costs '!$AE267)</f>
        <v/>
      </c>
      <c r="AG267" s="188" t="str">
        <f t="shared" si="50"/>
        <v/>
      </c>
    </row>
    <row r="268" spans="1:33" s="48" customFormat="1" ht="13.15">
      <c r="A268" s="66" t="str">
        <f t="shared" si="44"/>
        <v>SES20</v>
      </c>
      <c r="B268" s="66" t="str">
        <f>Costs!B269</f>
        <v>SES</v>
      </c>
      <c r="C268" s="66" t="str">
        <f>Costs!C269</f>
        <v>2019-20</v>
      </c>
      <c r="D268" s="181">
        <f>IFERROR(
EXP(SUM('Model coeffs'!D$14) + SUM('Model coeffs'!D$7)*'Cost drivers '!$D270 + SUM('Model coeffs'!D$8)*'Cost drivers '!$E270 + SUM('Model coeffs'!D$9)*'Cost drivers '!$F270 + SUM('Model coeffs'!D$10)*'Cost drivers '!$G270 + SUM('Model coeffs'!D$11)*'Cost drivers '!$H270 + SUM('Model coeffs'!D$12)*'Cost drivers '!$I270 + SUM('Model coeffs'!D$13)*'Cost drivers '!$J270),
"")</f>
        <v>9.8182641853306389</v>
      </c>
      <c r="E268" s="181">
        <f>IFERROR(
EXP(SUM('Model coeffs'!E$14) + SUM('Model coeffs'!E$7)*'Cost drivers '!$D270 + SUM('Model coeffs'!E$8)*'Cost drivers '!$E270 + SUM('Model coeffs'!E$9)*'Cost drivers '!$F270 + SUM('Model coeffs'!E$10)*'Cost drivers '!$G270 + SUM('Model coeffs'!E$11)*'Cost drivers '!$H270 + SUM('Model coeffs'!E$12)*'Cost drivers '!$I270 + SUM('Model coeffs'!E$13)*'Cost drivers '!$J270),
"")</f>
        <v>8.5595808667652467</v>
      </c>
      <c r="F268" s="181">
        <f>IFERROR(
EXP(SUM('Model coeffs'!F$14) + SUM('Model coeffs'!F$7)*'Cost drivers '!$D270 + SUM('Model coeffs'!F$8)*'Cost drivers '!$E270 + SUM('Model coeffs'!F$9)*'Cost drivers '!$F270 + SUM('Model coeffs'!F$10)*'Cost drivers '!$G270 + SUM('Model coeffs'!F$11)*'Cost drivers '!$H270 + SUM('Model coeffs'!F$12)*'Cost drivers '!$I270 + SUM('Model coeffs'!F$13)*'Cost drivers '!$J270),
"")</f>
        <v>17.773961990052221</v>
      </c>
      <c r="G268" s="181">
        <f>IFERROR(
EXP(SUM('Model coeffs'!G$14) + SUM('Model coeffs'!G$7)*'Cost drivers '!$D270 + SUM('Model coeffs'!G$8)*'Cost drivers '!$E270 + SUM('Model coeffs'!G$9)*'Cost drivers '!$F270 + SUM('Model coeffs'!G$10)*'Cost drivers '!$G270 + SUM('Model coeffs'!G$11)*'Cost drivers '!$H270 + SUM('Model coeffs'!G$12)*'Cost drivers '!$I270 + SUM('Model coeffs'!G$13)*'Cost drivers '!$J270),
"")</f>
        <v>18.350167364888886</v>
      </c>
      <c r="H268" s="181">
        <f>IFERROR(
EXP(SUM('Model coeffs'!H$14) + SUM('Model coeffs'!H$7)*'Cost drivers '!$D270 + SUM('Model coeffs'!H$8)*'Cost drivers '!$E270 + SUM('Model coeffs'!H$9)*'Cost drivers '!$F270 + SUM('Model coeffs'!H$10)*'Cost drivers '!$G270 + SUM('Model coeffs'!H$11)*'Cost drivers '!$H270 + SUM('Model coeffs'!H$12)*'Cost drivers '!$I270 + SUM('Model coeffs'!H$13)*'Cost drivers '!$J270),
"")</f>
        <v>32.155730091241423</v>
      </c>
      <c r="I268" s="181">
        <f>IFERROR(
EXP(SUM('Model coeffs'!I$14) + SUM('Model coeffs'!I$7)*'Cost drivers '!$D270 + SUM('Model coeffs'!I$8)*'Cost drivers '!$E270 + SUM('Model coeffs'!I$9)*'Cost drivers '!$F270 + SUM('Model coeffs'!I$10)*'Cost drivers '!$G270 + SUM('Model coeffs'!I$11)*'Cost drivers '!$H270 + SUM('Model coeffs'!I$12)*'Cost drivers '!$I270 + SUM('Model coeffs'!I$13)*'Cost drivers '!$J270),
"")</f>
        <v>30.805807363722984</v>
      </c>
      <c r="J268" s="181">
        <f>IFERROR(
EXP(SUM('Model coeffs'!J$14) + SUM('Model coeffs'!J$7)*'Cost drivers '!$D270 + SUM('Model coeffs'!J$8)*'Cost drivers '!$E270 + SUM('Model coeffs'!J$9)*'Cost drivers '!$F270 + SUM('Model coeffs'!J$10)*'Cost drivers '!$G270 + SUM('Model coeffs'!J$11)*'Cost drivers '!$H270 + SUM('Model coeffs'!J$12)*'Cost drivers '!$I270 + SUM('Model coeffs'!J$13)*'Cost drivers '!$J270),
"")</f>
        <v>29.190087506344806</v>
      </c>
      <c r="K268" s="181">
        <f>IFERROR(
EXP(SUM('Model coeffs'!K$14) + SUM('Model coeffs'!K$7)*'Cost drivers '!$D270 + SUM('Model coeffs'!K$8)*'Cost drivers '!$E270 + SUM('Model coeffs'!K$9)*'Cost drivers '!$F270 + SUM('Model coeffs'!K$10)*'Cost drivers '!$G270 + SUM('Model coeffs'!K$11)*'Cost drivers '!$H270 + SUM('Model coeffs'!K$12)*'Cost drivers '!$I270 + SUM('Model coeffs'!K$13)*'Cost drivers '!$J270),
"")</f>
        <v>27.647873419491876</v>
      </c>
      <c r="L268" s="182">
        <f>IFERROR(INDEX('Cost drivers '!$O$9:$O$314, MATCH('Modelled costs '!$A268, 'Cost drivers '!$A$9:$A$314, 0)), "")</f>
        <v>271.03999999999996</v>
      </c>
      <c r="M268" s="183"/>
      <c r="N268" s="184">
        <f t="shared" si="42"/>
        <v>2.6611423247920158</v>
      </c>
      <c r="O268" s="184">
        <f t="shared" si="42"/>
        <v>2.319988798128052</v>
      </c>
      <c r="P268" s="184">
        <f t="shared" si="42"/>
        <v>4.8174546577837534</v>
      </c>
      <c r="Q268" s="184">
        <f t="shared" si="42"/>
        <v>4.9736293625794827</v>
      </c>
      <c r="R268" s="184">
        <f t="shared" si="42"/>
        <v>8.7154890839300734</v>
      </c>
      <c r="S268" s="184">
        <f t="shared" si="42"/>
        <v>8.3496060278634747</v>
      </c>
      <c r="T268" s="184">
        <f t="shared" si="42"/>
        <v>7.9116813177196939</v>
      </c>
      <c r="U268" s="184">
        <f t="shared" si="41"/>
        <v>7.4936796116190765</v>
      </c>
      <c r="V268" s="183"/>
      <c r="W268" s="185">
        <f t="shared" si="45"/>
        <v>2.4905655614600342</v>
      </c>
      <c r="X268" s="185">
        <f t="shared" si="46"/>
        <v>4.8955420101816181</v>
      </c>
      <c r="Y268" s="185">
        <f t="shared" si="43"/>
        <v>8.1176140102830789</v>
      </c>
      <c r="Z268" s="183"/>
      <c r="AA268" s="185">
        <f t="shared" si="47"/>
        <v>7.3861075716416522</v>
      </c>
      <c r="AB268" s="185">
        <f t="shared" si="48"/>
        <v>8.1176140102830789</v>
      </c>
      <c r="AC268" s="185">
        <f t="shared" si="49"/>
        <v>7.9347374006227227</v>
      </c>
      <c r="AD268" s="183"/>
      <c r="AE268" s="186" t="str">
        <f>IF(RIGHT($C268,2)&gt;=RIGHT(Controls!$C$53,2), 'Modelled costs '!$AC268*Controls!$E$41, "")</f>
        <v/>
      </c>
      <c r="AF268" s="187" t="str">
        <f>IF(RIGHT($C268,2)&lt;RIGHT(Controls!$C$53,2), "", (INDEX(Controls!$F$44:$F$49, MATCH('Modelled costs '!$C268, Controls!$B$44:$B$49,0), 0))*'Modelled costs '!$AE268)</f>
        <v/>
      </c>
      <c r="AG268" s="188" t="str">
        <f t="shared" si="50"/>
        <v/>
      </c>
    </row>
    <row r="269" spans="1:33" s="48" customFormat="1" ht="13.15">
      <c r="A269" s="66" t="str">
        <f t="shared" si="44"/>
        <v>SES21</v>
      </c>
      <c r="B269" s="66" t="str">
        <f>Costs!B270</f>
        <v>SES</v>
      </c>
      <c r="C269" s="66" t="str">
        <f>Costs!C270</f>
        <v>2020-21</v>
      </c>
      <c r="D269" s="181">
        <f>IFERROR(
EXP(SUM('Model coeffs'!D$14) + SUM('Model coeffs'!D$7)*'Cost drivers '!$D271 + SUM('Model coeffs'!D$8)*'Cost drivers '!$E271 + SUM('Model coeffs'!D$9)*'Cost drivers '!$F271 + SUM('Model coeffs'!D$10)*'Cost drivers '!$G271 + SUM('Model coeffs'!D$11)*'Cost drivers '!$H271 + SUM('Model coeffs'!D$12)*'Cost drivers '!$I271 + SUM('Model coeffs'!D$13)*'Cost drivers '!$J271),
"")</f>
        <v>7.5636593104040619</v>
      </c>
      <c r="E269" s="181">
        <f>IFERROR(
EXP(SUM('Model coeffs'!E$14) + SUM('Model coeffs'!E$7)*'Cost drivers '!$D271 + SUM('Model coeffs'!E$8)*'Cost drivers '!$E271 + SUM('Model coeffs'!E$9)*'Cost drivers '!$F271 + SUM('Model coeffs'!E$10)*'Cost drivers '!$G271 + SUM('Model coeffs'!E$11)*'Cost drivers '!$H271 + SUM('Model coeffs'!E$12)*'Cost drivers '!$I271 + SUM('Model coeffs'!E$13)*'Cost drivers '!$J271),
"")</f>
        <v>6.5907467306871066</v>
      </c>
      <c r="F269" s="181">
        <f>IFERROR(
EXP(SUM('Model coeffs'!F$14) + SUM('Model coeffs'!F$7)*'Cost drivers '!$D271 + SUM('Model coeffs'!F$8)*'Cost drivers '!$E271 + SUM('Model coeffs'!F$9)*'Cost drivers '!$F271 + SUM('Model coeffs'!F$10)*'Cost drivers '!$G271 + SUM('Model coeffs'!F$11)*'Cost drivers '!$H271 + SUM('Model coeffs'!F$12)*'Cost drivers '!$I271 + SUM('Model coeffs'!F$13)*'Cost drivers '!$J271),
"")</f>
        <v>17.773961990052221</v>
      </c>
      <c r="G269" s="181">
        <f>IFERROR(
EXP(SUM('Model coeffs'!G$14) + SUM('Model coeffs'!G$7)*'Cost drivers '!$D271 + SUM('Model coeffs'!G$8)*'Cost drivers '!$E271 + SUM('Model coeffs'!G$9)*'Cost drivers '!$F271 + SUM('Model coeffs'!G$10)*'Cost drivers '!$G271 + SUM('Model coeffs'!G$11)*'Cost drivers '!$H271 + SUM('Model coeffs'!G$12)*'Cost drivers '!$I271 + SUM('Model coeffs'!G$13)*'Cost drivers '!$J271),
"")</f>
        <v>18.286508331343725</v>
      </c>
      <c r="H269" s="181">
        <f>IFERROR(
EXP(SUM('Model coeffs'!H$14) + SUM('Model coeffs'!H$7)*'Cost drivers '!$D271 + SUM('Model coeffs'!H$8)*'Cost drivers '!$E271 + SUM('Model coeffs'!H$9)*'Cost drivers '!$F271 + SUM('Model coeffs'!H$10)*'Cost drivers '!$G271 + SUM('Model coeffs'!H$11)*'Cost drivers '!$H271 + SUM('Model coeffs'!H$12)*'Cost drivers '!$I271 + SUM('Model coeffs'!H$13)*'Cost drivers '!$J271),
"")</f>
        <v>27.14696352724485</v>
      </c>
      <c r="I269" s="181">
        <f>IFERROR(
EXP(SUM('Model coeffs'!I$14) + SUM('Model coeffs'!I$7)*'Cost drivers '!$D271 + SUM('Model coeffs'!I$8)*'Cost drivers '!$E271 + SUM('Model coeffs'!I$9)*'Cost drivers '!$F271 + SUM('Model coeffs'!I$10)*'Cost drivers '!$G271 + SUM('Model coeffs'!I$11)*'Cost drivers '!$H271 + SUM('Model coeffs'!I$12)*'Cost drivers '!$I271 + SUM('Model coeffs'!I$13)*'Cost drivers '!$J271),
"")</f>
        <v>25.902636811062763</v>
      </c>
      <c r="J269" s="181">
        <f>IFERROR(
EXP(SUM('Model coeffs'!J$14) + SUM('Model coeffs'!J$7)*'Cost drivers '!$D271 + SUM('Model coeffs'!J$8)*'Cost drivers '!$E271 + SUM('Model coeffs'!J$9)*'Cost drivers '!$F271 + SUM('Model coeffs'!J$10)*'Cost drivers '!$G271 + SUM('Model coeffs'!J$11)*'Cost drivers '!$H271 + SUM('Model coeffs'!J$12)*'Cost drivers '!$I271 + SUM('Model coeffs'!J$13)*'Cost drivers '!$J271),
"")</f>
        <v>24.883444008421804</v>
      </c>
      <c r="K269" s="181">
        <f>IFERROR(
EXP(SUM('Model coeffs'!K$14) + SUM('Model coeffs'!K$7)*'Cost drivers '!$D271 + SUM('Model coeffs'!K$8)*'Cost drivers '!$E271 + SUM('Model coeffs'!K$9)*'Cost drivers '!$F271 + SUM('Model coeffs'!K$10)*'Cost drivers '!$G271 + SUM('Model coeffs'!K$11)*'Cost drivers '!$H271 + SUM('Model coeffs'!K$12)*'Cost drivers '!$I271 + SUM('Model coeffs'!K$13)*'Cost drivers '!$J271),
"")</f>
        <v>23.495090531817031</v>
      </c>
      <c r="L269" s="182">
        <f>IFERROR(INDEX('Cost drivers '!$O$9:$O$314, MATCH('Modelled costs '!$A269, 'Cost drivers '!$A$9:$A$314, 0)), "")</f>
        <v>283.654</v>
      </c>
      <c r="M269" s="183"/>
      <c r="N269" s="184">
        <f t="shared" si="42"/>
        <v>2.1454622180333538</v>
      </c>
      <c r="O269" s="184">
        <f t="shared" si="42"/>
        <v>1.8694916731463205</v>
      </c>
      <c r="P269" s="184">
        <f t="shared" si="42"/>
        <v>5.0416554143262733</v>
      </c>
      <c r="Q269" s="184">
        <f t="shared" ref="Q269:U312" si="51" xml:space="preserve"> G269 *($L269 * 1000) / 1000000</f>
        <v>5.1870412342189729</v>
      </c>
      <c r="R269" s="184">
        <f t="shared" si="51"/>
        <v>7.70034479235711</v>
      </c>
      <c r="S269" s="184">
        <f t="shared" si="51"/>
        <v>7.3473865420051974</v>
      </c>
      <c r="T269" s="184">
        <f t="shared" si="51"/>
        <v>7.0582884267648787</v>
      </c>
      <c r="U269" s="184">
        <f t="shared" si="41"/>
        <v>6.6644764097120275</v>
      </c>
      <c r="V269" s="183"/>
      <c r="W269" s="185">
        <f t="shared" si="45"/>
        <v>2.0074769455898371</v>
      </c>
      <c r="X269" s="185">
        <f t="shared" si="46"/>
        <v>5.1143483242726226</v>
      </c>
      <c r="Y269" s="185">
        <f t="shared" si="43"/>
        <v>7.1926240427098032</v>
      </c>
      <c r="Z269" s="183"/>
      <c r="AA269" s="185">
        <f t="shared" si="47"/>
        <v>7.1218252698624598</v>
      </c>
      <c r="AB269" s="185">
        <f t="shared" si="48"/>
        <v>7.1926240427098032</v>
      </c>
      <c r="AC269" s="185">
        <f t="shared" si="49"/>
        <v>7.1749243494979673</v>
      </c>
      <c r="AD269" s="183"/>
      <c r="AE269" s="186" t="str">
        <f>IF(RIGHT($C269,2)&gt;=RIGHT(Controls!$C$53,2), 'Modelled costs '!$AC269*Controls!$E$41, "")</f>
        <v/>
      </c>
      <c r="AF269" s="187" t="str">
        <f>IF(RIGHT($C269,2)&lt;RIGHT(Controls!$C$53,2), "", (INDEX(Controls!$F$44:$F$49, MATCH('Modelled costs '!$C269, Controls!$B$44:$B$49,0), 0))*'Modelled costs '!$AE269)</f>
        <v/>
      </c>
      <c r="AG269" s="188" t="str">
        <f t="shared" si="50"/>
        <v/>
      </c>
    </row>
    <row r="270" spans="1:33" s="48" customFormat="1" ht="13.15">
      <c r="A270" s="66" t="str">
        <f t="shared" si="44"/>
        <v>SES22</v>
      </c>
      <c r="B270" s="66" t="str">
        <f>Costs!B271</f>
        <v>SES</v>
      </c>
      <c r="C270" s="66" t="str">
        <f>Costs!C271</f>
        <v>2021-22</v>
      </c>
      <c r="D270" s="181">
        <f>IFERROR(
EXP(SUM('Model coeffs'!D$14) + SUM('Model coeffs'!D$7)*'Cost drivers '!$D272 + SUM('Model coeffs'!D$8)*'Cost drivers '!$E272 + SUM('Model coeffs'!D$9)*'Cost drivers '!$F272 + SUM('Model coeffs'!D$10)*'Cost drivers '!$G272 + SUM('Model coeffs'!D$11)*'Cost drivers '!$H272 + SUM('Model coeffs'!D$12)*'Cost drivers '!$I272 + SUM('Model coeffs'!D$13)*'Cost drivers '!$J272),
"")</f>
        <v>5.3979489356534405</v>
      </c>
      <c r="E270" s="181">
        <f>IFERROR(
EXP(SUM('Model coeffs'!E$14) + SUM('Model coeffs'!E$7)*'Cost drivers '!$D272 + SUM('Model coeffs'!E$8)*'Cost drivers '!$E272 + SUM('Model coeffs'!E$9)*'Cost drivers '!$F272 + SUM('Model coeffs'!E$10)*'Cost drivers '!$G272 + SUM('Model coeffs'!E$11)*'Cost drivers '!$H272 + SUM('Model coeffs'!E$12)*'Cost drivers '!$I272 + SUM('Model coeffs'!E$13)*'Cost drivers '!$J272),
"")</f>
        <v>5.0136896048901169</v>
      </c>
      <c r="F270" s="181">
        <f>IFERROR(
EXP(SUM('Model coeffs'!F$14) + SUM('Model coeffs'!F$7)*'Cost drivers '!$D272 + SUM('Model coeffs'!F$8)*'Cost drivers '!$E272 + SUM('Model coeffs'!F$9)*'Cost drivers '!$F272 + SUM('Model coeffs'!F$10)*'Cost drivers '!$G272 + SUM('Model coeffs'!F$11)*'Cost drivers '!$H272 + SUM('Model coeffs'!F$12)*'Cost drivers '!$I272 + SUM('Model coeffs'!F$13)*'Cost drivers '!$J272),
"")</f>
        <v>17.773961990052221</v>
      </c>
      <c r="G270" s="181">
        <f>IFERROR(
EXP(SUM('Model coeffs'!G$14) + SUM('Model coeffs'!G$7)*'Cost drivers '!$D272 + SUM('Model coeffs'!G$8)*'Cost drivers '!$E272 + SUM('Model coeffs'!G$9)*'Cost drivers '!$F272 + SUM('Model coeffs'!G$10)*'Cost drivers '!$G272 + SUM('Model coeffs'!G$11)*'Cost drivers '!$H272 + SUM('Model coeffs'!G$12)*'Cost drivers '!$I272 + SUM('Model coeffs'!G$13)*'Cost drivers '!$J272),
"")</f>
        <v>18.334890677965767</v>
      </c>
      <c r="H270" s="181">
        <f>IFERROR(
EXP(SUM('Model coeffs'!H$14) + SUM('Model coeffs'!H$7)*'Cost drivers '!$D272 + SUM('Model coeffs'!H$8)*'Cost drivers '!$E272 + SUM('Model coeffs'!H$9)*'Cost drivers '!$F272 + SUM('Model coeffs'!H$10)*'Cost drivers '!$G272 + SUM('Model coeffs'!H$11)*'Cost drivers '!$H272 + SUM('Model coeffs'!H$12)*'Cost drivers '!$I272 + SUM('Model coeffs'!H$13)*'Cost drivers '!$J272),
"")</f>
        <v>23.655729552957478</v>
      </c>
      <c r="I270" s="181">
        <f>IFERROR(
EXP(SUM('Model coeffs'!I$14) + SUM('Model coeffs'!I$7)*'Cost drivers '!$D272 + SUM('Model coeffs'!I$8)*'Cost drivers '!$E272 + SUM('Model coeffs'!I$9)*'Cost drivers '!$F272 + SUM('Model coeffs'!I$10)*'Cost drivers '!$G272 + SUM('Model coeffs'!I$11)*'Cost drivers '!$H272 + SUM('Model coeffs'!I$12)*'Cost drivers '!$I272 + SUM('Model coeffs'!I$13)*'Cost drivers '!$J272),
"")</f>
        <v>23.389905019816144</v>
      </c>
      <c r="J270" s="181">
        <f>IFERROR(
EXP(SUM('Model coeffs'!J$14) + SUM('Model coeffs'!J$7)*'Cost drivers '!$D272 + SUM('Model coeffs'!J$8)*'Cost drivers '!$E272 + SUM('Model coeffs'!J$9)*'Cost drivers '!$F272 + SUM('Model coeffs'!J$10)*'Cost drivers '!$G272 + SUM('Model coeffs'!J$11)*'Cost drivers '!$H272 + SUM('Model coeffs'!J$12)*'Cost drivers '!$I272 + SUM('Model coeffs'!J$13)*'Cost drivers '!$J272),
"")</f>
        <v>21.783489608766697</v>
      </c>
      <c r="K270" s="181">
        <f>IFERROR(
EXP(SUM('Model coeffs'!K$14) + SUM('Model coeffs'!K$7)*'Cost drivers '!$D272 + SUM('Model coeffs'!K$8)*'Cost drivers '!$E272 + SUM('Model coeffs'!K$9)*'Cost drivers '!$F272 + SUM('Model coeffs'!K$10)*'Cost drivers '!$G272 + SUM('Model coeffs'!K$11)*'Cost drivers '!$H272 + SUM('Model coeffs'!K$12)*'Cost drivers '!$I272 + SUM('Model coeffs'!K$13)*'Cost drivers '!$J272),
"")</f>
        <v>21.311294382154227</v>
      </c>
      <c r="L270" s="182">
        <f>IFERROR(INDEX('Cost drivers '!$O$9:$O$314, MATCH('Modelled costs '!$A270, 'Cost drivers '!$A$9:$A$314, 0)), "")</f>
        <v>274.01099999999997</v>
      </c>
      <c r="M270" s="183"/>
      <c r="N270" s="184">
        <f t="shared" ref="N270:P312" si="52" xml:space="preserve"> D270 *($L270 * 1000) / 1000000</f>
        <v>1.4790973858073346</v>
      </c>
      <c r="O270" s="184">
        <f t="shared" si="52"/>
        <v>1.3738061023255457</v>
      </c>
      <c r="P270" s="184">
        <f t="shared" si="52"/>
        <v>4.870261098856199</v>
      </c>
      <c r="Q270" s="184">
        <f t="shared" si="51"/>
        <v>5.0239617295600763</v>
      </c>
      <c r="R270" s="184">
        <f t="shared" si="51"/>
        <v>6.4819301105354299</v>
      </c>
      <c r="S270" s="184">
        <f t="shared" si="51"/>
        <v>6.4090912643848394</v>
      </c>
      <c r="T270" s="184">
        <f t="shared" si="51"/>
        <v>5.9689157711877705</v>
      </c>
      <c r="U270" s="184">
        <f t="shared" si="41"/>
        <v>5.8395290849484605</v>
      </c>
      <c r="V270" s="183"/>
      <c r="W270" s="185">
        <f t="shared" si="45"/>
        <v>1.4264517440664402</v>
      </c>
      <c r="X270" s="185">
        <f t="shared" si="46"/>
        <v>4.9471114142081376</v>
      </c>
      <c r="Y270" s="185">
        <f t="shared" si="43"/>
        <v>6.1748665577641244</v>
      </c>
      <c r="Z270" s="183"/>
      <c r="AA270" s="185">
        <f t="shared" si="47"/>
        <v>6.3735631582745782</v>
      </c>
      <c r="AB270" s="185">
        <f t="shared" si="48"/>
        <v>6.1748665577641244</v>
      </c>
      <c r="AC270" s="185">
        <f t="shared" si="49"/>
        <v>6.2245407078917374</v>
      </c>
      <c r="AD270" s="183"/>
      <c r="AE270" s="186" t="str">
        <f>IF(RIGHT($C270,2)&gt;=RIGHT(Controls!$C$53,2), 'Modelled costs '!$AC270*Controls!$E$41, "")</f>
        <v/>
      </c>
      <c r="AF270" s="187" t="str">
        <f>IF(RIGHT($C270,2)&lt;RIGHT(Controls!$C$53,2), "", (INDEX(Controls!$F$44:$F$49, MATCH('Modelled costs '!$C270, Controls!$B$44:$B$49,0), 0))*'Modelled costs '!$AE270)</f>
        <v/>
      </c>
      <c r="AG270" s="188" t="str">
        <f t="shared" si="50"/>
        <v/>
      </c>
    </row>
    <row r="271" spans="1:33" s="48" customFormat="1" ht="13.15">
      <c r="A271" s="66" t="str">
        <f t="shared" si="44"/>
        <v>SES23</v>
      </c>
      <c r="B271" s="66" t="str">
        <f>Costs!B272</f>
        <v>SES</v>
      </c>
      <c r="C271" s="66" t="str">
        <f>Costs!C272</f>
        <v>2022-23</v>
      </c>
      <c r="D271" s="181">
        <f>IFERROR(
EXP(SUM('Model coeffs'!D$14) + SUM('Model coeffs'!D$7)*'Cost drivers '!$D273 + SUM('Model coeffs'!D$8)*'Cost drivers '!$E273 + SUM('Model coeffs'!D$9)*'Cost drivers '!$F273 + SUM('Model coeffs'!D$10)*'Cost drivers '!$G273 + SUM('Model coeffs'!D$11)*'Cost drivers '!$H273 + SUM('Model coeffs'!D$12)*'Cost drivers '!$I273 + SUM('Model coeffs'!D$13)*'Cost drivers '!$J273),
"")</f>
        <v>5.2888114829983515</v>
      </c>
      <c r="E271" s="181">
        <f>IFERROR(
EXP(SUM('Model coeffs'!E$14) + SUM('Model coeffs'!E$7)*'Cost drivers '!$D273 + SUM('Model coeffs'!E$8)*'Cost drivers '!$E273 + SUM('Model coeffs'!E$9)*'Cost drivers '!$F273 + SUM('Model coeffs'!E$10)*'Cost drivers '!$G273 + SUM('Model coeffs'!E$11)*'Cost drivers '!$H273 + SUM('Model coeffs'!E$12)*'Cost drivers '!$I273 + SUM('Model coeffs'!E$13)*'Cost drivers '!$J273),
"")</f>
        <v>4.7095165032217521</v>
      </c>
      <c r="F271" s="181">
        <f>IFERROR(
EXP(SUM('Model coeffs'!F$14) + SUM('Model coeffs'!F$7)*'Cost drivers '!$D273 + SUM('Model coeffs'!F$8)*'Cost drivers '!$E273 + SUM('Model coeffs'!F$9)*'Cost drivers '!$F273 + SUM('Model coeffs'!F$10)*'Cost drivers '!$G273 + SUM('Model coeffs'!F$11)*'Cost drivers '!$H273 + SUM('Model coeffs'!F$12)*'Cost drivers '!$I273 + SUM('Model coeffs'!F$13)*'Cost drivers '!$J273),
"")</f>
        <v>17.773961990052221</v>
      </c>
      <c r="G271" s="181">
        <f>IFERROR(
EXP(SUM('Model coeffs'!G$14) + SUM('Model coeffs'!G$7)*'Cost drivers '!$D273 + SUM('Model coeffs'!G$8)*'Cost drivers '!$E273 + SUM('Model coeffs'!G$9)*'Cost drivers '!$F273 + SUM('Model coeffs'!G$10)*'Cost drivers '!$G273 + SUM('Model coeffs'!G$11)*'Cost drivers '!$H273 + SUM('Model coeffs'!G$12)*'Cost drivers '!$I273 + SUM('Model coeffs'!G$13)*'Cost drivers '!$J273),
"")</f>
        <v>18.265598461448157</v>
      </c>
      <c r="H271" s="181">
        <f>IFERROR(
EXP(SUM('Model coeffs'!H$14) + SUM('Model coeffs'!H$7)*'Cost drivers '!$D273 + SUM('Model coeffs'!H$8)*'Cost drivers '!$E273 + SUM('Model coeffs'!H$9)*'Cost drivers '!$F273 + SUM('Model coeffs'!H$10)*'Cost drivers '!$G273 + SUM('Model coeffs'!H$11)*'Cost drivers '!$H273 + SUM('Model coeffs'!H$12)*'Cost drivers '!$I273 + SUM('Model coeffs'!H$13)*'Cost drivers '!$J273),
"")</f>
        <v>23.141104883561596</v>
      </c>
      <c r="I271" s="181">
        <f>IFERROR(
EXP(SUM('Model coeffs'!I$14) + SUM('Model coeffs'!I$7)*'Cost drivers '!$D273 + SUM('Model coeffs'!I$8)*'Cost drivers '!$E273 + SUM('Model coeffs'!I$9)*'Cost drivers '!$F273 + SUM('Model coeffs'!I$10)*'Cost drivers '!$G273 + SUM('Model coeffs'!I$11)*'Cost drivers '!$H273 + SUM('Model coeffs'!I$12)*'Cost drivers '!$I273 + SUM('Model coeffs'!I$13)*'Cost drivers '!$J273),
"")</f>
        <v>22.305939647426875</v>
      </c>
      <c r="J271" s="181">
        <f>IFERROR(
EXP(SUM('Model coeffs'!J$14) + SUM('Model coeffs'!J$7)*'Cost drivers '!$D273 + SUM('Model coeffs'!J$8)*'Cost drivers '!$E273 + SUM('Model coeffs'!J$9)*'Cost drivers '!$F273 + SUM('Model coeffs'!J$10)*'Cost drivers '!$G273 + SUM('Model coeffs'!J$11)*'Cost drivers '!$H273 + SUM('Model coeffs'!J$12)*'Cost drivers '!$I273 + SUM('Model coeffs'!J$13)*'Cost drivers '!$J273),
"")</f>
        <v>21.561061079452113</v>
      </c>
      <c r="K271" s="181">
        <f>IFERROR(
EXP(SUM('Model coeffs'!K$14) + SUM('Model coeffs'!K$7)*'Cost drivers '!$D273 + SUM('Model coeffs'!K$8)*'Cost drivers '!$E273 + SUM('Model coeffs'!K$9)*'Cost drivers '!$F273 + SUM('Model coeffs'!K$10)*'Cost drivers '!$G273 + SUM('Model coeffs'!K$11)*'Cost drivers '!$H273 + SUM('Model coeffs'!K$12)*'Cost drivers '!$I273 + SUM('Model coeffs'!K$13)*'Cost drivers '!$J273),
"")</f>
        <v>20.571616314563656</v>
      </c>
      <c r="L271" s="182">
        <f>IFERROR(INDEX('Cost drivers '!$O$9:$O$314, MATCH('Modelled costs '!$A271, 'Cost drivers '!$A$9:$A$314, 0)), "")</f>
        <v>287.93399999999997</v>
      </c>
      <c r="M271" s="183"/>
      <c r="N271" s="184">
        <f t="shared" si="52"/>
        <v>1.522828645545647</v>
      </c>
      <c r="O271" s="184">
        <f t="shared" si="52"/>
        <v>1.3560299248386516</v>
      </c>
      <c r="P271" s="184">
        <f t="shared" si="52"/>
        <v>5.1177279716436956</v>
      </c>
      <c r="Q271" s="184">
        <f t="shared" si="51"/>
        <v>5.2592868273986122</v>
      </c>
      <c r="R271" s="184">
        <f t="shared" si="51"/>
        <v>6.6631108935434229</v>
      </c>
      <c r="S271" s="184">
        <f t="shared" si="51"/>
        <v>6.4226384264422087</v>
      </c>
      <c r="T271" s="184">
        <f t="shared" si="51"/>
        <v>6.2081625608509627</v>
      </c>
      <c r="U271" s="184">
        <f t="shared" si="41"/>
        <v>5.9232677719175708</v>
      </c>
      <c r="V271" s="183"/>
      <c r="W271" s="185">
        <f t="shared" si="45"/>
        <v>1.4394292851921493</v>
      </c>
      <c r="X271" s="185">
        <f t="shared" si="46"/>
        <v>5.1885073995211535</v>
      </c>
      <c r="Y271" s="185">
        <f t="shared" si="43"/>
        <v>6.3042949131885404</v>
      </c>
      <c r="Z271" s="183"/>
      <c r="AA271" s="185">
        <f t="shared" si="47"/>
        <v>6.627936684713303</v>
      </c>
      <c r="AB271" s="185">
        <f t="shared" si="48"/>
        <v>6.3042949131885404</v>
      </c>
      <c r="AC271" s="185">
        <f t="shared" si="49"/>
        <v>6.3852053560697311</v>
      </c>
      <c r="AD271" s="183"/>
      <c r="AE271" s="186" t="str">
        <f>IF(RIGHT($C271,2)&gt;=RIGHT(Controls!$C$53,2), 'Modelled costs '!$AC271*Controls!$E$41, "")</f>
        <v/>
      </c>
      <c r="AF271" s="187" t="str">
        <f>IF(RIGHT($C271,2)&lt;RIGHT(Controls!$C$53,2), "", (INDEX(Controls!$F$44:$F$49, MATCH('Modelled costs '!$C271, Controls!$B$44:$B$49,0), 0))*'Modelled costs '!$AE271)</f>
        <v/>
      </c>
      <c r="AG271" s="188" t="str">
        <f t="shared" si="50"/>
        <v/>
      </c>
    </row>
    <row r="272" spans="1:33" s="48" customFormat="1" ht="13.15">
      <c r="A272" s="66" t="str">
        <f t="shared" si="44"/>
        <v>SES24</v>
      </c>
      <c r="B272" s="66" t="str">
        <f>Costs!B273</f>
        <v>SES</v>
      </c>
      <c r="C272" s="66" t="str">
        <f>Costs!C273</f>
        <v>2023-24</v>
      </c>
      <c r="D272" s="181">
        <f>IFERROR(
EXP(SUM('Model coeffs'!D$14) + SUM('Model coeffs'!D$7)*'Cost drivers '!$D274 + SUM('Model coeffs'!D$8)*'Cost drivers '!$E274 + SUM('Model coeffs'!D$9)*'Cost drivers '!$F274 + SUM('Model coeffs'!D$10)*'Cost drivers '!$G274 + SUM('Model coeffs'!D$11)*'Cost drivers '!$H274 + SUM('Model coeffs'!D$12)*'Cost drivers '!$I274 + SUM('Model coeffs'!D$13)*'Cost drivers '!$J274),
"")</f>
        <v>5.4611823520257321</v>
      </c>
      <c r="E272" s="181">
        <f>IFERROR(
EXP(SUM('Model coeffs'!E$14) + SUM('Model coeffs'!E$7)*'Cost drivers '!$D274 + SUM('Model coeffs'!E$8)*'Cost drivers '!$E274 + SUM('Model coeffs'!E$9)*'Cost drivers '!$F274 + SUM('Model coeffs'!E$10)*'Cost drivers '!$G274 + SUM('Model coeffs'!E$11)*'Cost drivers '!$H274 + SUM('Model coeffs'!E$12)*'Cost drivers '!$I274 + SUM('Model coeffs'!E$13)*'Cost drivers '!$J274),
"")</f>
        <v>4.8524633965153834</v>
      </c>
      <c r="F272" s="181">
        <f>IFERROR(
EXP(SUM('Model coeffs'!F$14) + SUM('Model coeffs'!F$7)*'Cost drivers '!$D274 + SUM('Model coeffs'!F$8)*'Cost drivers '!$E274 + SUM('Model coeffs'!F$9)*'Cost drivers '!$F274 + SUM('Model coeffs'!F$10)*'Cost drivers '!$G274 + SUM('Model coeffs'!F$11)*'Cost drivers '!$H274 + SUM('Model coeffs'!F$12)*'Cost drivers '!$I274 + SUM('Model coeffs'!F$13)*'Cost drivers '!$J274),
"")</f>
        <v>17.773961990052221</v>
      </c>
      <c r="G272" s="181">
        <f>IFERROR(
EXP(SUM('Model coeffs'!G$14) + SUM('Model coeffs'!G$7)*'Cost drivers '!$D274 + SUM('Model coeffs'!G$8)*'Cost drivers '!$E274 + SUM('Model coeffs'!G$9)*'Cost drivers '!$F274 + SUM('Model coeffs'!G$10)*'Cost drivers '!$G274 + SUM('Model coeffs'!G$11)*'Cost drivers '!$H274 + SUM('Model coeffs'!G$12)*'Cost drivers '!$I274 + SUM('Model coeffs'!G$13)*'Cost drivers '!$J274),
"")</f>
        <v>18.260181927515152</v>
      </c>
      <c r="H272" s="181">
        <f>IFERROR(
EXP(SUM('Model coeffs'!H$14) + SUM('Model coeffs'!H$7)*'Cost drivers '!$D274 + SUM('Model coeffs'!H$8)*'Cost drivers '!$E274 + SUM('Model coeffs'!H$9)*'Cost drivers '!$F274 + SUM('Model coeffs'!H$10)*'Cost drivers '!$G274 + SUM('Model coeffs'!H$11)*'Cost drivers '!$H274 + SUM('Model coeffs'!H$12)*'Cost drivers '!$I274 + SUM('Model coeffs'!H$13)*'Cost drivers '!$J274),
"")</f>
        <v>23.596760742287419</v>
      </c>
      <c r="I272" s="181">
        <f>IFERROR(
EXP(SUM('Model coeffs'!I$14) + SUM('Model coeffs'!I$7)*'Cost drivers '!$D274 + SUM('Model coeffs'!I$8)*'Cost drivers '!$E274 + SUM('Model coeffs'!I$9)*'Cost drivers '!$F274 + SUM('Model coeffs'!I$10)*'Cost drivers '!$G274 + SUM('Model coeffs'!I$11)*'Cost drivers '!$H274 + SUM('Model coeffs'!I$12)*'Cost drivers '!$I274 + SUM('Model coeffs'!I$13)*'Cost drivers '!$J274),
"")</f>
        <v>22.759823331272859</v>
      </c>
      <c r="J272" s="181">
        <f>IFERROR(
EXP(SUM('Model coeffs'!J$14) + SUM('Model coeffs'!J$7)*'Cost drivers '!$D274 + SUM('Model coeffs'!J$8)*'Cost drivers '!$E274 + SUM('Model coeffs'!J$9)*'Cost drivers '!$F274 + SUM('Model coeffs'!J$10)*'Cost drivers '!$G274 + SUM('Model coeffs'!J$11)*'Cost drivers '!$H274 + SUM('Model coeffs'!J$12)*'Cost drivers '!$I274 + SUM('Model coeffs'!J$13)*'Cost drivers '!$J274),
"")</f>
        <v>21.923231362077974</v>
      </c>
      <c r="K272" s="181">
        <f>IFERROR(
EXP(SUM('Model coeffs'!K$14) + SUM('Model coeffs'!K$7)*'Cost drivers '!$D274 + SUM('Model coeffs'!K$8)*'Cost drivers '!$E274 + SUM('Model coeffs'!K$9)*'Cost drivers '!$F274 + SUM('Model coeffs'!K$10)*'Cost drivers '!$G274 + SUM('Model coeffs'!K$11)*'Cost drivers '!$H274 + SUM('Model coeffs'!K$12)*'Cost drivers '!$I274 + SUM('Model coeffs'!K$13)*'Cost drivers '!$J274),
"")</f>
        <v>20.921743263402984</v>
      </c>
      <c r="L272" s="182">
        <f>IFERROR(INDEX('Cost drivers '!$O$9:$O$314, MATCH('Modelled costs '!$A272, 'Cost drivers '!$A$9:$A$314, 0)), "")</f>
        <v>289.05400000000003</v>
      </c>
      <c r="M272" s="183"/>
      <c r="N272" s="184">
        <f t="shared" si="52"/>
        <v>1.5785766035824462</v>
      </c>
      <c r="O272" s="184">
        <f t="shared" si="52"/>
        <v>1.4026239546163579</v>
      </c>
      <c r="P272" s="184">
        <f t="shared" si="52"/>
        <v>5.1376348090725559</v>
      </c>
      <c r="Q272" s="184">
        <f t="shared" si="51"/>
        <v>5.2781786268759658</v>
      </c>
      <c r="R272" s="184">
        <f t="shared" si="51"/>
        <v>6.8207380796011492</v>
      </c>
      <c r="S272" s="184">
        <f t="shared" si="51"/>
        <v>6.5788179731977463</v>
      </c>
      <c r="T272" s="184">
        <f t="shared" si="51"/>
        <v>6.3369977181340884</v>
      </c>
      <c r="U272" s="184">
        <f t="shared" si="41"/>
        <v>6.0475135772596875</v>
      </c>
      <c r="V272" s="183"/>
      <c r="W272" s="185">
        <f t="shared" si="45"/>
        <v>1.490600279099402</v>
      </c>
      <c r="X272" s="185">
        <f t="shared" si="46"/>
        <v>5.2079067179742609</v>
      </c>
      <c r="Y272" s="185">
        <f t="shared" si="43"/>
        <v>6.4460168370481679</v>
      </c>
      <c r="Z272" s="183"/>
      <c r="AA272" s="185">
        <f t="shared" si="47"/>
        <v>6.6985069970736628</v>
      </c>
      <c r="AB272" s="185">
        <f t="shared" si="48"/>
        <v>6.4460168370481679</v>
      </c>
      <c r="AC272" s="185">
        <f t="shared" si="49"/>
        <v>6.5091393770545416</v>
      </c>
      <c r="AD272" s="183"/>
      <c r="AE272" s="186" t="str">
        <f>IF(RIGHT($C272,2)&gt;=RIGHT(Controls!$C$53,2), 'Modelled costs '!$AC272*Controls!$E$41, "")</f>
        <v/>
      </c>
      <c r="AF272" s="187" t="str">
        <f>IF(RIGHT($C272,2)&lt;RIGHT(Controls!$C$53,2), "", (INDEX(Controls!$F$44:$F$49, MATCH('Modelled costs '!$C272, Controls!$B$44:$B$49,0), 0))*'Modelled costs '!$AE272)</f>
        <v/>
      </c>
      <c r="AG272" s="188" t="str">
        <f t="shared" si="50"/>
        <v/>
      </c>
    </row>
    <row r="273" spans="1:33" s="48" customFormat="1" ht="13.15">
      <c r="A273" s="66" t="str">
        <f t="shared" si="44"/>
        <v>SES25</v>
      </c>
      <c r="B273" s="66" t="str">
        <f>Costs!B274</f>
        <v>SES</v>
      </c>
      <c r="C273" s="66" t="str">
        <f>Costs!C274</f>
        <v>2024-25</v>
      </c>
      <c r="D273" s="181">
        <f>IFERROR(
EXP(SUM('Model coeffs'!D$14) + SUM('Model coeffs'!D$7)*'Cost drivers '!$D275 + SUM('Model coeffs'!D$8)*'Cost drivers '!$E275 + SUM('Model coeffs'!D$9)*'Cost drivers '!$F275 + SUM('Model coeffs'!D$10)*'Cost drivers '!$G275 + SUM('Model coeffs'!D$11)*'Cost drivers '!$H275 + SUM('Model coeffs'!D$12)*'Cost drivers '!$I275 + SUM('Model coeffs'!D$13)*'Cost drivers '!$J275),
"")</f>
        <v>7.3731220550224377</v>
      </c>
      <c r="E273" s="181">
        <f>IFERROR(
EXP(SUM('Model coeffs'!E$14) + SUM('Model coeffs'!E$7)*'Cost drivers '!$D275 + SUM('Model coeffs'!E$8)*'Cost drivers '!$E275 + SUM('Model coeffs'!E$9)*'Cost drivers '!$F275 + SUM('Model coeffs'!E$10)*'Cost drivers '!$G275 + SUM('Model coeffs'!E$11)*'Cost drivers '!$H275 + SUM('Model coeffs'!E$12)*'Cost drivers '!$I275 + SUM('Model coeffs'!E$13)*'Cost drivers '!$J275),
"")</f>
        <v>6.4481906619552705</v>
      </c>
      <c r="F273" s="181">
        <f>IFERROR(
EXP(SUM('Model coeffs'!F$14) + SUM('Model coeffs'!F$7)*'Cost drivers '!$D275 + SUM('Model coeffs'!F$8)*'Cost drivers '!$E275 + SUM('Model coeffs'!F$9)*'Cost drivers '!$F275 + SUM('Model coeffs'!F$10)*'Cost drivers '!$G275 + SUM('Model coeffs'!F$11)*'Cost drivers '!$H275 + SUM('Model coeffs'!F$12)*'Cost drivers '!$I275 + SUM('Model coeffs'!F$13)*'Cost drivers '!$J275),
"")</f>
        <v>17.773961990052221</v>
      </c>
      <c r="G273" s="181">
        <f>IFERROR(
EXP(SUM('Model coeffs'!G$14) + SUM('Model coeffs'!G$7)*'Cost drivers '!$D275 + SUM('Model coeffs'!G$8)*'Cost drivers '!$E275 + SUM('Model coeffs'!G$9)*'Cost drivers '!$F275 + SUM('Model coeffs'!G$10)*'Cost drivers '!$G275 + SUM('Model coeffs'!G$11)*'Cost drivers '!$H275 + SUM('Model coeffs'!G$12)*'Cost drivers '!$I275 + SUM('Model coeffs'!G$13)*'Cost drivers '!$J275),
"")</f>
        <v>18.236908445233343</v>
      </c>
      <c r="H273" s="181">
        <f>IFERROR(
EXP(SUM('Model coeffs'!H$14) + SUM('Model coeffs'!H$7)*'Cost drivers '!$D275 + SUM('Model coeffs'!H$8)*'Cost drivers '!$E275 + SUM('Model coeffs'!H$9)*'Cost drivers '!$F275 + SUM('Model coeffs'!H$10)*'Cost drivers '!$G275 + SUM('Model coeffs'!H$11)*'Cost drivers '!$H275 + SUM('Model coeffs'!H$12)*'Cost drivers '!$I275 + SUM('Model coeffs'!H$13)*'Cost drivers '!$J275),
"")</f>
        <v>28.385482076614625</v>
      </c>
      <c r="I273" s="181">
        <f>IFERROR(
EXP(SUM('Model coeffs'!I$14) + SUM('Model coeffs'!I$7)*'Cost drivers '!$D275 + SUM('Model coeffs'!I$8)*'Cost drivers '!$E275 + SUM('Model coeffs'!I$9)*'Cost drivers '!$F275 + SUM('Model coeffs'!I$10)*'Cost drivers '!$G275 + SUM('Model coeffs'!I$11)*'Cost drivers '!$H275 + SUM('Model coeffs'!I$12)*'Cost drivers '!$I275 + SUM('Model coeffs'!I$13)*'Cost drivers '!$J275),
"")</f>
        <v>27.615747142605311</v>
      </c>
      <c r="J273" s="181">
        <f>IFERROR(
EXP(SUM('Model coeffs'!J$14) + SUM('Model coeffs'!J$7)*'Cost drivers '!$D275 + SUM('Model coeffs'!J$8)*'Cost drivers '!$E275 + SUM('Model coeffs'!J$9)*'Cost drivers '!$F275 + SUM('Model coeffs'!J$10)*'Cost drivers '!$G275 + SUM('Model coeffs'!J$11)*'Cost drivers '!$H275 + SUM('Model coeffs'!J$12)*'Cost drivers '!$I275 + SUM('Model coeffs'!J$13)*'Cost drivers '!$J275),
"")</f>
        <v>25.621230851634195</v>
      </c>
      <c r="K273" s="181">
        <f>IFERROR(
EXP(SUM('Model coeffs'!K$14) + SUM('Model coeffs'!K$7)*'Cost drivers '!$D275 + SUM('Model coeffs'!K$8)*'Cost drivers '!$E275 + SUM('Model coeffs'!K$9)*'Cost drivers '!$F275 + SUM('Model coeffs'!K$10)*'Cost drivers '!$G275 + SUM('Model coeffs'!K$11)*'Cost drivers '!$H275 + SUM('Model coeffs'!K$12)*'Cost drivers '!$I275 + SUM('Model coeffs'!K$13)*'Cost drivers '!$J275),
"")</f>
        <v>24.563444207573149</v>
      </c>
      <c r="L273" s="182">
        <f>IFERROR(INDEX('Cost drivers '!$O$9:$O$314, MATCH('Modelled costs '!$A273, 'Cost drivers '!$A$9:$A$314, 0)), "")</f>
        <v>293.92</v>
      </c>
      <c r="M273" s="183"/>
      <c r="N273" s="184">
        <f t="shared" si="52"/>
        <v>2.1671080344121951</v>
      </c>
      <c r="O273" s="184">
        <f t="shared" si="52"/>
        <v>1.8952521993618932</v>
      </c>
      <c r="P273" s="184">
        <f t="shared" si="52"/>
        <v>5.2241229081161489</v>
      </c>
      <c r="Q273" s="184">
        <f t="shared" si="51"/>
        <v>5.3601921302229849</v>
      </c>
      <c r="R273" s="184">
        <f t="shared" si="51"/>
        <v>8.3430608919585705</v>
      </c>
      <c r="S273" s="184">
        <f t="shared" si="51"/>
        <v>8.1168204001545536</v>
      </c>
      <c r="T273" s="184">
        <f t="shared" si="51"/>
        <v>7.530592171912323</v>
      </c>
      <c r="U273" s="184">
        <f t="shared" si="41"/>
        <v>7.2196875214898997</v>
      </c>
      <c r="V273" s="183"/>
      <c r="W273" s="185">
        <f t="shared" si="45"/>
        <v>2.031180116887044</v>
      </c>
      <c r="X273" s="185">
        <f t="shared" si="46"/>
        <v>5.2921575191695673</v>
      </c>
      <c r="Y273" s="185">
        <f t="shared" si="43"/>
        <v>7.8025402463788369</v>
      </c>
      <c r="Z273" s="183"/>
      <c r="AA273" s="185">
        <f t="shared" si="47"/>
        <v>7.3233376360566114</v>
      </c>
      <c r="AB273" s="185">
        <f t="shared" si="48"/>
        <v>7.8025402463788369</v>
      </c>
      <c r="AC273" s="185">
        <f t="shared" si="49"/>
        <v>7.6827395937982805</v>
      </c>
      <c r="AD273" s="183"/>
      <c r="AE273" s="186">
        <f>IF(RIGHT($C273,2)&gt;=RIGHT(Controls!$C$53,2), 'Modelled costs '!$AC273*Controls!$E$41, "")</f>
        <v>7.0462961819975201</v>
      </c>
      <c r="AF273" s="187">
        <f>IF(RIGHT($C273,2)&lt;RIGHT(Controls!$C$53,2), "", (INDEX(Controls!$F$44:$F$49, MATCH('Modelled costs '!$C273, Controls!$B$44:$B$49,0), 0))*'Modelled costs '!$AE273)</f>
        <v>-5.5820543306599878E-2</v>
      </c>
      <c r="AG273" s="188">
        <f t="shared" si="50"/>
        <v>6.9904756386909206</v>
      </c>
    </row>
    <row r="274" spans="1:33" s="48" customFormat="1" ht="13.15">
      <c r="A274" s="66" t="str">
        <f t="shared" si="44"/>
        <v>SES26</v>
      </c>
      <c r="B274" s="66" t="str">
        <f>Costs!B275</f>
        <v>SES</v>
      </c>
      <c r="C274" s="66" t="str">
        <f>Costs!C275</f>
        <v>2025-26</v>
      </c>
      <c r="D274" s="181">
        <f>IFERROR(
EXP(SUM('Model coeffs'!D$14) + SUM('Model coeffs'!D$7)*'Cost drivers '!$D276 + SUM('Model coeffs'!D$8)*'Cost drivers '!$E276 + SUM('Model coeffs'!D$9)*'Cost drivers '!$F276 + SUM('Model coeffs'!D$10)*'Cost drivers '!$G276 + SUM('Model coeffs'!D$11)*'Cost drivers '!$H276 + SUM('Model coeffs'!D$12)*'Cost drivers '!$I276 + SUM('Model coeffs'!D$13)*'Cost drivers '!$J276),
"")</f>
        <v>7.919771234104247</v>
      </c>
      <c r="E274" s="181">
        <f>IFERROR(
EXP(SUM('Model coeffs'!E$14) + SUM('Model coeffs'!E$7)*'Cost drivers '!$D276 + SUM('Model coeffs'!E$8)*'Cost drivers '!$E276 + SUM('Model coeffs'!E$9)*'Cost drivers '!$F276 + SUM('Model coeffs'!E$10)*'Cost drivers '!$G276 + SUM('Model coeffs'!E$11)*'Cost drivers '!$H276 + SUM('Model coeffs'!E$12)*'Cost drivers '!$I276 + SUM('Model coeffs'!E$13)*'Cost drivers '!$J276),
"")</f>
        <v>6.9001359881516189</v>
      </c>
      <c r="F274" s="181">
        <f>IFERROR(
EXP(SUM('Model coeffs'!F$14) + SUM('Model coeffs'!F$7)*'Cost drivers '!$D276 + SUM('Model coeffs'!F$8)*'Cost drivers '!$E276 + SUM('Model coeffs'!F$9)*'Cost drivers '!$F276 + SUM('Model coeffs'!F$10)*'Cost drivers '!$G276 + SUM('Model coeffs'!F$11)*'Cost drivers '!$H276 + SUM('Model coeffs'!F$12)*'Cost drivers '!$I276 + SUM('Model coeffs'!F$13)*'Cost drivers '!$J276),
"")</f>
        <v>17.773961990052221</v>
      </c>
      <c r="G274" s="181">
        <f>IFERROR(
EXP(SUM('Model coeffs'!G$14) + SUM('Model coeffs'!G$7)*'Cost drivers '!$D276 + SUM('Model coeffs'!G$8)*'Cost drivers '!$E276 + SUM('Model coeffs'!G$9)*'Cost drivers '!$F276 + SUM('Model coeffs'!G$10)*'Cost drivers '!$G276 + SUM('Model coeffs'!G$11)*'Cost drivers '!$H276 + SUM('Model coeffs'!G$12)*'Cost drivers '!$I276 + SUM('Model coeffs'!G$13)*'Cost drivers '!$J276),
"")</f>
        <v>18.227227435158365</v>
      </c>
      <c r="H274" s="181">
        <f>IFERROR(
EXP(SUM('Model coeffs'!H$14) + SUM('Model coeffs'!H$7)*'Cost drivers '!$D276 + SUM('Model coeffs'!H$8)*'Cost drivers '!$E276 + SUM('Model coeffs'!H$9)*'Cost drivers '!$F276 + SUM('Model coeffs'!H$10)*'Cost drivers '!$G276 + SUM('Model coeffs'!H$11)*'Cost drivers '!$H276 + SUM('Model coeffs'!H$12)*'Cost drivers '!$I276 + SUM('Model coeffs'!H$13)*'Cost drivers '!$J276),
"")</f>
        <v>29.655096689874526</v>
      </c>
      <c r="I274" s="181">
        <f>IFERROR(
EXP(SUM('Model coeffs'!I$14) + SUM('Model coeffs'!I$7)*'Cost drivers '!$D276 + SUM('Model coeffs'!I$8)*'Cost drivers '!$E276 + SUM('Model coeffs'!I$9)*'Cost drivers '!$F276 + SUM('Model coeffs'!I$10)*'Cost drivers '!$G276 + SUM('Model coeffs'!I$11)*'Cost drivers '!$H276 + SUM('Model coeffs'!I$12)*'Cost drivers '!$I276 + SUM('Model coeffs'!I$13)*'Cost drivers '!$J276),
"")</f>
        <v>28.910109499644385</v>
      </c>
      <c r="J274" s="181">
        <f>IFERROR(
EXP(SUM('Model coeffs'!J$14) + SUM('Model coeffs'!J$7)*'Cost drivers '!$D276 + SUM('Model coeffs'!J$8)*'Cost drivers '!$E276 + SUM('Model coeffs'!J$9)*'Cost drivers '!$F276 + SUM('Model coeffs'!J$10)*'Cost drivers '!$G276 + SUM('Model coeffs'!J$11)*'Cost drivers '!$H276 + SUM('Model coeffs'!J$12)*'Cost drivers '!$I276 + SUM('Model coeffs'!J$13)*'Cost drivers '!$J276),
"")</f>
        <v>26.590675214764833</v>
      </c>
      <c r="K274" s="181">
        <f>IFERROR(
EXP(SUM('Model coeffs'!K$14) + SUM('Model coeffs'!K$7)*'Cost drivers '!$D276 + SUM('Model coeffs'!K$8)*'Cost drivers '!$E276 + SUM('Model coeffs'!K$9)*'Cost drivers '!$F276 + SUM('Model coeffs'!K$10)*'Cost drivers '!$G276 + SUM('Model coeffs'!K$11)*'Cost drivers '!$H276 + SUM('Model coeffs'!K$12)*'Cost drivers '!$I276 + SUM('Model coeffs'!K$13)*'Cost drivers '!$J276),
"")</f>
        <v>25.520795409180369</v>
      </c>
      <c r="L274" s="182">
        <f>IFERROR(INDEX('Cost drivers '!$O$9:$O$314, MATCH('Modelled costs '!$A274, 'Cost drivers '!$A$9:$A$314, 0)), "")</f>
        <v>295.96999999999997</v>
      </c>
      <c r="M274" s="183"/>
      <c r="N274" s="184">
        <f t="shared" si="52"/>
        <v>2.3440146921578333</v>
      </c>
      <c r="O274" s="184">
        <f t="shared" si="52"/>
        <v>2.0422332484132344</v>
      </c>
      <c r="P274" s="184">
        <f t="shared" si="52"/>
        <v>5.2605595301957546</v>
      </c>
      <c r="Q274" s="184">
        <f t="shared" si="51"/>
        <v>5.3947125039838211</v>
      </c>
      <c r="R274" s="184">
        <f t="shared" si="51"/>
        <v>8.7770189673021619</v>
      </c>
      <c r="S274" s="184">
        <f t="shared" si="51"/>
        <v>8.5565251086097476</v>
      </c>
      <c r="T274" s="184">
        <f t="shared" si="51"/>
        <v>7.8700421433139462</v>
      </c>
      <c r="U274" s="184">
        <f t="shared" si="41"/>
        <v>7.5533898172551126</v>
      </c>
      <c r="V274" s="183"/>
      <c r="W274" s="185">
        <f t="shared" si="45"/>
        <v>2.1931239702855336</v>
      </c>
      <c r="X274" s="185">
        <f t="shared" si="46"/>
        <v>5.3276360170897874</v>
      </c>
      <c r="Y274" s="185">
        <f t="shared" si="43"/>
        <v>8.189244009120241</v>
      </c>
      <c r="Z274" s="183"/>
      <c r="AA274" s="185">
        <f t="shared" si="47"/>
        <v>7.520759987375321</v>
      </c>
      <c r="AB274" s="185">
        <f t="shared" si="48"/>
        <v>8.189244009120241</v>
      </c>
      <c r="AC274" s="185">
        <f t="shared" si="49"/>
        <v>8.0221230036840119</v>
      </c>
      <c r="AD274" s="183"/>
      <c r="AE274" s="186">
        <f>IF(RIGHT($C274,2)&gt;=RIGHT(Controls!$C$53,2), 'Modelled costs '!$AC274*Controls!$E$41, "")</f>
        <v>7.3575648376788259</v>
      </c>
      <c r="AF274" s="187">
        <f>IF(RIGHT($C274,2)&lt;RIGHT(Controls!$C$53,2), "", (INDEX(Controls!$F$44:$F$49, MATCH('Modelled costs '!$C274, Controls!$B$44:$B$49,0), 0))*'Modelled costs '!$AE274)</f>
        <v>-0.11611106508008072</v>
      </c>
      <c r="AG274" s="188">
        <f t="shared" si="50"/>
        <v>7.2414537725987449</v>
      </c>
    </row>
    <row r="275" spans="1:33" s="48" customFormat="1" ht="13.15">
      <c r="A275" s="66" t="str">
        <f t="shared" si="44"/>
        <v>SES27</v>
      </c>
      <c r="B275" s="66" t="str">
        <f>Costs!B276</f>
        <v>SES</v>
      </c>
      <c r="C275" s="66" t="str">
        <f>Costs!C276</f>
        <v>2026-27</v>
      </c>
      <c r="D275" s="181">
        <f>IFERROR(
EXP(SUM('Model coeffs'!D$14) + SUM('Model coeffs'!D$7)*'Cost drivers '!$D277 + SUM('Model coeffs'!D$8)*'Cost drivers '!$E277 + SUM('Model coeffs'!D$9)*'Cost drivers '!$F277 + SUM('Model coeffs'!D$10)*'Cost drivers '!$G277 + SUM('Model coeffs'!D$11)*'Cost drivers '!$H277 + SUM('Model coeffs'!D$12)*'Cost drivers '!$I277 + SUM('Model coeffs'!D$13)*'Cost drivers '!$J277),
"")</f>
        <v>8.5188353880808858</v>
      </c>
      <c r="E275" s="181">
        <f>IFERROR(
EXP(SUM('Model coeffs'!E$14) + SUM('Model coeffs'!E$7)*'Cost drivers '!$D277 + SUM('Model coeffs'!E$8)*'Cost drivers '!$E277 + SUM('Model coeffs'!E$9)*'Cost drivers '!$F277 + SUM('Model coeffs'!E$10)*'Cost drivers '!$G277 + SUM('Model coeffs'!E$11)*'Cost drivers '!$H277 + SUM('Model coeffs'!E$12)*'Cost drivers '!$I277 + SUM('Model coeffs'!E$13)*'Cost drivers '!$J277),
"")</f>
        <v>7.3935286673628733</v>
      </c>
      <c r="F275" s="181">
        <f>IFERROR(
EXP(SUM('Model coeffs'!F$14) + SUM('Model coeffs'!F$7)*'Cost drivers '!$D277 + SUM('Model coeffs'!F$8)*'Cost drivers '!$E277 + SUM('Model coeffs'!F$9)*'Cost drivers '!$F277 + SUM('Model coeffs'!F$10)*'Cost drivers '!$G277 + SUM('Model coeffs'!F$11)*'Cost drivers '!$H277 + SUM('Model coeffs'!F$12)*'Cost drivers '!$I277 + SUM('Model coeffs'!F$13)*'Cost drivers '!$J277),
"")</f>
        <v>17.773961990052221</v>
      </c>
      <c r="G275" s="181">
        <f>IFERROR(
EXP(SUM('Model coeffs'!G$14) + SUM('Model coeffs'!G$7)*'Cost drivers '!$D277 + SUM('Model coeffs'!G$8)*'Cost drivers '!$E277 + SUM('Model coeffs'!G$9)*'Cost drivers '!$F277 + SUM('Model coeffs'!G$10)*'Cost drivers '!$G277 + SUM('Model coeffs'!G$11)*'Cost drivers '!$H277 + SUM('Model coeffs'!G$12)*'Cost drivers '!$I277 + SUM('Model coeffs'!G$13)*'Cost drivers '!$J277),
"")</f>
        <v>18.214306882865454</v>
      </c>
      <c r="H275" s="181">
        <f>IFERROR(
EXP(SUM('Model coeffs'!H$14) + SUM('Model coeffs'!H$7)*'Cost drivers '!$D277 + SUM('Model coeffs'!H$8)*'Cost drivers '!$E277 + SUM('Model coeffs'!H$9)*'Cost drivers '!$F277 + SUM('Model coeffs'!H$10)*'Cost drivers '!$G277 + SUM('Model coeffs'!H$11)*'Cost drivers '!$H277 + SUM('Model coeffs'!H$12)*'Cost drivers '!$I277 + SUM('Model coeffs'!H$13)*'Cost drivers '!$J277),
"")</f>
        <v>31.001849015352771</v>
      </c>
      <c r="I275" s="181">
        <f>IFERROR(
EXP(SUM('Model coeffs'!I$14) + SUM('Model coeffs'!I$7)*'Cost drivers '!$D277 + SUM('Model coeffs'!I$8)*'Cost drivers '!$E277 + SUM('Model coeffs'!I$9)*'Cost drivers '!$F277 + SUM('Model coeffs'!I$10)*'Cost drivers '!$G277 + SUM('Model coeffs'!I$11)*'Cost drivers '!$H277 + SUM('Model coeffs'!I$12)*'Cost drivers '!$I277 + SUM('Model coeffs'!I$13)*'Cost drivers '!$J277),
"")</f>
        <v>30.286117794876173</v>
      </c>
      <c r="J275" s="181">
        <f>IFERROR(
EXP(SUM('Model coeffs'!J$14) + SUM('Model coeffs'!J$7)*'Cost drivers '!$D277 + SUM('Model coeffs'!J$8)*'Cost drivers '!$E277 + SUM('Model coeffs'!J$9)*'Cost drivers '!$F277 + SUM('Model coeffs'!J$10)*'Cost drivers '!$G277 + SUM('Model coeffs'!J$11)*'Cost drivers '!$H277 + SUM('Model coeffs'!J$12)*'Cost drivers '!$I277 + SUM('Model coeffs'!J$13)*'Cost drivers '!$J277),
"")</f>
        <v>27.616816759636027</v>
      </c>
      <c r="K275" s="181">
        <f>IFERROR(
EXP(SUM('Model coeffs'!K$14) + SUM('Model coeffs'!K$7)*'Cost drivers '!$D277 + SUM('Model coeffs'!K$8)*'Cost drivers '!$E277 + SUM('Model coeffs'!K$9)*'Cost drivers '!$F277 + SUM('Model coeffs'!K$10)*'Cost drivers '!$G277 + SUM('Model coeffs'!K$11)*'Cost drivers '!$H277 + SUM('Model coeffs'!K$12)*'Cost drivers '!$I277 + SUM('Model coeffs'!K$13)*'Cost drivers '!$J277),
"")</f>
        <v>26.535257766643102</v>
      </c>
      <c r="L275" s="182">
        <f>IFERROR(INDEX('Cost drivers '!$O$9:$O$314, MATCH('Modelled costs '!$A275, 'Cost drivers '!$A$9:$A$314, 0)), "")</f>
        <v>298.73</v>
      </c>
      <c r="M275" s="183"/>
      <c r="N275" s="184">
        <f t="shared" si="52"/>
        <v>2.544831695481403</v>
      </c>
      <c r="O275" s="184">
        <f t="shared" si="52"/>
        <v>2.2086688188013115</v>
      </c>
      <c r="P275" s="184">
        <f t="shared" si="52"/>
        <v>5.3096156652883</v>
      </c>
      <c r="Q275" s="184">
        <f t="shared" si="51"/>
        <v>5.441159895118397</v>
      </c>
      <c r="R275" s="184">
        <f t="shared" si="51"/>
        <v>9.2611823563563345</v>
      </c>
      <c r="S275" s="184">
        <f t="shared" si="51"/>
        <v>9.0473719688633594</v>
      </c>
      <c r="T275" s="184">
        <f t="shared" si="51"/>
        <v>8.2499716706060706</v>
      </c>
      <c r="U275" s="184">
        <f t="shared" si="41"/>
        <v>7.9268775526292936</v>
      </c>
      <c r="V275" s="183"/>
      <c r="W275" s="185">
        <f t="shared" si="45"/>
        <v>2.3767502571413575</v>
      </c>
      <c r="X275" s="185">
        <f t="shared" si="46"/>
        <v>5.375387780203349</v>
      </c>
      <c r="Y275" s="185">
        <f t="shared" si="43"/>
        <v>8.6213508871137652</v>
      </c>
      <c r="Z275" s="183"/>
      <c r="AA275" s="185">
        <f t="shared" si="47"/>
        <v>7.7521380373447064</v>
      </c>
      <c r="AB275" s="185">
        <f t="shared" si="48"/>
        <v>8.6213508871137652</v>
      </c>
      <c r="AC275" s="185">
        <f t="shared" si="49"/>
        <v>8.4040476746715012</v>
      </c>
      <c r="AD275" s="183"/>
      <c r="AE275" s="186">
        <f>IF(RIGHT($C275,2)&gt;=RIGHT(Controls!$C$53,2), 'Modelled costs '!$AC275*Controls!$E$41, "")</f>
        <v>7.7078506072449553</v>
      </c>
      <c r="AF275" s="187">
        <f>IF(RIGHT($C275,2)&lt;RIGHT(Controls!$C$53,2), "", (INDEX(Controls!$F$44:$F$49, MATCH('Modelled costs '!$C275, Controls!$B$44:$B$49,0), 0))*'Modelled costs '!$AE275)</f>
        <v>-0.18173672525786644</v>
      </c>
      <c r="AG275" s="188">
        <f t="shared" si="50"/>
        <v>7.5261138819870892</v>
      </c>
    </row>
    <row r="276" spans="1:33" s="48" customFormat="1" ht="13.15">
      <c r="A276" s="66" t="str">
        <f t="shared" si="44"/>
        <v>SES28</v>
      </c>
      <c r="B276" s="66" t="str">
        <f>Costs!B277</f>
        <v>SES</v>
      </c>
      <c r="C276" s="66" t="str">
        <f>Costs!C277</f>
        <v>2027-28</v>
      </c>
      <c r="D276" s="181">
        <f>IFERROR(
EXP(SUM('Model coeffs'!D$14) + SUM('Model coeffs'!D$7)*'Cost drivers '!$D278 + SUM('Model coeffs'!D$8)*'Cost drivers '!$E278 + SUM('Model coeffs'!D$9)*'Cost drivers '!$F278 + SUM('Model coeffs'!D$10)*'Cost drivers '!$G278 + SUM('Model coeffs'!D$11)*'Cost drivers '!$H278 + SUM('Model coeffs'!D$12)*'Cost drivers '!$I278 + SUM('Model coeffs'!D$13)*'Cost drivers '!$J278),
"")</f>
        <v>8.9002540650436526</v>
      </c>
      <c r="E276" s="181">
        <f>IFERROR(
EXP(SUM('Model coeffs'!E$14) + SUM('Model coeffs'!E$7)*'Cost drivers '!$D278 + SUM('Model coeffs'!E$8)*'Cost drivers '!$E278 + SUM('Model coeffs'!E$9)*'Cost drivers '!$F278 + SUM('Model coeffs'!E$10)*'Cost drivers '!$G278 + SUM('Model coeffs'!E$11)*'Cost drivers '!$H278 + SUM('Model coeffs'!E$12)*'Cost drivers '!$I278 + SUM('Model coeffs'!E$13)*'Cost drivers '!$J278),
"")</f>
        <v>7.7067045401350986</v>
      </c>
      <c r="F276" s="181">
        <f>IFERROR(
EXP(SUM('Model coeffs'!F$14) + SUM('Model coeffs'!F$7)*'Cost drivers '!$D278 + SUM('Model coeffs'!F$8)*'Cost drivers '!$E278 + SUM('Model coeffs'!F$9)*'Cost drivers '!$F278 + SUM('Model coeffs'!F$10)*'Cost drivers '!$G278 + SUM('Model coeffs'!F$11)*'Cost drivers '!$H278 + SUM('Model coeffs'!F$12)*'Cost drivers '!$I278 + SUM('Model coeffs'!F$13)*'Cost drivers '!$J278),
"")</f>
        <v>17.773961990052221</v>
      </c>
      <c r="G276" s="181">
        <f>IFERROR(
EXP(SUM('Model coeffs'!G$14) + SUM('Model coeffs'!G$7)*'Cost drivers '!$D278 + SUM('Model coeffs'!G$8)*'Cost drivers '!$E278 + SUM('Model coeffs'!G$9)*'Cost drivers '!$F278 + SUM('Model coeffs'!G$10)*'Cost drivers '!$G278 + SUM('Model coeffs'!G$11)*'Cost drivers '!$H278 + SUM('Model coeffs'!G$12)*'Cost drivers '!$I278 + SUM('Model coeffs'!G$13)*'Cost drivers '!$J278),
"")</f>
        <v>18.201375833163738</v>
      </c>
      <c r="H276" s="181">
        <f>IFERROR(
EXP(SUM('Model coeffs'!H$14) + SUM('Model coeffs'!H$7)*'Cost drivers '!$D278 + SUM('Model coeffs'!H$8)*'Cost drivers '!$E278 + SUM('Model coeffs'!H$9)*'Cost drivers '!$F278 + SUM('Model coeffs'!H$10)*'Cost drivers '!$G278 + SUM('Model coeffs'!H$11)*'Cost drivers '!$H278 + SUM('Model coeffs'!H$12)*'Cost drivers '!$I278 + SUM('Model coeffs'!H$13)*'Cost drivers '!$J278),
"")</f>
        <v>31.829392727257261</v>
      </c>
      <c r="I276" s="181">
        <f>IFERROR(
EXP(SUM('Model coeffs'!I$14) + SUM('Model coeffs'!I$7)*'Cost drivers '!$D278 + SUM('Model coeffs'!I$8)*'Cost drivers '!$E278 + SUM('Model coeffs'!I$9)*'Cost drivers '!$F278 + SUM('Model coeffs'!I$10)*'Cost drivers '!$G278 + SUM('Model coeffs'!I$11)*'Cost drivers '!$H278 + SUM('Model coeffs'!I$12)*'Cost drivers '!$I278 + SUM('Model coeffs'!I$13)*'Cost drivers '!$J278),
"")</f>
        <v>31.133331976922264</v>
      </c>
      <c r="J276" s="181">
        <f>IFERROR(
EXP(SUM('Model coeffs'!J$14) + SUM('Model coeffs'!J$7)*'Cost drivers '!$D278 + SUM('Model coeffs'!J$8)*'Cost drivers '!$E278 + SUM('Model coeffs'!J$9)*'Cost drivers '!$F278 + SUM('Model coeffs'!J$10)*'Cost drivers '!$G278 + SUM('Model coeffs'!J$11)*'Cost drivers '!$H278 + SUM('Model coeffs'!J$12)*'Cost drivers '!$I278 + SUM('Model coeffs'!J$13)*'Cost drivers '!$J278),
"")</f>
        <v>28.252143211166064</v>
      </c>
      <c r="K276" s="181">
        <f>IFERROR(
EXP(SUM('Model coeffs'!K$14) + SUM('Model coeffs'!K$7)*'Cost drivers '!$D278 + SUM('Model coeffs'!K$8)*'Cost drivers '!$E278 + SUM('Model coeffs'!K$9)*'Cost drivers '!$F278 + SUM('Model coeffs'!K$10)*'Cost drivers '!$G278 + SUM('Model coeffs'!K$11)*'Cost drivers '!$H278 + SUM('Model coeffs'!K$12)*'Cost drivers '!$I278 + SUM('Model coeffs'!K$13)*'Cost drivers '!$J278),
"")</f>
        <v>27.163913177585076</v>
      </c>
      <c r="L276" s="182">
        <f>IFERROR(INDEX('Cost drivers '!$O$9:$O$314, MATCH('Modelled costs '!$A276, 'Cost drivers '!$A$9:$A$314, 0)), "")</f>
        <v>301.52</v>
      </c>
      <c r="M276" s="183"/>
      <c r="N276" s="184">
        <f t="shared" si="52"/>
        <v>2.6836046056919618</v>
      </c>
      <c r="O276" s="184">
        <f t="shared" si="52"/>
        <v>2.3237255529415353</v>
      </c>
      <c r="P276" s="184">
        <f t="shared" si="52"/>
        <v>5.3592050192405463</v>
      </c>
      <c r="Q276" s="184">
        <f t="shared" si="51"/>
        <v>5.4880788412155308</v>
      </c>
      <c r="R276" s="184">
        <f t="shared" si="51"/>
        <v>9.5971984951226101</v>
      </c>
      <c r="S276" s="184">
        <f t="shared" si="51"/>
        <v>9.3873222576816016</v>
      </c>
      <c r="T276" s="184">
        <f t="shared" si="51"/>
        <v>8.5185862210307928</v>
      </c>
      <c r="U276" s="184">
        <f t="shared" si="41"/>
        <v>8.1904631013054523</v>
      </c>
      <c r="V276" s="183"/>
      <c r="W276" s="185">
        <f t="shared" si="45"/>
        <v>2.5036650793167485</v>
      </c>
      <c r="X276" s="185">
        <f t="shared" si="46"/>
        <v>5.4236419302280385</v>
      </c>
      <c r="Y276" s="185">
        <f t="shared" si="43"/>
        <v>8.9233925187851142</v>
      </c>
      <c r="Z276" s="183"/>
      <c r="AA276" s="185">
        <f t="shared" si="47"/>
        <v>7.9273070095447871</v>
      </c>
      <c r="AB276" s="185">
        <f t="shared" si="48"/>
        <v>8.9233925187851142</v>
      </c>
      <c r="AC276" s="185">
        <f t="shared" si="49"/>
        <v>8.6743711414750315</v>
      </c>
      <c r="AD276" s="183"/>
      <c r="AE276" s="186">
        <f>IF(RIGHT($C276,2)&gt;=RIGHT(Controls!$C$53,2), 'Modelled costs '!$AC276*Controls!$E$41, "")</f>
        <v>7.9557802928456018</v>
      </c>
      <c r="AF276" s="187">
        <f>IF(RIGHT($C276,2)&lt;RIGHT(Controls!$C$53,2), "", (INDEX(Controls!$F$44:$F$49, MATCH('Modelled costs '!$C276, Controls!$B$44:$B$49,0), 0))*'Modelled costs '!$AE276)</f>
        <v>-0.24912187058829061</v>
      </c>
      <c r="AG276" s="188">
        <f t="shared" si="50"/>
        <v>7.7066584222573109</v>
      </c>
    </row>
    <row r="277" spans="1:33" s="48" customFormat="1" ht="13.15">
      <c r="A277" s="66" t="str">
        <f t="shared" si="44"/>
        <v>SES29</v>
      </c>
      <c r="B277" s="66" t="str">
        <f>Costs!B278</f>
        <v>SES</v>
      </c>
      <c r="C277" s="66" t="str">
        <f>Costs!C278</f>
        <v>2028-29</v>
      </c>
      <c r="D277" s="181">
        <f>IFERROR(
EXP(SUM('Model coeffs'!D$14) + SUM('Model coeffs'!D$7)*'Cost drivers '!$D279 + SUM('Model coeffs'!D$8)*'Cost drivers '!$E279 + SUM('Model coeffs'!D$9)*'Cost drivers '!$F279 + SUM('Model coeffs'!D$10)*'Cost drivers '!$G279 + SUM('Model coeffs'!D$11)*'Cost drivers '!$H279 + SUM('Model coeffs'!D$12)*'Cost drivers '!$I279 + SUM('Model coeffs'!D$13)*'Cost drivers '!$J279),
"")</f>
        <v>9.1047176848993416</v>
      </c>
      <c r="E277" s="181">
        <f>IFERROR(
EXP(SUM('Model coeffs'!E$14) + SUM('Model coeffs'!E$7)*'Cost drivers '!$D279 + SUM('Model coeffs'!E$8)*'Cost drivers '!$E279 + SUM('Model coeffs'!E$9)*'Cost drivers '!$F279 + SUM('Model coeffs'!E$10)*'Cost drivers '!$G279 + SUM('Model coeffs'!E$11)*'Cost drivers '!$H279 + SUM('Model coeffs'!E$12)*'Cost drivers '!$I279 + SUM('Model coeffs'!E$13)*'Cost drivers '!$J279),
"")</f>
        <v>7.874292088897028</v>
      </c>
      <c r="F277" s="181">
        <f>IFERROR(
EXP(SUM('Model coeffs'!F$14) + SUM('Model coeffs'!F$7)*'Cost drivers '!$D279 + SUM('Model coeffs'!F$8)*'Cost drivers '!$E279 + SUM('Model coeffs'!F$9)*'Cost drivers '!$F279 + SUM('Model coeffs'!F$10)*'Cost drivers '!$G279 + SUM('Model coeffs'!F$11)*'Cost drivers '!$H279 + SUM('Model coeffs'!F$12)*'Cost drivers '!$I279 + SUM('Model coeffs'!F$13)*'Cost drivers '!$J279),
"")</f>
        <v>17.773961990052221</v>
      </c>
      <c r="G277" s="181">
        <f>IFERROR(
EXP(SUM('Model coeffs'!G$14) + SUM('Model coeffs'!G$7)*'Cost drivers '!$D279 + SUM('Model coeffs'!G$8)*'Cost drivers '!$E279 + SUM('Model coeffs'!G$9)*'Cost drivers '!$F279 + SUM('Model coeffs'!G$10)*'Cost drivers '!$G279 + SUM('Model coeffs'!G$11)*'Cost drivers '!$H279 + SUM('Model coeffs'!G$12)*'Cost drivers '!$I279 + SUM('Model coeffs'!G$13)*'Cost drivers '!$J279),
"")</f>
        <v>18.190812307519511</v>
      </c>
      <c r="H277" s="181">
        <f>IFERROR(
EXP(SUM('Model coeffs'!H$14) + SUM('Model coeffs'!H$7)*'Cost drivers '!$D279 + SUM('Model coeffs'!H$8)*'Cost drivers '!$E279 + SUM('Model coeffs'!H$9)*'Cost drivers '!$F279 + SUM('Model coeffs'!H$10)*'Cost drivers '!$G279 + SUM('Model coeffs'!H$11)*'Cost drivers '!$H279 + SUM('Model coeffs'!H$12)*'Cost drivers '!$I279 + SUM('Model coeffs'!H$13)*'Cost drivers '!$J279),
"")</f>
        <v>32.259117219360242</v>
      </c>
      <c r="I277" s="181">
        <f>IFERROR(
EXP(SUM('Model coeffs'!I$14) + SUM('Model coeffs'!I$7)*'Cost drivers '!$D279 + SUM('Model coeffs'!I$8)*'Cost drivers '!$E279 + SUM('Model coeffs'!I$9)*'Cost drivers '!$F279 + SUM('Model coeffs'!I$10)*'Cost drivers '!$G279 + SUM('Model coeffs'!I$11)*'Cost drivers '!$H279 + SUM('Model coeffs'!I$12)*'Cost drivers '!$I279 + SUM('Model coeffs'!I$13)*'Cost drivers '!$J279),
"")</f>
        <v>31.573907938546331</v>
      </c>
      <c r="J277" s="181">
        <f>IFERROR(
EXP(SUM('Model coeffs'!J$14) + SUM('Model coeffs'!J$7)*'Cost drivers '!$D279 + SUM('Model coeffs'!J$8)*'Cost drivers '!$E279 + SUM('Model coeffs'!J$9)*'Cost drivers '!$F279 + SUM('Model coeffs'!J$10)*'Cost drivers '!$G279 + SUM('Model coeffs'!J$11)*'Cost drivers '!$H279 + SUM('Model coeffs'!J$12)*'Cost drivers '!$I279 + SUM('Model coeffs'!J$13)*'Cost drivers '!$J279),
"")</f>
        <v>28.587329635303373</v>
      </c>
      <c r="K277" s="181">
        <f>IFERROR(
EXP(SUM('Model coeffs'!K$14) + SUM('Model coeffs'!K$7)*'Cost drivers '!$D279 + SUM('Model coeffs'!K$8)*'Cost drivers '!$E279 + SUM('Model coeffs'!K$9)*'Cost drivers '!$F279 + SUM('Model coeffs'!K$10)*'Cost drivers '!$G279 + SUM('Model coeffs'!K$11)*'Cost drivers '!$H279 + SUM('Model coeffs'!K$12)*'Cost drivers '!$I279 + SUM('Model coeffs'!K$13)*'Cost drivers '!$J279),
"")</f>
        <v>27.495748692890174</v>
      </c>
      <c r="L277" s="182">
        <f>IFERROR(INDEX('Cost drivers '!$O$9:$O$314, MATCH('Modelled costs '!$A277, 'Cost drivers '!$A$9:$A$314, 0)), "")</f>
        <v>303.82</v>
      </c>
      <c r="M277" s="183"/>
      <c r="N277" s="184">
        <f t="shared" si="52"/>
        <v>2.7661953270261179</v>
      </c>
      <c r="O277" s="184">
        <f t="shared" si="52"/>
        <v>2.3923674224486953</v>
      </c>
      <c r="P277" s="184">
        <f t="shared" si="52"/>
        <v>5.4000851318176659</v>
      </c>
      <c r="Q277" s="184">
        <f t="shared" si="51"/>
        <v>5.5267325952705777</v>
      </c>
      <c r="R277" s="184">
        <f t="shared" si="51"/>
        <v>9.8009649935860281</v>
      </c>
      <c r="S277" s="184">
        <f t="shared" si="51"/>
        <v>9.5927847098891448</v>
      </c>
      <c r="T277" s="184">
        <f t="shared" si="51"/>
        <v>8.6854024897978714</v>
      </c>
      <c r="U277" s="184">
        <f t="shared" si="41"/>
        <v>8.3537583678738923</v>
      </c>
      <c r="V277" s="183"/>
      <c r="W277" s="185">
        <f t="shared" si="45"/>
        <v>2.5792813747374064</v>
      </c>
      <c r="X277" s="185">
        <f t="shared" si="46"/>
        <v>5.4634088635441218</v>
      </c>
      <c r="Y277" s="185">
        <f t="shared" si="43"/>
        <v>9.108227640286735</v>
      </c>
      <c r="Z277" s="183"/>
      <c r="AA277" s="185">
        <f t="shared" si="47"/>
        <v>8.0426902382815282</v>
      </c>
      <c r="AB277" s="185">
        <f t="shared" si="48"/>
        <v>9.108227640286735</v>
      </c>
      <c r="AC277" s="185">
        <f t="shared" si="49"/>
        <v>8.8418432897854338</v>
      </c>
      <c r="AD277" s="183"/>
      <c r="AE277" s="186">
        <f>IF(RIGHT($C277,2)&gt;=RIGHT(Controls!$C$53,2), 'Modelled costs '!$AC277*Controls!$E$41, "")</f>
        <v>8.1093789336459601</v>
      </c>
      <c r="AF277" s="187">
        <f>IF(RIGHT($C277,2)&lt;RIGHT(Controls!$C$53,2), "", (INDEX(Controls!$F$44:$F$49, MATCH('Modelled costs '!$C277, Controls!$B$44:$B$49,0), 0))*'Modelled costs '!$AE277)</f>
        <v>-0.31616216792766616</v>
      </c>
      <c r="AG277" s="188">
        <f t="shared" si="50"/>
        <v>7.7932167657182942</v>
      </c>
    </row>
    <row r="278" spans="1:33" s="48" customFormat="1" ht="13.15">
      <c r="A278" s="66" t="str">
        <f t="shared" si="44"/>
        <v>SES30</v>
      </c>
      <c r="B278" s="66" t="str">
        <f>Costs!B279</f>
        <v>SES</v>
      </c>
      <c r="C278" s="66" t="str">
        <f>Costs!C279</f>
        <v>2029-30</v>
      </c>
      <c r="D278" s="181">
        <f>IFERROR(
EXP(SUM('Model coeffs'!D$14) + SUM('Model coeffs'!D$7)*'Cost drivers '!$D280 + SUM('Model coeffs'!D$8)*'Cost drivers '!$E280 + SUM('Model coeffs'!D$9)*'Cost drivers '!$F280 + SUM('Model coeffs'!D$10)*'Cost drivers '!$G280 + SUM('Model coeffs'!D$11)*'Cost drivers '!$H280 + SUM('Model coeffs'!D$12)*'Cost drivers '!$I280 + SUM('Model coeffs'!D$13)*'Cost drivers '!$J280),
"")</f>
        <v>9.286075813084242</v>
      </c>
      <c r="E278" s="181">
        <f>IFERROR(
EXP(SUM('Model coeffs'!E$14) + SUM('Model coeffs'!E$7)*'Cost drivers '!$D280 + SUM('Model coeffs'!E$8)*'Cost drivers '!$E280 + SUM('Model coeffs'!E$9)*'Cost drivers '!$F280 + SUM('Model coeffs'!E$10)*'Cost drivers '!$G280 + SUM('Model coeffs'!E$11)*'Cost drivers '!$H280 + SUM('Model coeffs'!E$12)*'Cost drivers '!$I280 + SUM('Model coeffs'!E$13)*'Cost drivers '!$J280),
"")</f>
        <v>8.0227748384821975</v>
      </c>
      <c r="F278" s="181">
        <f>IFERROR(
EXP(SUM('Model coeffs'!F$14) + SUM('Model coeffs'!F$7)*'Cost drivers '!$D280 + SUM('Model coeffs'!F$8)*'Cost drivers '!$E280 + SUM('Model coeffs'!F$9)*'Cost drivers '!$F280 + SUM('Model coeffs'!F$10)*'Cost drivers '!$G280 + SUM('Model coeffs'!F$11)*'Cost drivers '!$H280 + SUM('Model coeffs'!F$12)*'Cost drivers '!$I280 + SUM('Model coeffs'!F$13)*'Cost drivers '!$J280),
"")</f>
        <v>17.773961990052221</v>
      </c>
      <c r="G278" s="181">
        <f>IFERROR(
EXP(SUM('Model coeffs'!G$14) + SUM('Model coeffs'!G$7)*'Cost drivers '!$D280 + SUM('Model coeffs'!G$8)*'Cost drivers '!$E280 + SUM('Model coeffs'!G$9)*'Cost drivers '!$F280 + SUM('Model coeffs'!G$10)*'Cost drivers '!$G280 + SUM('Model coeffs'!G$11)*'Cost drivers '!$H280 + SUM('Model coeffs'!G$12)*'Cost drivers '!$I280 + SUM('Model coeffs'!G$13)*'Cost drivers '!$J280),
"")</f>
        <v>18.180788303290409</v>
      </c>
      <c r="H278" s="181">
        <f>IFERROR(
EXP(SUM('Model coeffs'!H$14) + SUM('Model coeffs'!H$7)*'Cost drivers '!$D280 + SUM('Model coeffs'!H$8)*'Cost drivers '!$E280 + SUM('Model coeffs'!H$9)*'Cost drivers '!$F280 + SUM('Model coeffs'!H$10)*'Cost drivers '!$G280 + SUM('Model coeffs'!H$11)*'Cost drivers '!$H280 + SUM('Model coeffs'!H$12)*'Cost drivers '!$I280 + SUM('Model coeffs'!H$13)*'Cost drivers '!$J280),
"")</f>
        <v>32.635174689565538</v>
      </c>
      <c r="I278" s="181">
        <f>IFERROR(
EXP(SUM('Model coeffs'!I$14) + SUM('Model coeffs'!I$7)*'Cost drivers '!$D280 + SUM('Model coeffs'!I$8)*'Cost drivers '!$E280 + SUM('Model coeffs'!I$9)*'Cost drivers '!$F280 + SUM('Model coeffs'!I$10)*'Cost drivers '!$G280 + SUM('Model coeffs'!I$11)*'Cost drivers '!$H280 + SUM('Model coeffs'!I$12)*'Cost drivers '!$I280 + SUM('Model coeffs'!I$13)*'Cost drivers '!$J280),
"")</f>
        <v>31.959743457452692</v>
      </c>
      <c r="J278" s="181">
        <f>IFERROR(
EXP(SUM('Model coeffs'!J$14) + SUM('Model coeffs'!J$7)*'Cost drivers '!$D280 + SUM('Model coeffs'!J$8)*'Cost drivers '!$E280 + SUM('Model coeffs'!J$9)*'Cost drivers '!$F280 + SUM('Model coeffs'!J$10)*'Cost drivers '!$G280 + SUM('Model coeffs'!J$11)*'Cost drivers '!$H280 + SUM('Model coeffs'!J$12)*'Cost drivers '!$I280 + SUM('Model coeffs'!J$13)*'Cost drivers '!$J280),
"")</f>
        <v>28.881622178191087</v>
      </c>
      <c r="K278" s="181">
        <f>IFERROR(
EXP(SUM('Model coeffs'!K$14) + SUM('Model coeffs'!K$7)*'Cost drivers '!$D280 + SUM('Model coeffs'!K$8)*'Cost drivers '!$E280 + SUM('Model coeffs'!K$9)*'Cost drivers '!$F280 + SUM('Model coeffs'!K$10)*'Cost drivers '!$G280 + SUM('Model coeffs'!K$11)*'Cost drivers '!$H280 + SUM('Model coeffs'!K$12)*'Cost drivers '!$I280 + SUM('Model coeffs'!K$13)*'Cost drivers '!$J280),
"")</f>
        <v>27.787193788843872</v>
      </c>
      <c r="L278" s="182">
        <f>IFERROR(INDEX('Cost drivers '!$O$9:$O$314, MATCH('Modelled costs '!$A278, 'Cost drivers '!$A$9:$A$314, 0)), "")</f>
        <v>306.02</v>
      </c>
      <c r="M278" s="183"/>
      <c r="N278" s="184">
        <f t="shared" si="52"/>
        <v>2.8417249203200394</v>
      </c>
      <c r="O278" s="184">
        <f t="shared" si="52"/>
        <v>2.4551295560723223</v>
      </c>
      <c r="P278" s="184">
        <f t="shared" si="52"/>
        <v>5.4391878481957807</v>
      </c>
      <c r="Q278" s="184">
        <f t="shared" si="51"/>
        <v>5.5636848365729312</v>
      </c>
      <c r="R278" s="184">
        <f t="shared" si="51"/>
        <v>9.9870161585008468</v>
      </c>
      <c r="S278" s="184">
        <f t="shared" si="51"/>
        <v>9.7803206928496742</v>
      </c>
      <c r="T278" s="184">
        <f t="shared" si="51"/>
        <v>8.8383540189700369</v>
      </c>
      <c r="U278" s="184">
        <f t="shared" si="41"/>
        <v>8.5034370432620019</v>
      </c>
      <c r="V278" s="183"/>
      <c r="W278" s="185">
        <f t="shared" si="45"/>
        <v>2.6484272381961809</v>
      </c>
      <c r="X278" s="185">
        <f t="shared" si="46"/>
        <v>5.5014363423843555</v>
      </c>
      <c r="Y278" s="185">
        <f t="shared" si="43"/>
        <v>9.2772819783956404</v>
      </c>
      <c r="Z278" s="183"/>
      <c r="AA278" s="185">
        <f t="shared" si="47"/>
        <v>8.1498635805805364</v>
      </c>
      <c r="AB278" s="185">
        <f t="shared" si="48"/>
        <v>9.2772819783956404</v>
      </c>
      <c r="AC278" s="185">
        <f t="shared" si="49"/>
        <v>8.9954273789418639</v>
      </c>
      <c r="AD278" s="183"/>
      <c r="AE278" s="186">
        <f>IF(RIGHT($C278,2)&gt;=RIGHT(Controls!$C$53,2), 'Modelled costs '!$AC278*Controls!$E$41, "")</f>
        <v>8.2502400116281027</v>
      </c>
      <c r="AF278" s="187">
        <f>IF(RIGHT($C278,2)&lt;RIGHT(Controls!$C$53,2), "", (INDEX(Controls!$F$44:$F$49, MATCH('Modelled costs '!$C278, Controls!$B$44:$B$49,0), 0))*'Modelled costs '!$AE278)</f>
        <v>-0.38446396704432573</v>
      </c>
      <c r="AG278" s="188">
        <f t="shared" si="50"/>
        <v>7.865776044583777</v>
      </c>
    </row>
    <row r="279" spans="1:33" s="48" customFormat="1" ht="13.15">
      <c r="A279" s="66" t="str">
        <f t="shared" si="44"/>
        <v>SEW14</v>
      </c>
      <c r="B279" s="66" t="str">
        <f>Costs!B280</f>
        <v>SEW</v>
      </c>
      <c r="C279" s="66" t="str">
        <f>Costs!C280</f>
        <v>2013-14</v>
      </c>
      <c r="D279" s="181">
        <f>IFERROR(
EXP(SUM('Model coeffs'!D$14) + SUM('Model coeffs'!D$7)*'Cost drivers '!$D281 + SUM('Model coeffs'!D$8)*'Cost drivers '!$E281 + SUM('Model coeffs'!D$9)*'Cost drivers '!$F281 + SUM('Model coeffs'!D$10)*'Cost drivers '!$G281 + SUM('Model coeffs'!D$11)*'Cost drivers '!$H281 + SUM('Model coeffs'!D$12)*'Cost drivers '!$I281 + SUM('Model coeffs'!D$13)*'Cost drivers '!$J281),
"")</f>
        <v>7.9901186699431257</v>
      </c>
      <c r="E279" s="181">
        <f>IFERROR(
EXP(SUM('Model coeffs'!E$14) + SUM('Model coeffs'!E$7)*'Cost drivers '!$D281 + SUM('Model coeffs'!E$8)*'Cost drivers '!$E281 + SUM('Model coeffs'!E$9)*'Cost drivers '!$F281 + SUM('Model coeffs'!E$10)*'Cost drivers '!$G281 + SUM('Model coeffs'!E$11)*'Cost drivers '!$H281 + SUM('Model coeffs'!E$12)*'Cost drivers '!$I281 + SUM('Model coeffs'!E$13)*'Cost drivers '!$J281),
"")</f>
        <v>7.0390713508379248</v>
      </c>
      <c r="F279" s="181">
        <f>IFERROR(
EXP(SUM('Model coeffs'!F$14) + SUM('Model coeffs'!F$7)*'Cost drivers '!$D281 + SUM('Model coeffs'!F$8)*'Cost drivers '!$E281 + SUM('Model coeffs'!F$9)*'Cost drivers '!$F281 + SUM('Model coeffs'!F$10)*'Cost drivers '!$G281 + SUM('Model coeffs'!F$11)*'Cost drivers '!$H281 + SUM('Model coeffs'!F$12)*'Cost drivers '!$I281 + SUM('Model coeffs'!F$13)*'Cost drivers '!$J281),
"")</f>
        <v>17.773961990052221</v>
      </c>
      <c r="G279" s="181">
        <f>IFERROR(
EXP(SUM('Model coeffs'!G$14) + SUM('Model coeffs'!G$7)*'Cost drivers '!$D281 + SUM('Model coeffs'!G$8)*'Cost drivers '!$E281 + SUM('Model coeffs'!G$9)*'Cost drivers '!$F281 + SUM('Model coeffs'!G$10)*'Cost drivers '!$G281 + SUM('Model coeffs'!G$11)*'Cost drivers '!$H281 + SUM('Model coeffs'!G$12)*'Cost drivers '!$I281 + SUM('Model coeffs'!G$13)*'Cost drivers '!$J281),
"")</f>
        <v>16.862054314689168</v>
      </c>
      <c r="H279" s="181">
        <f>IFERROR(
EXP(SUM('Model coeffs'!H$14) + SUM('Model coeffs'!H$7)*'Cost drivers '!$D281 + SUM('Model coeffs'!H$8)*'Cost drivers '!$E281 + SUM('Model coeffs'!H$9)*'Cost drivers '!$F281 + SUM('Model coeffs'!H$10)*'Cost drivers '!$G281 + SUM('Model coeffs'!H$11)*'Cost drivers '!$H281 + SUM('Model coeffs'!H$12)*'Cost drivers '!$I281 + SUM('Model coeffs'!H$13)*'Cost drivers '!$J281),
"")</f>
        <v>26.977492830332064</v>
      </c>
      <c r="I279" s="181">
        <f>IFERROR(
EXP(SUM('Model coeffs'!I$14) + SUM('Model coeffs'!I$7)*'Cost drivers '!$D281 + SUM('Model coeffs'!I$8)*'Cost drivers '!$E281 + SUM('Model coeffs'!I$9)*'Cost drivers '!$F281 + SUM('Model coeffs'!I$10)*'Cost drivers '!$G281 + SUM('Model coeffs'!I$11)*'Cost drivers '!$H281 + SUM('Model coeffs'!I$12)*'Cost drivers '!$I281 + SUM('Model coeffs'!I$13)*'Cost drivers '!$J281),
"")</f>
        <v>25.957500541111234</v>
      </c>
      <c r="J279" s="181">
        <f>IFERROR(
EXP(SUM('Model coeffs'!J$14) + SUM('Model coeffs'!J$7)*'Cost drivers '!$D281 + SUM('Model coeffs'!J$8)*'Cost drivers '!$E281 + SUM('Model coeffs'!J$9)*'Cost drivers '!$F281 + SUM('Model coeffs'!J$10)*'Cost drivers '!$G281 + SUM('Model coeffs'!J$11)*'Cost drivers '!$H281 + SUM('Model coeffs'!J$12)*'Cost drivers '!$I281 + SUM('Model coeffs'!J$13)*'Cost drivers '!$J281),
"")</f>
        <v>26.728986793257612</v>
      </c>
      <c r="K279" s="181">
        <f>IFERROR(
EXP(SUM('Model coeffs'!K$14) + SUM('Model coeffs'!K$7)*'Cost drivers '!$D281 + SUM('Model coeffs'!K$8)*'Cost drivers '!$E281 + SUM('Model coeffs'!K$9)*'Cost drivers '!$F281 + SUM('Model coeffs'!K$10)*'Cost drivers '!$G281 + SUM('Model coeffs'!K$11)*'Cost drivers '!$H281 + SUM('Model coeffs'!K$12)*'Cost drivers '!$I281 + SUM('Model coeffs'!K$13)*'Cost drivers '!$J281),
"")</f>
        <v>25.478796019483703</v>
      </c>
      <c r="L279" s="182">
        <f>IFERROR(INDEX('Cost drivers '!$O$9:$O$314, MATCH('Modelled costs '!$A279, 'Cost drivers '!$A$9:$A$314, 0)), "")</f>
        <v>819.99700000000007</v>
      </c>
      <c r="M279" s="183"/>
      <c r="N279" s="184">
        <f t="shared" si="52"/>
        <v>6.5518733389973534</v>
      </c>
      <c r="O279" s="184">
        <f t="shared" si="52"/>
        <v>5.7720173904730467</v>
      </c>
      <c r="P279" s="184">
        <f t="shared" si="52"/>
        <v>14.574595509956854</v>
      </c>
      <c r="Q279" s="184">
        <f t="shared" si="51"/>
        <v>13.826833951882175</v>
      </c>
      <c r="R279" s="184">
        <f t="shared" si="51"/>
        <v>22.121463188393804</v>
      </c>
      <c r="S279" s="184">
        <f t="shared" si="51"/>
        <v>21.285072571209589</v>
      </c>
      <c r="T279" s="184">
        <f t="shared" si="51"/>
        <v>21.917688983510864</v>
      </c>
      <c r="U279" s="184">
        <f t="shared" si="41"/>
        <v>20.892536299588581</v>
      </c>
      <c r="V279" s="183"/>
      <c r="W279" s="185">
        <f t="shared" si="45"/>
        <v>6.1619453647351996</v>
      </c>
      <c r="X279" s="185">
        <f t="shared" si="46"/>
        <v>14.200714730919515</v>
      </c>
      <c r="Y279" s="185">
        <f t="shared" si="43"/>
        <v>21.554190260675711</v>
      </c>
      <c r="Z279" s="183"/>
      <c r="AA279" s="185">
        <f t="shared" si="47"/>
        <v>20.362660095654714</v>
      </c>
      <c r="AB279" s="185">
        <f t="shared" si="48"/>
        <v>21.554190260675711</v>
      </c>
      <c r="AC279" s="185">
        <f t="shared" si="49"/>
        <v>21.256307719420462</v>
      </c>
      <c r="AD279" s="183"/>
      <c r="AE279" s="186" t="str">
        <f>IF(RIGHT($C279,2)&gt;=RIGHT(Controls!$C$53,2), 'Modelled costs '!$AC279*Controls!$E$41, "")</f>
        <v/>
      </c>
      <c r="AF279" s="187" t="str">
        <f>IF(RIGHT($C279,2)&lt;RIGHT(Controls!$C$53,2), "", (INDEX(Controls!$F$44:$F$49, MATCH('Modelled costs '!$C279, Controls!$B$44:$B$49,0), 0))*'Modelled costs '!$AE279)</f>
        <v/>
      </c>
      <c r="AG279" s="188" t="str">
        <f t="shared" si="50"/>
        <v/>
      </c>
    </row>
    <row r="280" spans="1:33" s="48" customFormat="1" ht="13.15">
      <c r="A280" s="66" t="str">
        <f t="shared" si="44"/>
        <v>SEW15</v>
      </c>
      <c r="B280" s="66" t="str">
        <f>Costs!B281</f>
        <v>SEW</v>
      </c>
      <c r="C280" s="66" t="str">
        <f>Costs!C281</f>
        <v>2014-15</v>
      </c>
      <c r="D280" s="181">
        <f>IFERROR(
EXP(SUM('Model coeffs'!D$14) + SUM('Model coeffs'!D$7)*'Cost drivers '!$D282 + SUM('Model coeffs'!D$8)*'Cost drivers '!$E282 + SUM('Model coeffs'!D$9)*'Cost drivers '!$F282 + SUM('Model coeffs'!D$10)*'Cost drivers '!$G282 + SUM('Model coeffs'!D$11)*'Cost drivers '!$H282 + SUM('Model coeffs'!D$12)*'Cost drivers '!$I282 + SUM('Model coeffs'!D$13)*'Cost drivers '!$J282),
"")</f>
        <v>7.8233909050401724</v>
      </c>
      <c r="E280" s="181">
        <f>IFERROR(
EXP(SUM('Model coeffs'!E$14) + SUM('Model coeffs'!E$7)*'Cost drivers '!$D282 + SUM('Model coeffs'!E$8)*'Cost drivers '!$E282 + SUM('Model coeffs'!E$9)*'Cost drivers '!$F282 + SUM('Model coeffs'!E$10)*'Cost drivers '!$G282 + SUM('Model coeffs'!E$11)*'Cost drivers '!$H282 + SUM('Model coeffs'!E$12)*'Cost drivers '!$I282 + SUM('Model coeffs'!E$13)*'Cost drivers '!$J282),
"")</f>
        <v>6.9661660904177198</v>
      </c>
      <c r="F280" s="181">
        <f>IFERROR(
EXP(SUM('Model coeffs'!F$14) + SUM('Model coeffs'!F$7)*'Cost drivers '!$D282 + SUM('Model coeffs'!F$8)*'Cost drivers '!$E282 + SUM('Model coeffs'!F$9)*'Cost drivers '!$F282 + SUM('Model coeffs'!F$10)*'Cost drivers '!$G282 + SUM('Model coeffs'!F$11)*'Cost drivers '!$H282 + SUM('Model coeffs'!F$12)*'Cost drivers '!$I282 + SUM('Model coeffs'!F$13)*'Cost drivers '!$J282),
"")</f>
        <v>17.773961990052221</v>
      </c>
      <c r="G280" s="181">
        <f>IFERROR(
EXP(SUM('Model coeffs'!G$14) + SUM('Model coeffs'!G$7)*'Cost drivers '!$D282 + SUM('Model coeffs'!G$8)*'Cost drivers '!$E282 + SUM('Model coeffs'!G$9)*'Cost drivers '!$F282 + SUM('Model coeffs'!G$10)*'Cost drivers '!$G282 + SUM('Model coeffs'!G$11)*'Cost drivers '!$H282 + SUM('Model coeffs'!G$12)*'Cost drivers '!$I282 + SUM('Model coeffs'!G$13)*'Cost drivers '!$J282),
"")</f>
        <v>16.846746148187531</v>
      </c>
      <c r="H280" s="181">
        <f>IFERROR(
EXP(SUM('Model coeffs'!H$14) + SUM('Model coeffs'!H$7)*'Cost drivers '!$D282 + SUM('Model coeffs'!H$8)*'Cost drivers '!$E282 + SUM('Model coeffs'!H$9)*'Cost drivers '!$F282 + SUM('Model coeffs'!H$10)*'Cost drivers '!$G282 + SUM('Model coeffs'!H$11)*'Cost drivers '!$H282 + SUM('Model coeffs'!H$12)*'Cost drivers '!$I282 + SUM('Model coeffs'!H$13)*'Cost drivers '!$J282),
"")</f>
        <v>26.626614738019043</v>
      </c>
      <c r="I280" s="181">
        <f>IFERROR(
EXP(SUM('Model coeffs'!I$14) + SUM('Model coeffs'!I$7)*'Cost drivers '!$D282 + SUM('Model coeffs'!I$8)*'Cost drivers '!$E282 + SUM('Model coeffs'!I$9)*'Cost drivers '!$F282 + SUM('Model coeffs'!I$10)*'Cost drivers '!$G282 + SUM('Model coeffs'!I$11)*'Cost drivers '!$H282 + SUM('Model coeffs'!I$12)*'Cost drivers '!$I282 + SUM('Model coeffs'!I$13)*'Cost drivers '!$J282),
"")</f>
        <v>25.743961318559091</v>
      </c>
      <c r="J280" s="181">
        <f>IFERROR(
EXP(SUM('Model coeffs'!J$14) + SUM('Model coeffs'!J$7)*'Cost drivers '!$D282 + SUM('Model coeffs'!J$8)*'Cost drivers '!$E282 + SUM('Model coeffs'!J$9)*'Cost drivers '!$F282 + SUM('Model coeffs'!J$10)*'Cost drivers '!$G282 + SUM('Model coeffs'!J$11)*'Cost drivers '!$H282 + SUM('Model coeffs'!J$12)*'Cost drivers '!$I282 + SUM('Model coeffs'!J$13)*'Cost drivers '!$J282),
"")</f>
        <v>26.435909268067814</v>
      </c>
      <c r="K280" s="181">
        <f>IFERROR(
EXP(SUM('Model coeffs'!K$14) + SUM('Model coeffs'!K$7)*'Cost drivers '!$D282 + SUM('Model coeffs'!K$8)*'Cost drivers '!$E282 + SUM('Model coeffs'!K$9)*'Cost drivers '!$F282 + SUM('Model coeffs'!K$10)*'Cost drivers '!$G282 + SUM('Model coeffs'!K$11)*'Cost drivers '!$H282 + SUM('Model coeffs'!K$12)*'Cost drivers '!$I282 + SUM('Model coeffs'!K$13)*'Cost drivers '!$J282),
"")</f>
        <v>25.329130207872559</v>
      </c>
      <c r="L280" s="182">
        <f>IFERROR(INDEX('Cost drivers '!$O$9:$O$314, MATCH('Modelled costs '!$A280, 'Cost drivers '!$A$9:$A$314, 0)), "")</f>
        <v>829.80399999999997</v>
      </c>
      <c r="M280" s="183"/>
      <c r="N280" s="184">
        <f t="shared" si="52"/>
        <v>6.4918810665659548</v>
      </c>
      <c r="O280" s="184">
        <f t="shared" si="52"/>
        <v>5.7805524864929856</v>
      </c>
      <c r="P280" s="184">
        <f t="shared" si="52"/>
        <v>14.748904755193292</v>
      </c>
      <c r="Q280" s="184">
        <f t="shared" si="51"/>
        <v>13.979497340750607</v>
      </c>
      <c r="R280" s="184">
        <f t="shared" si="51"/>
        <v>22.094871416067154</v>
      </c>
      <c r="S280" s="184">
        <f t="shared" si="51"/>
        <v>21.362442077985609</v>
      </c>
      <c r="T280" s="184">
        <f t="shared" si="51"/>
        <v>21.936623254279745</v>
      </c>
      <c r="U280" s="184">
        <f t="shared" si="41"/>
        <v>21.018213563013482</v>
      </c>
      <c r="V280" s="183"/>
      <c r="W280" s="185">
        <f t="shared" si="45"/>
        <v>6.1362167765294702</v>
      </c>
      <c r="X280" s="185">
        <f t="shared" si="46"/>
        <v>14.36420104797195</v>
      </c>
      <c r="Y280" s="185">
        <f t="shared" si="43"/>
        <v>21.603037577836496</v>
      </c>
      <c r="Z280" s="183"/>
      <c r="AA280" s="185">
        <f t="shared" si="47"/>
        <v>20.500417824501419</v>
      </c>
      <c r="AB280" s="185">
        <f t="shared" si="48"/>
        <v>21.603037577836496</v>
      </c>
      <c r="AC280" s="185">
        <f t="shared" si="49"/>
        <v>21.32738263950273</v>
      </c>
      <c r="AD280" s="183"/>
      <c r="AE280" s="186" t="str">
        <f>IF(RIGHT($C280,2)&gt;=RIGHT(Controls!$C$53,2), 'Modelled costs '!$AC280*Controls!$E$41, "")</f>
        <v/>
      </c>
      <c r="AF280" s="187" t="str">
        <f>IF(RIGHT($C280,2)&lt;RIGHT(Controls!$C$53,2), "", (INDEX(Controls!$F$44:$F$49, MATCH('Modelled costs '!$C280, Controls!$B$44:$B$49,0), 0))*'Modelled costs '!$AE280)</f>
        <v/>
      </c>
      <c r="AG280" s="188" t="str">
        <f t="shared" si="50"/>
        <v/>
      </c>
    </row>
    <row r="281" spans="1:33" s="48" customFormat="1" ht="13.15">
      <c r="A281" s="66" t="str">
        <f t="shared" si="44"/>
        <v>SEW16</v>
      </c>
      <c r="B281" s="66" t="str">
        <f>Costs!B282</f>
        <v>SEW</v>
      </c>
      <c r="C281" s="66" t="str">
        <f>Costs!C282</f>
        <v>2015-16</v>
      </c>
      <c r="D281" s="181">
        <f>IFERROR(
EXP(SUM('Model coeffs'!D$14) + SUM('Model coeffs'!D$7)*'Cost drivers '!$D283 + SUM('Model coeffs'!D$8)*'Cost drivers '!$E283 + SUM('Model coeffs'!D$9)*'Cost drivers '!$F283 + SUM('Model coeffs'!D$10)*'Cost drivers '!$G283 + SUM('Model coeffs'!D$11)*'Cost drivers '!$H283 + SUM('Model coeffs'!D$12)*'Cost drivers '!$I283 + SUM('Model coeffs'!D$13)*'Cost drivers '!$J283),
"")</f>
        <v>7.1286478947639393</v>
      </c>
      <c r="E281" s="181">
        <f>IFERROR(
EXP(SUM('Model coeffs'!E$14) + SUM('Model coeffs'!E$7)*'Cost drivers '!$D283 + SUM('Model coeffs'!E$8)*'Cost drivers '!$E283 + SUM('Model coeffs'!E$9)*'Cost drivers '!$F283 + SUM('Model coeffs'!E$10)*'Cost drivers '!$G283 + SUM('Model coeffs'!E$11)*'Cost drivers '!$H283 + SUM('Model coeffs'!E$12)*'Cost drivers '!$I283 + SUM('Model coeffs'!E$13)*'Cost drivers '!$J283),
"")</f>
        <v>6.4690432816158516</v>
      </c>
      <c r="F281" s="181">
        <f>IFERROR(
EXP(SUM('Model coeffs'!F$14) + SUM('Model coeffs'!F$7)*'Cost drivers '!$D283 + SUM('Model coeffs'!F$8)*'Cost drivers '!$E283 + SUM('Model coeffs'!F$9)*'Cost drivers '!$F283 + SUM('Model coeffs'!F$10)*'Cost drivers '!$G283 + SUM('Model coeffs'!F$11)*'Cost drivers '!$H283 + SUM('Model coeffs'!F$12)*'Cost drivers '!$I283 + SUM('Model coeffs'!F$13)*'Cost drivers '!$J283),
"")</f>
        <v>17.773961990052221</v>
      </c>
      <c r="G281" s="181">
        <f>IFERROR(
EXP(SUM('Model coeffs'!G$14) + SUM('Model coeffs'!G$7)*'Cost drivers '!$D283 + SUM('Model coeffs'!G$8)*'Cost drivers '!$E283 + SUM('Model coeffs'!G$9)*'Cost drivers '!$F283 + SUM('Model coeffs'!G$10)*'Cost drivers '!$G283 + SUM('Model coeffs'!G$11)*'Cost drivers '!$H283 + SUM('Model coeffs'!G$12)*'Cost drivers '!$I283 + SUM('Model coeffs'!G$13)*'Cost drivers '!$J283),
"")</f>
        <v>16.83498867135561</v>
      </c>
      <c r="H281" s="181">
        <f>IFERROR(
EXP(SUM('Model coeffs'!H$14) + SUM('Model coeffs'!H$7)*'Cost drivers '!$D283 + SUM('Model coeffs'!H$8)*'Cost drivers '!$E283 + SUM('Model coeffs'!H$9)*'Cost drivers '!$F283 + SUM('Model coeffs'!H$10)*'Cost drivers '!$G283 + SUM('Model coeffs'!H$11)*'Cost drivers '!$H283 + SUM('Model coeffs'!H$12)*'Cost drivers '!$I283 + SUM('Model coeffs'!H$13)*'Cost drivers '!$J283),
"")</f>
        <v>25.151589854445874</v>
      </c>
      <c r="I281" s="181">
        <f>IFERROR(
EXP(SUM('Model coeffs'!I$14) + SUM('Model coeffs'!I$7)*'Cost drivers '!$D283 + SUM('Model coeffs'!I$8)*'Cost drivers '!$E283 + SUM('Model coeffs'!I$9)*'Cost drivers '!$F283 + SUM('Model coeffs'!I$10)*'Cost drivers '!$G283 + SUM('Model coeffs'!I$11)*'Cost drivers '!$H283 + SUM('Model coeffs'!I$12)*'Cost drivers '!$I283 + SUM('Model coeffs'!I$13)*'Cost drivers '!$J283),
"")</f>
        <v>24.44660500278745</v>
      </c>
      <c r="J281" s="181">
        <f>IFERROR(
EXP(SUM('Model coeffs'!J$14) + SUM('Model coeffs'!J$7)*'Cost drivers '!$D283 + SUM('Model coeffs'!J$8)*'Cost drivers '!$E283 + SUM('Model coeffs'!J$9)*'Cost drivers '!$F283 + SUM('Model coeffs'!J$10)*'Cost drivers '!$G283 + SUM('Model coeffs'!J$11)*'Cost drivers '!$H283 + SUM('Model coeffs'!J$12)*'Cost drivers '!$I283 + SUM('Model coeffs'!J$13)*'Cost drivers '!$J283),
"")</f>
        <v>25.186890824076784</v>
      </c>
      <c r="K281" s="181">
        <f>IFERROR(
EXP(SUM('Model coeffs'!K$14) + SUM('Model coeffs'!K$7)*'Cost drivers '!$D283 + SUM('Model coeffs'!K$8)*'Cost drivers '!$E283 + SUM('Model coeffs'!K$9)*'Cost drivers '!$F283 + SUM('Model coeffs'!K$10)*'Cost drivers '!$G283 + SUM('Model coeffs'!K$11)*'Cost drivers '!$H283 + SUM('Model coeffs'!K$12)*'Cost drivers '!$I283 + SUM('Model coeffs'!K$13)*'Cost drivers '!$J283),
"")</f>
        <v>24.291237636910981</v>
      </c>
      <c r="L281" s="182">
        <f>IFERROR(INDEX('Cost drivers '!$O$9:$O$314, MATCH('Modelled costs '!$A281, 'Cost drivers '!$A$9:$A$314, 0)), "")</f>
        <v>837.42200000000003</v>
      </c>
      <c r="M281" s="183"/>
      <c r="N281" s="184">
        <f t="shared" si="52"/>
        <v>5.969686577329008</v>
      </c>
      <c r="O281" s="184">
        <f t="shared" si="52"/>
        <v>5.4173191629773099</v>
      </c>
      <c r="P281" s="184">
        <f t="shared" si="52"/>
        <v>14.884306797633512</v>
      </c>
      <c r="Q281" s="184">
        <f t="shared" si="51"/>
        <v>14.097989883143958</v>
      </c>
      <c r="R281" s="184">
        <f t="shared" si="51"/>
        <v>21.062494679089774</v>
      </c>
      <c r="S281" s="184">
        <f t="shared" si="51"/>
        <v>20.472124854644271</v>
      </c>
      <c r="T281" s="184">
        <f t="shared" si="51"/>
        <v>21.092056487680029</v>
      </c>
      <c r="U281" s="184">
        <f t="shared" si="41"/>
        <v>20.34201680437727</v>
      </c>
      <c r="V281" s="183"/>
      <c r="W281" s="185">
        <f t="shared" si="45"/>
        <v>5.6935028701531589</v>
      </c>
      <c r="X281" s="185">
        <f t="shared" si="46"/>
        <v>14.491148340388735</v>
      </c>
      <c r="Y281" s="185">
        <f t="shared" si="43"/>
        <v>20.742173206447834</v>
      </c>
      <c r="Z281" s="183"/>
      <c r="AA281" s="185">
        <f t="shared" si="47"/>
        <v>20.184651210541894</v>
      </c>
      <c r="AB281" s="185">
        <f t="shared" si="48"/>
        <v>20.742173206447834</v>
      </c>
      <c r="AC281" s="185">
        <f t="shared" si="49"/>
        <v>20.602792707471352</v>
      </c>
      <c r="AD281" s="183"/>
      <c r="AE281" s="186" t="str">
        <f>IF(RIGHT($C281,2)&gt;=RIGHT(Controls!$C$53,2), 'Modelled costs '!$AC281*Controls!$E$41, "")</f>
        <v/>
      </c>
      <c r="AF281" s="187" t="str">
        <f>IF(RIGHT($C281,2)&lt;RIGHT(Controls!$C$53,2), "", (INDEX(Controls!$F$44:$F$49, MATCH('Modelled costs '!$C281, Controls!$B$44:$B$49,0), 0))*'Modelled costs '!$AE281)</f>
        <v/>
      </c>
      <c r="AG281" s="188" t="str">
        <f t="shared" si="50"/>
        <v/>
      </c>
    </row>
    <row r="282" spans="1:33" s="48" customFormat="1" ht="13.15">
      <c r="A282" s="66" t="str">
        <f t="shared" si="44"/>
        <v>SEW17</v>
      </c>
      <c r="B282" s="66" t="str">
        <f>Costs!B283</f>
        <v>SEW</v>
      </c>
      <c r="C282" s="66" t="str">
        <f>Costs!C283</f>
        <v>2016-17</v>
      </c>
      <c r="D282" s="181">
        <f>IFERROR(
EXP(SUM('Model coeffs'!D$14) + SUM('Model coeffs'!D$7)*'Cost drivers '!$D284 + SUM('Model coeffs'!D$8)*'Cost drivers '!$E284 + SUM('Model coeffs'!D$9)*'Cost drivers '!$F284 + SUM('Model coeffs'!D$10)*'Cost drivers '!$G284 + SUM('Model coeffs'!D$11)*'Cost drivers '!$H284 + SUM('Model coeffs'!D$12)*'Cost drivers '!$I284 + SUM('Model coeffs'!D$13)*'Cost drivers '!$J284),
"")</f>
        <v>7.1794003848139614</v>
      </c>
      <c r="E282" s="181">
        <f>IFERROR(
EXP(SUM('Model coeffs'!E$14) + SUM('Model coeffs'!E$7)*'Cost drivers '!$D284 + SUM('Model coeffs'!E$8)*'Cost drivers '!$E284 + SUM('Model coeffs'!E$9)*'Cost drivers '!$F284 + SUM('Model coeffs'!E$10)*'Cost drivers '!$G284 + SUM('Model coeffs'!E$11)*'Cost drivers '!$H284 + SUM('Model coeffs'!E$12)*'Cost drivers '!$I284 + SUM('Model coeffs'!E$13)*'Cost drivers '!$J284),
"")</f>
        <v>6.5878272432564087</v>
      </c>
      <c r="F282" s="181">
        <f>IFERROR(
EXP(SUM('Model coeffs'!F$14) + SUM('Model coeffs'!F$7)*'Cost drivers '!$D284 + SUM('Model coeffs'!F$8)*'Cost drivers '!$E284 + SUM('Model coeffs'!F$9)*'Cost drivers '!$F284 + SUM('Model coeffs'!F$10)*'Cost drivers '!$G284 + SUM('Model coeffs'!F$11)*'Cost drivers '!$H284 + SUM('Model coeffs'!F$12)*'Cost drivers '!$I284 + SUM('Model coeffs'!F$13)*'Cost drivers '!$J284),
"")</f>
        <v>17.773961990052221</v>
      </c>
      <c r="G282" s="181">
        <f>IFERROR(
EXP(SUM('Model coeffs'!G$14) + SUM('Model coeffs'!G$7)*'Cost drivers '!$D284 + SUM('Model coeffs'!G$8)*'Cost drivers '!$E284 + SUM('Model coeffs'!G$9)*'Cost drivers '!$F284 + SUM('Model coeffs'!G$10)*'Cost drivers '!$G284 + SUM('Model coeffs'!G$11)*'Cost drivers '!$H284 + SUM('Model coeffs'!G$12)*'Cost drivers '!$I284 + SUM('Model coeffs'!G$13)*'Cost drivers '!$J284),
"")</f>
        <v>16.822056722741504</v>
      </c>
      <c r="H282" s="181">
        <f>IFERROR(
EXP(SUM('Model coeffs'!H$14) + SUM('Model coeffs'!H$7)*'Cost drivers '!$D284 + SUM('Model coeffs'!H$8)*'Cost drivers '!$E284 + SUM('Model coeffs'!H$9)*'Cost drivers '!$F284 + SUM('Model coeffs'!H$10)*'Cost drivers '!$G284 + SUM('Model coeffs'!H$11)*'Cost drivers '!$H284 + SUM('Model coeffs'!H$12)*'Cost drivers '!$I284 + SUM('Model coeffs'!H$13)*'Cost drivers '!$J284),
"")</f>
        <v>25.32258822889268</v>
      </c>
      <c r="I282" s="181">
        <f>IFERROR(
EXP(SUM('Model coeffs'!I$14) + SUM('Model coeffs'!I$7)*'Cost drivers '!$D284 + SUM('Model coeffs'!I$8)*'Cost drivers '!$E284 + SUM('Model coeffs'!I$9)*'Cost drivers '!$F284 + SUM('Model coeffs'!I$10)*'Cost drivers '!$G284 + SUM('Model coeffs'!I$11)*'Cost drivers '!$H284 + SUM('Model coeffs'!I$12)*'Cost drivers '!$I284 + SUM('Model coeffs'!I$13)*'Cost drivers '!$J284),
"")</f>
        <v>24.872320546486137</v>
      </c>
      <c r="J282" s="181">
        <f>IFERROR(
EXP(SUM('Model coeffs'!J$14) + SUM('Model coeffs'!J$7)*'Cost drivers '!$D284 + SUM('Model coeffs'!J$8)*'Cost drivers '!$E284 + SUM('Model coeffs'!J$9)*'Cost drivers '!$F284 + SUM('Model coeffs'!J$10)*'Cost drivers '!$G284 + SUM('Model coeffs'!J$11)*'Cost drivers '!$H284 + SUM('Model coeffs'!J$12)*'Cost drivers '!$I284 + SUM('Model coeffs'!J$13)*'Cost drivers '!$J284),
"")</f>
        <v>25.273998789501256</v>
      </c>
      <c r="K282" s="181">
        <f>IFERROR(
EXP(SUM('Model coeffs'!K$14) + SUM('Model coeffs'!K$7)*'Cost drivers '!$D284 + SUM('Model coeffs'!K$8)*'Cost drivers '!$E284 + SUM('Model coeffs'!K$9)*'Cost drivers '!$F284 + SUM('Model coeffs'!K$10)*'Cost drivers '!$G284 + SUM('Model coeffs'!K$11)*'Cost drivers '!$H284 + SUM('Model coeffs'!K$12)*'Cost drivers '!$I284 + SUM('Model coeffs'!K$13)*'Cost drivers '!$J284),
"")</f>
        <v>24.606678061525557</v>
      </c>
      <c r="L282" s="182">
        <f>IFERROR(INDEX('Cost drivers '!$O$9:$O$314, MATCH('Modelled costs '!$A282, 'Cost drivers '!$A$9:$A$314, 0)), "")</f>
        <v>845.88800000000003</v>
      </c>
      <c r="M282" s="183"/>
      <c r="N282" s="184">
        <f t="shared" si="52"/>
        <v>6.0729686327095127</v>
      </c>
      <c r="O282" s="184">
        <f t="shared" si="52"/>
        <v>5.5725640111436769</v>
      </c>
      <c r="P282" s="184">
        <f t="shared" si="52"/>
        <v>15.034781159841293</v>
      </c>
      <c r="Q282" s="184">
        <f t="shared" si="51"/>
        <v>14.229575917086365</v>
      </c>
      <c r="R282" s="184">
        <f t="shared" si="51"/>
        <v>21.420073511761572</v>
      </c>
      <c r="S282" s="184">
        <f t="shared" si="51"/>
        <v>21.039197482426065</v>
      </c>
      <c r="T282" s="184">
        <f t="shared" si="51"/>
        <v>21.378972288053639</v>
      </c>
      <c r="U282" s="184">
        <f t="shared" si="41"/>
        <v>20.814493692107728</v>
      </c>
      <c r="V282" s="183"/>
      <c r="W282" s="185">
        <f t="shared" si="45"/>
        <v>5.8227663219265953</v>
      </c>
      <c r="X282" s="185">
        <f t="shared" si="46"/>
        <v>14.63217853846383</v>
      </c>
      <c r="Y282" s="185">
        <f t="shared" si="43"/>
        <v>21.163184243587249</v>
      </c>
      <c r="Z282" s="183"/>
      <c r="AA282" s="185">
        <f t="shared" si="47"/>
        <v>20.454944860390427</v>
      </c>
      <c r="AB282" s="185">
        <f t="shared" si="48"/>
        <v>21.163184243587249</v>
      </c>
      <c r="AC282" s="185">
        <f t="shared" si="49"/>
        <v>20.986124397788043</v>
      </c>
      <c r="AD282" s="183"/>
      <c r="AE282" s="186" t="str">
        <f>IF(RIGHT($C282,2)&gt;=RIGHT(Controls!$C$53,2), 'Modelled costs '!$AC282*Controls!$E$41, "")</f>
        <v/>
      </c>
      <c r="AF282" s="187" t="str">
        <f>IF(RIGHT($C282,2)&lt;RIGHT(Controls!$C$53,2), "", (INDEX(Controls!$F$44:$F$49, MATCH('Modelled costs '!$C282, Controls!$B$44:$B$49,0), 0))*'Modelled costs '!$AE282)</f>
        <v/>
      </c>
      <c r="AG282" s="188" t="str">
        <f t="shared" si="50"/>
        <v/>
      </c>
    </row>
    <row r="283" spans="1:33" s="48" customFormat="1" ht="13.15">
      <c r="A283" s="66" t="str">
        <f t="shared" si="44"/>
        <v>SEW18</v>
      </c>
      <c r="B283" s="66" t="str">
        <f>Costs!B284</f>
        <v>SEW</v>
      </c>
      <c r="C283" s="66" t="str">
        <f>Costs!C284</f>
        <v>2017-18</v>
      </c>
      <c r="D283" s="181">
        <f>IFERROR(
EXP(SUM('Model coeffs'!D$14) + SUM('Model coeffs'!D$7)*'Cost drivers '!$D285 + SUM('Model coeffs'!D$8)*'Cost drivers '!$E285 + SUM('Model coeffs'!D$9)*'Cost drivers '!$F285 + SUM('Model coeffs'!D$10)*'Cost drivers '!$G285 + SUM('Model coeffs'!D$11)*'Cost drivers '!$H285 + SUM('Model coeffs'!D$12)*'Cost drivers '!$I285 + SUM('Model coeffs'!D$13)*'Cost drivers '!$J285),
"")</f>
        <v>7.0143746543796723</v>
      </c>
      <c r="E283" s="181">
        <f>IFERROR(
EXP(SUM('Model coeffs'!E$14) + SUM('Model coeffs'!E$7)*'Cost drivers '!$D285 + SUM('Model coeffs'!E$8)*'Cost drivers '!$E285 + SUM('Model coeffs'!E$9)*'Cost drivers '!$F285 + SUM('Model coeffs'!E$10)*'Cost drivers '!$G285 + SUM('Model coeffs'!E$11)*'Cost drivers '!$H285 + SUM('Model coeffs'!E$12)*'Cost drivers '!$I285 + SUM('Model coeffs'!E$13)*'Cost drivers '!$J285),
"")</f>
        <v>6.3725912058888143</v>
      </c>
      <c r="F283" s="181">
        <f>IFERROR(
EXP(SUM('Model coeffs'!F$14) + SUM('Model coeffs'!F$7)*'Cost drivers '!$D285 + SUM('Model coeffs'!F$8)*'Cost drivers '!$E285 + SUM('Model coeffs'!F$9)*'Cost drivers '!$F285 + SUM('Model coeffs'!F$10)*'Cost drivers '!$G285 + SUM('Model coeffs'!F$11)*'Cost drivers '!$H285 + SUM('Model coeffs'!F$12)*'Cost drivers '!$I285 + SUM('Model coeffs'!F$13)*'Cost drivers '!$J285),
"")</f>
        <v>17.773961990052221</v>
      </c>
      <c r="G283" s="181">
        <f>IFERROR(
EXP(SUM('Model coeffs'!G$14) + SUM('Model coeffs'!G$7)*'Cost drivers '!$D285 + SUM('Model coeffs'!G$8)*'Cost drivers '!$E285 + SUM('Model coeffs'!G$9)*'Cost drivers '!$F285 + SUM('Model coeffs'!G$10)*'Cost drivers '!$G285 + SUM('Model coeffs'!G$11)*'Cost drivers '!$H285 + SUM('Model coeffs'!G$12)*'Cost drivers '!$I285 + SUM('Model coeffs'!G$13)*'Cost drivers '!$J285),
"")</f>
        <v>16.809240800130432</v>
      </c>
      <c r="H283" s="181">
        <f>IFERROR(
EXP(SUM('Model coeffs'!H$14) + SUM('Model coeffs'!H$7)*'Cost drivers '!$D285 + SUM('Model coeffs'!H$8)*'Cost drivers '!$E285 + SUM('Model coeffs'!H$9)*'Cost drivers '!$F285 + SUM('Model coeffs'!H$10)*'Cost drivers '!$G285 + SUM('Model coeffs'!H$11)*'Cost drivers '!$H285 + SUM('Model coeffs'!H$12)*'Cost drivers '!$I285 + SUM('Model coeffs'!H$13)*'Cost drivers '!$J285),
"")</f>
        <v>24.956368160191374</v>
      </c>
      <c r="I283" s="181">
        <f>IFERROR(
EXP(SUM('Model coeffs'!I$14) + SUM('Model coeffs'!I$7)*'Cost drivers '!$D285 + SUM('Model coeffs'!I$8)*'Cost drivers '!$E285 + SUM('Model coeffs'!I$9)*'Cost drivers '!$F285 + SUM('Model coeffs'!I$10)*'Cost drivers '!$G285 + SUM('Model coeffs'!I$11)*'Cost drivers '!$H285 + SUM('Model coeffs'!I$12)*'Cost drivers '!$I285 + SUM('Model coeffs'!I$13)*'Cost drivers '!$J285),
"")</f>
        <v>24.431312972130325</v>
      </c>
      <c r="J283" s="181">
        <f>IFERROR(
EXP(SUM('Model coeffs'!J$14) + SUM('Model coeffs'!J$7)*'Cost drivers '!$D285 + SUM('Model coeffs'!J$8)*'Cost drivers '!$E285 + SUM('Model coeffs'!J$9)*'Cost drivers '!$F285 + SUM('Model coeffs'!J$10)*'Cost drivers '!$G285 + SUM('Model coeffs'!J$11)*'Cost drivers '!$H285 + SUM('Model coeffs'!J$12)*'Cost drivers '!$I285 + SUM('Model coeffs'!J$13)*'Cost drivers '!$J285),
"")</f>
        <v>24.969300519366833</v>
      </c>
      <c r="K283" s="181">
        <f>IFERROR(
EXP(SUM('Model coeffs'!K$14) + SUM('Model coeffs'!K$7)*'Cost drivers '!$D285 + SUM('Model coeffs'!K$8)*'Cost drivers '!$E285 + SUM('Model coeffs'!K$9)*'Cost drivers '!$F285 + SUM('Model coeffs'!K$10)*'Cost drivers '!$G285 + SUM('Model coeffs'!K$11)*'Cost drivers '!$H285 + SUM('Model coeffs'!K$12)*'Cost drivers '!$I285 + SUM('Model coeffs'!K$13)*'Cost drivers '!$J285),
"")</f>
        <v>24.214255507727355</v>
      </c>
      <c r="L283" s="182">
        <f>IFERROR(INDEX('Cost drivers '!$O$9:$O$314, MATCH('Modelled costs '!$A283, 'Cost drivers '!$A$9:$A$314, 0)), "")</f>
        <v>854.36900000000003</v>
      </c>
      <c r="M283" s="183"/>
      <c r="N283" s="184">
        <f t="shared" si="52"/>
        <v>5.9928642590877059</v>
      </c>
      <c r="O283" s="184">
        <f t="shared" si="52"/>
        <v>5.4445443759840204</v>
      </c>
      <c r="P283" s="184">
        <f t="shared" si="52"/>
        <v>15.185522131478926</v>
      </c>
      <c r="Q283" s="184">
        <f t="shared" si="51"/>
        <v>14.361294253166637</v>
      </c>
      <c r="R283" s="184">
        <f t="shared" si="51"/>
        <v>21.321947308654543</v>
      </c>
      <c r="S283" s="184">
        <f t="shared" si="51"/>
        <v>20.873356432686013</v>
      </c>
      <c r="T283" s="184">
        <f t="shared" si="51"/>
        <v>21.332996315430922</v>
      </c>
      <c r="U283" s="184">
        <f t="shared" si="41"/>
        <v>20.687909263881512</v>
      </c>
      <c r="V283" s="183"/>
      <c r="W283" s="185">
        <f t="shared" si="45"/>
        <v>5.7187043175358632</v>
      </c>
      <c r="X283" s="185">
        <f t="shared" si="46"/>
        <v>14.773408192322782</v>
      </c>
      <c r="Y283" s="185">
        <f t="shared" si="43"/>
        <v>21.054052330163245</v>
      </c>
      <c r="Z283" s="183"/>
      <c r="AA283" s="185">
        <f t="shared" si="47"/>
        <v>20.492112509858643</v>
      </c>
      <c r="AB283" s="185">
        <f t="shared" si="48"/>
        <v>21.054052330163245</v>
      </c>
      <c r="AC283" s="185">
        <f t="shared" si="49"/>
        <v>20.913567375087094</v>
      </c>
      <c r="AD283" s="183"/>
      <c r="AE283" s="186" t="str">
        <f>IF(RIGHT($C283,2)&gt;=RIGHT(Controls!$C$53,2), 'Modelled costs '!$AC283*Controls!$E$41, "")</f>
        <v/>
      </c>
      <c r="AF283" s="187" t="str">
        <f>IF(RIGHT($C283,2)&lt;RIGHT(Controls!$C$53,2), "", (INDEX(Controls!$F$44:$F$49, MATCH('Modelled costs '!$C283, Controls!$B$44:$B$49,0), 0))*'Modelled costs '!$AE283)</f>
        <v/>
      </c>
      <c r="AG283" s="188" t="str">
        <f t="shared" si="50"/>
        <v/>
      </c>
    </row>
    <row r="284" spans="1:33" s="48" customFormat="1" ht="13.15">
      <c r="A284" s="66" t="str">
        <f t="shared" si="44"/>
        <v>SEW19</v>
      </c>
      <c r="B284" s="66" t="str">
        <f>Costs!B285</f>
        <v>SEW</v>
      </c>
      <c r="C284" s="66" t="str">
        <f>Costs!C285</f>
        <v>2018-19</v>
      </c>
      <c r="D284" s="181">
        <f>IFERROR(
EXP(SUM('Model coeffs'!D$14) + SUM('Model coeffs'!D$7)*'Cost drivers '!$D286 + SUM('Model coeffs'!D$8)*'Cost drivers '!$E286 + SUM('Model coeffs'!D$9)*'Cost drivers '!$F286 + SUM('Model coeffs'!D$10)*'Cost drivers '!$G286 + SUM('Model coeffs'!D$11)*'Cost drivers '!$H286 + SUM('Model coeffs'!D$12)*'Cost drivers '!$I286 + SUM('Model coeffs'!D$13)*'Cost drivers '!$J286),
"")</f>
        <v>6.9281398125805955</v>
      </c>
      <c r="E284" s="181">
        <f>IFERROR(
EXP(SUM('Model coeffs'!E$14) + SUM('Model coeffs'!E$7)*'Cost drivers '!$D286 + SUM('Model coeffs'!E$8)*'Cost drivers '!$E286 + SUM('Model coeffs'!E$9)*'Cost drivers '!$F286 + SUM('Model coeffs'!E$10)*'Cost drivers '!$G286 + SUM('Model coeffs'!E$11)*'Cost drivers '!$H286 + SUM('Model coeffs'!E$12)*'Cost drivers '!$I286 + SUM('Model coeffs'!E$13)*'Cost drivers '!$J286),
"")</f>
        <v>6.37568102066819</v>
      </c>
      <c r="F284" s="181">
        <f>IFERROR(
EXP(SUM('Model coeffs'!F$14) + SUM('Model coeffs'!F$7)*'Cost drivers '!$D286 + SUM('Model coeffs'!F$8)*'Cost drivers '!$E286 + SUM('Model coeffs'!F$9)*'Cost drivers '!$F286 + SUM('Model coeffs'!F$10)*'Cost drivers '!$G286 + SUM('Model coeffs'!F$11)*'Cost drivers '!$H286 + SUM('Model coeffs'!F$12)*'Cost drivers '!$I286 + SUM('Model coeffs'!F$13)*'Cost drivers '!$J286),
"")</f>
        <v>17.773961990052221</v>
      </c>
      <c r="G284" s="181">
        <f>IFERROR(
EXP(SUM('Model coeffs'!G$14) + SUM('Model coeffs'!G$7)*'Cost drivers '!$D286 + SUM('Model coeffs'!G$8)*'Cost drivers '!$E286 + SUM('Model coeffs'!G$9)*'Cost drivers '!$F286 + SUM('Model coeffs'!G$10)*'Cost drivers '!$G286 + SUM('Model coeffs'!G$11)*'Cost drivers '!$H286 + SUM('Model coeffs'!G$12)*'Cost drivers '!$I286 + SUM('Model coeffs'!G$13)*'Cost drivers '!$J286),
"")</f>
        <v>16.798537664813367</v>
      </c>
      <c r="H284" s="181">
        <f>IFERROR(
EXP(SUM('Model coeffs'!H$14) + SUM('Model coeffs'!H$7)*'Cost drivers '!$D286 + SUM('Model coeffs'!H$8)*'Cost drivers '!$E286 + SUM('Model coeffs'!H$9)*'Cost drivers '!$F286 + SUM('Model coeffs'!H$10)*'Cost drivers '!$G286 + SUM('Model coeffs'!H$11)*'Cost drivers '!$H286 + SUM('Model coeffs'!H$12)*'Cost drivers '!$I286 + SUM('Model coeffs'!H$13)*'Cost drivers '!$J286),
"")</f>
        <v>24.830730789390195</v>
      </c>
      <c r="I284" s="181">
        <f>IFERROR(
EXP(SUM('Model coeffs'!I$14) + SUM('Model coeffs'!I$7)*'Cost drivers '!$D286 + SUM('Model coeffs'!I$8)*'Cost drivers '!$E286 + SUM('Model coeffs'!I$9)*'Cost drivers '!$F286 + SUM('Model coeffs'!I$10)*'Cost drivers '!$G286 + SUM('Model coeffs'!I$11)*'Cost drivers '!$H286 + SUM('Model coeffs'!I$12)*'Cost drivers '!$I286 + SUM('Model coeffs'!I$13)*'Cost drivers '!$J286),
"")</f>
        <v>24.562014643731754</v>
      </c>
      <c r="J284" s="181">
        <f>IFERROR(
EXP(SUM('Model coeffs'!J$14) + SUM('Model coeffs'!J$7)*'Cost drivers '!$D286 + SUM('Model coeffs'!J$8)*'Cost drivers '!$E286 + SUM('Model coeffs'!J$9)*'Cost drivers '!$F286 + SUM('Model coeffs'!J$10)*'Cost drivers '!$G286 + SUM('Model coeffs'!J$11)*'Cost drivers '!$H286 + SUM('Model coeffs'!J$12)*'Cost drivers '!$I286 + SUM('Model coeffs'!J$13)*'Cost drivers '!$J286),
"")</f>
        <v>24.803505634127632</v>
      </c>
      <c r="K284" s="181">
        <f>IFERROR(
EXP(SUM('Model coeffs'!K$14) + SUM('Model coeffs'!K$7)*'Cost drivers '!$D286 + SUM('Model coeffs'!K$8)*'Cost drivers '!$E286 + SUM('Model coeffs'!K$9)*'Cost drivers '!$F286 + SUM('Model coeffs'!K$10)*'Cost drivers '!$G286 + SUM('Model coeffs'!K$11)*'Cost drivers '!$H286 + SUM('Model coeffs'!K$12)*'Cost drivers '!$I286 + SUM('Model coeffs'!K$13)*'Cost drivers '!$J286),
"")</f>
        <v>24.285347540882331</v>
      </c>
      <c r="L284" s="182">
        <f>IFERROR(INDEX('Cost drivers '!$O$9:$O$314, MATCH('Modelled costs '!$A284, 'Cost drivers '!$A$9:$A$314, 0)), "")</f>
        <v>861.52200000000005</v>
      </c>
      <c r="M284" s="183"/>
      <c r="N284" s="184">
        <f t="shared" si="52"/>
        <v>5.9687448676140598</v>
      </c>
      <c r="O284" s="184">
        <f t="shared" si="52"/>
        <v>5.4927894642881006</v>
      </c>
      <c r="P284" s="184">
        <f t="shared" si="52"/>
        <v>15.312659281593771</v>
      </c>
      <c r="Q284" s="184">
        <f t="shared" si="51"/>
        <v>14.47230976606534</v>
      </c>
      <c r="R284" s="184">
        <f t="shared" si="51"/>
        <v>21.392220851137019</v>
      </c>
      <c r="S284" s="184">
        <f t="shared" si="51"/>
        <v>21.160715979897066</v>
      </c>
      <c r="T284" s="184">
        <f t="shared" si="51"/>
        <v>21.368765780924907</v>
      </c>
      <c r="U284" s="184">
        <f t="shared" si="41"/>
        <v>20.922361184116028</v>
      </c>
      <c r="V284" s="183"/>
      <c r="W284" s="185">
        <f t="shared" si="45"/>
        <v>5.7307671659510806</v>
      </c>
      <c r="X284" s="185">
        <f t="shared" si="46"/>
        <v>14.892484523829555</v>
      </c>
      <c r="Y284" s="185">
        <f t="shared" si="43"/>
        <v>21.211015949018755</v>
      </c>
      <c r="Z284" s="183"/>
      <c r="AA284" s="185">
        <f t="shared" si="47"/>
        <v>20.623251689780638</v>
      </c>
      <c r="AB284" s="185">
        <f t="shared" si="48"/>
        <v>21.211015949018755</v>
      </c>
      <c r="AC284" s="185">
        <f t="shared" si="49"/>
        <v>21.064074884209226</v>
      </c>
      <c r="AD284" s="183"/>
      <c r="AE284" s="186" t="str">
        <f>IF(RIGHT($C284,2)&gt;=RIGHT(Controls!$C$53,2), 'Modelled costs '!$AC284*Controls!$E$41, "")</f>
        <v/>
      </c>
      <c r="AF284" s="187" t="str">
        <f>IF(RIGHT($C284,2)&lt;RIGHT(Controls!$C$53,2), "", (INDEX(Controls!$F$44:$F$49, MATCH('Modelled costs '!$C284, Controls!$B$44:$B$49,0), 0))*'Modelled costs '!$AE284)</f>
        <v/>
      </c>
      <c r="AG284" s="188" t="str">
        <f t="shared" si="50"/>
        <v/>
      </c>
    </row>
    <row r="285" spans="1:33" s="48" customFormat="1" ht="13.15">
      <c r="A285" s="66" t="str">
        <f t="shared" si="44"/>
        <v>SEW20</v>
      </c>
      <c r="B285" s="66" t="str">
        <f>Costs!B286</f>
        <v>SEW</v>
      </c>
      <c r="C285" s="66" t="str">
        <f>Costs!C286</f>
        <v>2019-20</v>
      </c>
      <c r="D285" s="181">
        <f>IFERROR(
EXP(SUM('Model coeffs'!D$14) + SUM('Model coeffs'!D$7)*'Cost drivers '!$D287 + SUM('Model coeffs'!D$8)*'Cost drivers '!$E287 + SUM('Model coeffs'!D$9)*'Cost drivers '!$F287 + SUM('Model coeffs'!D$10)*'Cost drivers '!$G287 + SUM('Model coeffs'!D$11)*'Cost drivers '!$H287 + SUM('Model coeffs'!D$12)*'Cost drivers '!$I287 + SUM('Model coeffs'!D$13)*'Cost drivers '!$J287),
"")</f>
        <v>9.6631291263568766</v>
      </c>
      <c r="E285" s="181">
        <f>IFERROR(
EXP(SUM('Model coeffs'!E$14) + SUM('Model coeffs'!E$7)*'Cost drivers '!$D287 + SUM('Model coeffs'!E$8)*'Cost drivers '!$E287 + SUM('Model coeffs'!E$9)*'Cost drivers '!$F287 + SUM('Model coeffs'!E$10)*'Cost drivers '!$G287 + SUM('Model coeffs'!E$11)*'Cost drivers '!$H287 + SUM('Model coeffs'!E$12)*'Cost drivers '!$I287 + SUM('Model coeffs'!E$13)*'Cost drivers '!$J287),
"")</f>
        <v>9.1718243244313804</v>
      </c>
      <c r="F285" s="181">
        <f>IFERROR(
EXP(SUM('Model coeffs'!F$14) + SUM('Model coeffs'!F$7)*'Cost drivers '!$D287 + SUM('Model coeffs'!F$8)*'Cost drivers '!$E287 + SUM('Model coeffs'!F$9)*'Cost drivers '!$F287 + SUM('Model coeffs'!F$10)*'Cost drivers '!$G287 + SUM('Model coeffs'!F$11)*'Cost drivers '!$H287 + SUM('Model coeffs'!F$12)*'Cost drivers '!$I287 + SUM('Model coeffs'!F$13)*'Cost drivers '!$J287),
"")</f>
        <v>17.773961990052221</v>
      </c>
      <c r="G285" s="181">
        <f>IFERROR(
EXP(SUM('Model coeffs'!G$14) + SUM('Model coeffs'!G$7)*'Cost drivers '!$D287 + SUM('Model coeffs'!G$8)*'Cost drivers '!$E287 + SUM('Model coeffs'!G$9)*'Cost drivers '!$F287 + SUM('Model coeffs'!G$10)*'Cost drivers '!$G287 + SUM('Model coeffs'!G$11)*'Cost drivers '!$H287 + SUM('Model coeffs'!G$12)*'Cost drivers '!$I287 + SUM('Model coeffs'!G$13)*'Cost drivers '!$J287),
"")</f>
        <v>16.787531192594926</v>
      </c>
      <c r="H285" s="181">
        <f>IFERROR(
EXP(SUM('Model coeffs'!H$14) + SUM('Model coeffs'!H$7)*'Cost drivers '!$D287 + SUM('Model coeffs'!H$8)*'Cost drivers '!$E287 + SUM('Model coeffs'!H$9)*'Cost drivers '!$F287 + SUM('Model coeffs'!H$10)*'Cost drivers '!$G287 + SUM('Model coeffs'!H$11)*'Cost drivers '!$H287 + SUM('Model coeffs'!H$12)*'Cost drivers '!$I287 + SUM('Model coeffs'!H$13)*'Cost drivers '!$J287),
"")</f>
        <v>28.893554179285889</v>
      </c>
      <c r="I285" s="181">
        <f>IFERROR(
EXP(SUM('Model coeffs'!I$14) + SUM('Model coeffs'!I$7)*'Cost drivers '!$D287 + SUM('Model coeffs'!I$8)*'Cost drivers '!$E287 + SUM('Model coeffs'!I$9)*'Cost drivers '!$F287 + SUM('Model coeffs'!I$10)*'Cost drivers '!$G287 + SUM('Model coeffs'!I$11)*'Cost drivers '!$H287 + SUM('Model coeffs'!I$12)*'Cost drivers '!$I287 + SUM('Model coeffs'!I$13)*'Cost drivers '!$J287),
"")</f>
        <v>28.883405828602378</v>
      </c>
      <c r="J285" s="181">
        <f>IFERROR(
EXP(SUM('Model coeffs'!J$14) + SUM('Model coeffs'!J$7)*'Cost drivers '!$D287 + SUM('Model coeffs'!J$8)*'Cost drivers '!$E287 + SUM('Model coeffs'!J$9)*'Cost drivers '!$F287 + SUM('Model coeffs'!J$10)*'Cost drivers '!$G287 + SUM('Model coeffs'!J$11)*'Cost drivers '!$H287 + SUM('Model coeffs'!J$12)*'Cost drivers '!$I287 + SUM('Model coeffs'!J$13)*'Cost drivers '!$J287),
"")</f>
        <v>28.933898972018675</v>
      </c>
      <c r="K285" s="181">
        <f>IFERROR(
EXP(SUM('Model coeffs'!K$14) + SUM('Model coeffs'!K$7)*'Cost drivers '!$D287 + SUM('Model coeffs'!K$8)*'Cost drivers '!$E287 + SUM('Model coeffs'!K$9)*'Cost drivers '!$F287 + SUM('Model coeffs'!K$10)*'Cost drivers '!$G287 + SUM('Model coeffs'!K$11)*'Cost drivers '!$H287 + SUM('Model coeffs'!K$12)*'Cost drivers '!$I287 + SUM('Model coeffs'!K$13)*'Cost drivers '!$J287),
"")</f>
        <v>28.680948313885903</v>
      </c>
      <c r="L285" s="182">
        <f>IFERROR(INDEX('Cost drivers '!$O$9:$O$314, MATCH('Modelled costs '!$A285, 'Cost drivers '!$A$9:$A$314, 0)), "")</f>
        <v>868.94500000000005</v>
      </c>
      <c r="M285" s="183"/>
      <c r="N285" s="184">
        <f t="shared" si="52"/>
        <v>8.3967277387021753</v>
      </c>
      <c r="O285" s="184">
        <f t="shared" si="52"/>
        <v>7.9698108875930265</v>
      </c>
      <c r="P285" s="184">
        <f t="shared" si="52"/>
        <v>15.444595401445927</v>
      </c>
      <c r="Q285" s="184">
        <f t="shared" si="51"/>
        <v>14.587441292149398</v>
      </c>
      <c r="R285" s="184">
        <f t="shared" si="51"/>
        <v>25.106909436319579</v>
      </c>
      <c r="S285" s="184">
        <f t="shared" si="51"/>
        <v>25.098091077734892</v>
      </c>
      <c r="T285" s="184">
        <f t="shared" si="51"/>
        <v>25.141966842240766</v>
      </c>
      <c r="U285" s="184">
        <f t="shared" si="41"/>
        <v>24.922166632609589</v>
      </c>
      <c r="V285" s="183"/>
      <c r="W285" s="185">
        <f t="shared" si="45"/>
        <v>8.1832693131476013</v>
      </c>
      <c r="X285" s="185">
        <f t="shared" si="46"/>
        <v>15.016018346797662</v>
      </c>
      <c r="Y285" s="185">
        <f t="shared" si="43"/>
        <v>25.067283497226207</v>
      </c>
      <c r="Z285" s="183"/>
      <c r="AA285" s="185">
        <f t="shared" si="47"/>
        <v>23.199287659945263</v>
      </c>
      <c r="AB285" s="185">
        <f t="shared" si="48"/>
        <v>25.067283497226207</v>
      </c>
      <c r="AC285" s="185">
        <f t="shared" si="49"/>
        <v>24.600284537905971</v>
      </c>
      <c r="AD285" s="183"/>
      <c r="AE285" s="186" t="str">
        <f>IF(RIGHT($C285,2)&gt;=RIGHT(Controls!$C$53,2), 'Modelled costs '!$AC285*Controls!$E$41, "")</f>
        <v/>
      </c>
      <c r="AF285" s="187" t="str">
        <f>IF(RIGHT($C285,2)&lt;RIGHT(Controls!$C$53,2), "", (INDEX(Controls!$F$44:$F$49, MATCH('Modelled costs '!$C285, Controls!$B$44:$B$49,0), 0))*'Modelled costs '!$AE285)</f>
        <v/>
      </c>
      <c r="AG285" s="188" t="str">
        <f t="shared" si="50"/>
        <v/>
      </c>
    </row>
    <row r="286" spans="1:33" s="48" customFormat="1" ht="13.15">
      <c r="A286" s="66" t="str">
        <f t="shared" si="44"/>
        <v>SEW21</v>
      </c>
      <c r="B286" s="66" t="str">
        <f>Costs!B287</f>
        <v>SEW</v>
      </c>
      <c r="C286" s="66" t="str">
        <f>Costs!C287</f>
        <v>2020-21</v>
      </c>
      <c r="D286" s="181">
        <f>IFERROR(
EXP(SUM('Model coeffs'!D$14) + SUM('Model coeffs'!D$7)*'Cost drivers '!$D288 + SUM('Model coeffs'!D$8)*'Cost drivers '!$E288 + SUM('Model coeffs'!D$9)*'Cost drivers '!$F288 + SUM('Model coeffs'!D$10)*'Cost drivers '!$G288 + SUM('Model coeffs'!D$11)*'Cost drivers '!$H288 + SUM('Model coeffs'!D$12)*'Cost drivers '!$I288 + SUM('Model coeffs'!D$13)*'Cost drivers '!$J288),
"")</f>
        <v>8.79271456904325</v>
      </c>
      <c r="E286" s="181">
        <f>IFERROR(
EXP(SUM('Model coeffs'!E$14) + SUM('Model coeffs'!E$7)*'Cost drivers '!$D288 + SUM('Model coeffs'!E$8)*'Cost drivers '!$E288 + SUM('Model coeffs'!E$9)*'Cost drivers '!$F288 + SUM('Model coeffs'!E$10)*'Cost drivers '!$G288 + SUM('Model coeffs'!E$11)*'Cost drivers '!$H288 + SUM('Model coeffs'!E$12)*'Cost drivers '!$I288 + SUM('Model coeffs'!E$13)*'Cost drivers '!$J288),
"")</f>
        <v>8.2766157442282751</v>
      </c>
      <c r="F286" s="181">
        <f>IFERROR(
EXP(SUM('Model coeffs'!F$14) + SUM('Model coeffs'!F$7)*'Cost drivers '!$D288 + SUM('Model coeffs'!F$8)*'Cost drivers '!$E288 + SUM('Model coeffs'!F$9)*'Cost drivers '!$F288 + SUM('Model coeffs'!F$10)*'Cost drivers '!$G288 + SUM('Model coeffs'!F$11)*'Cost drivers '!$H288 + SUM('Model coeffs'!F$12)*'Cost drivers '!$I288 + SUM('Model coeffs'!F$13)*'Cost drivers '!$J288),
"")</f>
        <v>17.773961990052221</v>
      </c>
      <c r="G286" s="181">
        <f>IFERROR(
EXP(SUM('Model coeffs'!G$14) + SUM('Model coeffs'!G$7)*'Cost drivers '!$D288 + SUM('Model coeffs'!G$8)*'Cost drivers '!$E288 + SUM('Model coeffs'!G$9)*'Cost drivers '!$F288 + SUM('Model coeffs'!G$10)*'Cost drivers '!$G288 + SUM('Model coeffs'!G$11)*'Cost drivers '!$H288 + SUM('Model coeffs'!G$12)*'Cost drivers '!$I288 + SUM('Model coeffs'!G$13)*'Cost drivers '!$J288),
"")</f>
        <v>16.76963856065441</v>
      </c>
      <c r="H286" s="181">
        <f>IFERROR(
EXP(SUM('Model coeffs'!H$14) + SUM('Model coeffs'!H$7)*'Cost drivers '!$D288 + SUM('Model coeffs'!H$8)*'Cost drivers '!$E288 + SUM('Model coeffs'!H$9)*'Cost drivers '!$F288 + SUM('Model coeffs'!H$10)*'Cost drivers '!$G288 + SUM('Model coeffs'!H$11)*'Cost drivers '!$H288 + SUM('Model coeffs'!H$12)*'Cost drivers '!$I288 + SUM('Model coeffs'!H$13)*'Cost drivers '!$J288),
"")</f>
        <v>27.127740424416679</v>
      </c>
      <c r="I286" s="181">
        <f>IFERROR(
EXP(SUM('Model coeffs'!I$14) + SUM('Model coeffs'!I$7)*'Cost drivers '!$D288 + SUM('Model coeffs'!I$8)*'Cost drivers '!$E288 + SUM('Model coeffs'!I$9)*'Cost drivers '!$F288 + SUM('Model coeffs'!I$10)*'Cost drivers '!$G288 + SUM('Model coeffs'!I$11)*'Cost drivers '!$H288 + SUM('Model coeffs'!I$12)*'Cost drivers '!$I288 + SUM('Model coeffs'!I$13)*'Cost drivers '!$J288),
"")</f>
        <v>27.15574574927065</v>
      </c>
      <c r="J286" s="181">
        <f>IFERROR(
EXP(SUM('Model coeffs'!J$14) + SUM('Model coeffs'!J$7)*'Cost drivers '!$D288 + SUM('Model coeffs'!J$8)*'Cost drivers '!$E288 + SUM('Model coeffs'!J$9)*'Cost drivers '!$F288 + SUM('Model coeffs'!J$10)*'Cost drivers '!$G288 + SUM('Model coeffs'!J$11)*'Cost drivers '!$H288 + SUM('Model coeffs'!J$12)*'Cost drivers '!$I288 + SUM('Model coeffs'!J$13)*'Cost drivers '!$J288),
"")</f>
        <v>26.892211253421809</v>
      </c>
      <c r="K286" s="181">
        <f>IFERROR(
EXP(SUM('Model coeffs'!K$14) + SUM('Model coeffs'!K$7)*'Cost drivers '!$D288 + SUM('Model coeffs'!K$8)*'Cost drivers '!$E288 + SUM('Model coeffs'!K$9)*'Cost drivers '!$F288 + SUM('Model coeffs'!K$10)*'Cost drivers '!$G288 + SUM('Model coeffs'!K$11)*'Cost drivers '!$H288 + SUM('Model coeffs'!K$12)*'Cost drivers '!$I288 + SUM('Model coeffs'!K$13)*'Cost drivers '!$J288),
"")</f>
        <v>26.656644156318283</v>
      </c>
      <c r="L286" s="182">
        <f>IFERROR(INDEX('Cost drivers '!$O$9:$O$314, MATCH('Modelled costs '!$A286, 'Cost drivers '!$A$9:$A$314, 0)), "")</f>
        <v>881.15949999999998</v>
      </c>
      <c r="M286" s="183"/>
      <c r="N286" s="184">
        <f t="shared" si="52"/>
        <v>7.7477839733008658</v>
      </c>
      <c r="O286" s="184">
        <f t="shared" si="52"/>
        <v>7.293018590876315</v>
      </c>
      <c r="P286" s="184">
        <f t="shared" si="52"/>
        <v>15.661695460173421</v>
      </c>
      <c r="Q286" s="184">
        <f t="shared" si="51"/>
        <v>14.77672632928696</v>
      </c>
      <c r="R286" s="184">
        <f t="shared" si="51"/>
        <v>23.90386618850879</v>
      </c>
      <c r="S286" s="184">
        <f t="shared" si="51"/>
        <v>23.928543346554452</v>
      </c>
      <c r="T286" s="184">
        <f t="shared" si="51"/>
        <v>23.696327421959534</v>
      </c>
      <c r="U286" s="184">
        <f t="shared" si="41"/>
        <v>23.48875523645934</v>
      </c>
      <c r="V286" s="183"/>
      <c r="W286" s="185">
        <f t="shared" si="45"/>
        <v>7.5204012820885904</v>
      </c>
      <c r="X286" s="185">
        <f t="shared" si="46"/>
        <v>15.219210894730191</v>
      </c>
      <c r="Y286" s="185">
        <f t="shared" si="43"/>
        <v>23.754373048370528</v>
      </c>
      <c r="Z286" s="183"/>
      <c r="AA286" s="185">
        <f t="shared" si="47"/>
        <v>22.739612176818781</v>
      </c>
      <c r="AB286" s="185">
        <f t="shared" si="48"/>
        <v>23.754373048370528</v>
      </c>
      <c r="AC286" s="185">
        <f t="shared" si="49"/>
        <v>23.500682830482592</v>
      </c>
      <c r="AD286" s="183"/>
      <c r="AE286" s="186" t="str">
        <f>IF(RIGHT($C286,2)&gt;=RIGHT(Controls!$C$53,2), 'Modelled costs '!$AC286*Controls!$E$41, "")</f>
        <v/>
      </c>
      <c r="AF286" s="187" t="str">
        <f>IF(RIGHT($C286,2)&lt;RIGHT(Controls!$C$53,2), "", (INDEX(Controls!$F$44:$F$49, MATCH('Modelled costs '!$C286, Controls!$B$44:$B$49,0), 0))*'Modelled costs '!$AE286)</f>
        <v/>
      </c>
      <c r="AG286" s="188" t="str">
        <f t="shared" si="50"/>
        <v/>
      </c>
    </row>
    <row r="287" spans="1:33" s="48" customFormat="1" ht="13.15">
      <c r="A287" s="66" t="str">
        <f t="shared" si="44"/>
        <v>SEW22</v>
      </c>
      <c r="B287" s="66" t="str">
        <f>Costs!B288</f>
        <v>SEW</v>
      </c>
      <c r="C287" s="66" t="str">
        <f>Costs!C288</f>
        <v>2021-22</v>
      </c>
      <c r="D287" s="181">
        <f>IFERROR(
EXP(SUM('Model coeffs'!D$14) + SUM('Model coeffs'!D$7)*'Cost drivers '!$D289 + SUM('Model coeffs'!D$8)*'Cost drivers '!$E289 + SUM('Model coeffs'!D$9)*'Cost drivers '!$F289 + SUM('Model coeffs'!D$10)*'Cost drivers '!$G289 + SUM('Model coeffs'!D$11)*'Cost drivers '!$H289 + SUM('Model coeffs'!D$12)*'Cost drivers '!$I289 + SUM('Model coeffs'!D$13)*'Cost drivers '!$J289),
"")</f>
        <v>6.2219569267689145</v>
      </c>
      <c r="E287" s="181">
        <f>IFERROR(
EXP(SUM('Model coeffs'!E$14) + SUM('Model coeffs'!E$7)*'Cost drivers '!$D289 + SUM('Model coeffs'!E$8)*'Cost drivers '!$E289 + SUM('Model coeffs'!E$9)*'Cost drivers '!$F289 + SUM('Model coeffs'!E$10)*'Cost drivers '!$G289 + SUM('Model coeffs'!E$11)*'Cost drivers '!$H289 + SUM('Model coeffs'!E$12)*'Cost drivers '!$I289 + SUM('Model coeffs'!E$13)*'Cost drivers '!$J289),
"")</f>
        <v>6.200754529585133</v>
      </c>
      <c r="F287" s="181">
        <f>IFERROR(
EXP(SUM('Model coeffs'!F$14) + SUM('Model coeffs'!F$7)*'Cost drivers '!$D289 + SUM('Model coeffs'!F$8)*'Cost drivers '!$E289 + SUM('Model coeffs'!F$9)*'Cost drivers '!$F289 + SUM('Model coeffs'!F$10)*'Cost drivers '!$G289 + SUM('Model coeffs'!F$11)*'Cost drivers '!$H289 + SUM('Model coeffs'!F$12)*'Cost drivers '!$I289 + SUM('Model coeffs'!F$13)*'Cost drivers '!$J289),
"")</f>
        <v>17.773961990052221</v>
      </c>
      <c r="G287" s="181">
        <f>IFERROR(
EXP(SUM('Model coeffs'!G$14) + SUM('Model coeffs'!G$7)*'Cost drivers '!$D289 + SUM('Model coeffs'!G$8)*'Cost drivers '!$E289 + SUM('Model coeffs'!G$9)*'Cost drivers '!$F289 + SUM('Model coeffs'!G$10)*'Cost drivers '!$G289 + SUM('Model coeffs'!G$11)*'Cost drivers '!$H289 + SUM('Model coeffs'!G$12)*'Cost drivers '!$I289 + SUM('Model coeffs'!G$13)*'Cost drivers '!$J289),
"")</f>
        <v>16.753640836478937</v>
      </c>
      <c r="H287" s="181">
        <f>IFERROR(
EXP(SUM('Model coeffs'!H$14) + SUM('Model coeffs'!H$7)*'Cost drivers '!$D289 + SUM('Model coeffs'!H$8)*'Cost drivers '!$E289 + SUM('Model coeffs'!H$9)*'Cost drivers '!$F289 + SUM('Model coeffs'!H$10)*'Cost drivers '!$G289 + SUM('Model coeffs'!H$11)*'Cost drivers '!$H289 + SUM('Model coeffs'!H$12)*'Cost drivers '!$I289 + SUM('Model coeffs'!H$13)*'Cost drivers '!$J289),
"")</f>
        <v>23.396208621367443</v>
      </c>
      <c r="I287" s="181">
        <f>IFERROR(
EXP(SUM('Model coeffs'!I$14) + SUM('Model coeffs'!I$7)*'Cost drivers '!$D289 + SUM('Model coeffs'!I$8)*'Cost drivers '!$E289 + SUM('Model coeffs'!I$9)*'Cost drivers '!$F289 + SUM('Model coeffs'!I$10)*'Cost drivers '!$G289 + SUM('Model coeffs'!I$11)*'Cost drivers '!$H289 + SUM('Model coeffs'!I$12)*'Cost drivers '!$I289 + SUM('Model coeffs'!I$13)*'Cost drivers '!$J289),
"")</f>
        <v>24.161608450957193</v>
      </c>
      <c r="J287" s="181">
        <f>IFERROR(
EXP(SUM('Model coeffs'!J$14) + SUM('Model coeffs'!J$7)*'Cost drivers '!$D289 + SUM('Model coeffs'!J$8)*'Cost drivers '!$E289 + SUM('Model coeffs'!J$9)*'Cost drivers '!$F289 + SUM('Model coeffs'!J$10)*'Cost drivers '!$G289 + SUM('Model coeffs'!J$11)*'Cost drivers '!$H289 + SUM('Model coeffs'!J$12)*'Cost drivers '!$I289 + SUM('Model coeffs'!J$13)*'Cost drivers '!$J289),
"")</f>
        <v>23.439630590705001</v>
      </c>
      <c r="K287" s="181">
        <f>IFERROR(
EXP(SUM('Model coeffs'!K$14) + SUM('Model coeffs'!K$7)*'Cost drivers '!$D289 + SUM('Model coeffs'!K$8)*'Cost drivers '!$E289 + SUM('Model coeffs'!K$9)*'Cost drivers '!$F289 + SUM('Model coeffs'!K$10)*'Cost drivers '!$G289 + SUM('Model coeffs'!K$11)*'Cost drivers '!$H289 + SUM('Model coeffs'!K$12)*'Cost drivers '!$I289 + SUM('Model coeffs'!K$13)*'Cost drivers '!$J289),
"")</f>
        <v>23.971516360386399</v>
      </c>
      <c r="L287" s="182">
        <f>IFERROR(INDEX('Cost drivers '!$O$9:$O$314, MATCH('Modelled costs '!$A287, 'Cost drivers '!$A$9:$A$314, 0)), "")</f>
        <v>892.23699999999997</v>
      </c>
      <c r="M287" s="183"/>
      <c r="N287" s="184">
        <f t="shared" si="52"/>
        <v>5.5514601824695164</v>
      </c>
      <c r="O287" s="184">
        <f t="shared" si="52"/>
        <v>5.5325426192134506</v>
      </c>
      <c r="P287" s="184">
        <f t="shared" si="52"/>
        <v>15.858586524118223</v>
      </c>
      <c r="Q287" s="184">
        <f t="shared" si="51"/>
        <v>14.948218239017457</v>
      </c>
      <c r="R287" s="184">
        <f t="shared" si="51"/>
        <v>20.874962991703022</v>
      </c>
      <c r="S287" s="184">
        <f t="shared" si="51"/>
        <v>21.557881039456692</v>
      </c>
      <c r="T287" s="184">
        <f t="shared" si="51"/>
        <v>20.913705679358859</v>
      </c>
      <c r="U287" s="184">
        <f t="shared" si="41"/>
        <v>21.388273842842079</v>
      </c>
      <c r="V287" s="183"/>
      <c r="W287" s="185">
        <f t="shared" si="45"/>
        <v>5.5420014008414835</v>
      </c>
      <c r="X287" s="185">
        <f t="shared" si="46"/>
        <v>15.40340238156784</v>
      </c>
      <c r="Y287" s="185">
        <f t="shared" si="43"/>
        <v>21.183705888340164</v>
      </c>
      <c r="Z287" s="183"/>
      <c r="AA287" s="185">
        <f t="shared" si="47"/>
        <v>20.945403782409322</v>
      </c>
      <c r="AB287" s="185">
        <f t="shared" si="48"/>
        <v>21.183705888340164</v>
      </c>
      <c r="AC287" s="185">
        <f t="shared" si="49"/>
        <v>21.124130361857453</v>
      </c>
      <c r="AD287" s="183"/>
      <c r="AE287" s="186" t="str">
        <f>IF(RIGHT($C287,2)&gt;=RIGHT(Controls!$C$53,2), 'Modelled costs '!$AC287*Controls!$E$41, "")</f>
        <v/>
      </c>
      <c r="AF287" s="187" t="str">
        <f>IF(RIGHT($C287,2)&lt;RIGHT(Controls!$C$53,2), "", (INDEX(Controls!$F$44:$F$49, MATCH('Modelled costs '!$C287, Controls!$B$44:$B$49,0), 0))*'Modelled costs '!$AE287)</f>
        <v/>
      </c>
      <c r="AG287" s="188" t="str">
        <f t="shared" si="50"/>
        <v/>
      </c>
    </row>
    <row r="288" spans="1:33" s="48" customFormat="1" ht="13.15">
      <c r="A288" s="66" t="str">
        <f t="shared" si="44"/>
        <v>SEW23</v>
      </c>
      <c r="B288" s="66" t="str">
        <f>Costs!B289</f>
        <v>SEW</v>
      </c>
      <c r="C288" s="66" t="str">
        <f>Costs!C289</f>
        <v>2022-23</v>
      </c>
      <c r="D288" s="181">
        <f>IFERROR(
EXP(SUM('Model coeffs'!D$14) + SUM('Model coeffs'!D$7)*'Cost drivers '!$D290 + SUM('Model coeffs'!D$8)*'Cost drivers '!$E290 + SUM('Model coeffs'!D$9)*'Cost drivers '!$F290 + SUM('Model coeffs'!D$10)*'Cost drivers '!$G290 + SUM('Model coeffs'!D$11)*'Cost drivers '!$H290 + SUM('Model coeffs'!D$12)*'Cost drivers '!$I290 + SUM('Model coeffs'!D$13)*'Cost drivers '!$J290),
"")</f>
        <v>5.9404723744252026</v>
      </c>
      <c r="E288" s="181">
        <f>IFERROR(
EXP(SUM('Model coeffs'!E$14) + SUM('Model coeffs'!E$7)*'Cost drivers '!$D290 + SUM('Model coeffs'!E$8)*'Cost drivers '!$E290 + SUM('Model coeffs'!E$9)*'Cost drivers '!$F290 + SUM('Model coeffs'!E$10)*'Cost drivers '!$G290 + SUM('Model coeffs'!E$11)*'Cost drivers '!$H290 + SUM('Model coeffs'!E$12)*'Cost drivers '!$I290 + SUM('Model coeffs'!E$13)*'Cost drivers '!$J290),
"")</f>
        <v>5.6610080119523225</v>
      </c>
      <c r="F288" s="181">
        <f>IFERROR(
EXP(SUM('Model coeffs'!F$14) + SUM('Model coeffs'!F$7)*'Cost drivers '!$D290 + SUM('Model coeffs'!F$8)*'Cost drivers '!$E290 + SUM('Model coeffs'!F$9)*'Cost drivers '!$F290 + SUM('Model coeffs'!F$10)*'Cost drivers '!$G290 + SUM('Model coeffs'!F$11)*'Cost drivers '!$H290 + SUM('Model coeffs'!F$12)*'Cost drivers '!$I290 + SUM('Model coeffs'!F$13)*'Cost drivers '!$J290),
"")</f>
        <v>17.773961990052221</v>
      </c>
      <c r="G288" s="181">
        <f>IFERROR(
EXP(SUM('Model coeffs'!G$14) + SUM('Model coeffs'!G$7)*'Cost drivers '!$D290 + SUM('Model coeffs'!G$8)*'Cost drivers '!$E290 + SUM('Model coeffs'!G$9)*'Cost drivers '!$F290 + SUM('Model coeffs'!G$10)*'Cost drivers '!$G290 + SUM('Model coeffs'!G$11)*'Cost drivers '!$H290 + SUM('Model coeffs'!G$12)*'Cost drivers '!$I290 + SUM('Model coeffs'!G$13)*'Cost drivers '!$J290),
"")</f>
        <v>16.740435332901029</v>
      </c>
      <c r="H288" s="181">
        <f>IFERROR(
EXP(SUM('Model coeffs'!H$14) + SUM('Model coeffs'!H$7)*'Cost drivers '!$D290 + SUM('Model coeffs'!H$8)*'Cost drivers '!$E290 + SUM('Model coeffs'!H$9)*'Cost drivers '!$F290 + SUM('Model coeffs'!H$10)*'Cost drivers '!$G290 + SUM('Model coeffs'!H$11)*'Cost drivers '!$H290 + SUM('Model coeffs'!H$12)*'Cost drivers '!$I290 + SUM('Model coeffs'!H$13)*'Cost drivers '!$J290),
"")</f>
        <v>22.592287180724909</v>
      </c>
      <c r="I288" s="181">
        <f>IFERROR(
EXP(SUM('Model coeffs'!I$14) + SUM('Model coeffs'!I$7)*'Cost drivers '!$D290 + SUM('Model coeffs'!I$8)*'Cost drivers '!$E290 + SUM('Model coeffs'!I$9)*'Cost drivers '!$F290 + SUM('Model coeffs'!I$10)*'Cost drivers '!$G290 + SUM('Model coeffs'!I$11)*'Cost drivers '!$H290 + SUM('Model coeffs'!I$12)*'Cost drivers '!$I290 + SUM('Model coeffs'!I$13)*'Cost drivers '!$J290),
"")</f>
        <v>22.67773613380324</v>
      </c>
      <c r="J288" s="181">
        <f>IFERROR(
EXP(SUM('Model coeffs'!J$14) + SUM('Model coeffs'!J$7)*'Cost drivers '!$D290 + SUM('Model coeffs'!J$8)*'Cost drivers '!$E290 + SUM('Model coeffs'!J$9)*'Cost drivers '!$F290 + SUM('Model coeffs'!J$10)*'Cost drivers '!$G290 + SUM('Model coeffs'!J$11)*'Cost drivers '!$H290 + SUM('Model coeffs'!J$12)*'Cost drivers '!$I290 + SUM('Model coeffs'!J$13)*'Cost drivers '!$J290),
"")</f>
        <v>22.891428814217001</v>
      </c>
      <c r="K288" s="181">
        <f>IFERROR(
EXP(SUM('Model coeffs'!K$14) + SUM('Model coeffs'!K$7)*'Cost drivers '!$D290 + SUM('Model coeffs'!K$8)*'Cost drivers '!$E290 + SUM('Model coeffs'!K$9)*'Cost drivers '!$F290 + SUM('Model coeffs'!K$10)*'Cost drivers '!$G290 + SUM('Model coeffs'!K$11)*'Cost drivers '!$H290 + SUM('Model coeffs'!K$12)*'Cost drivers '!$I290 + SUM('Model coeffs'!K$13)*'Cost drivers '!$J290),
"")</f>
        <v>22.770495834596982</v>
      </c>
      <c r="L288" s="182">
        <f>IFERROR(INDEX('Cost drivers '!$O$9:$O$314, MATCH('Modelled costs '!$A288, 'Cost drivers '!$A$9:$A$314, 0)), "")</f>
        <v>901.49400000000003</v>
      </c>
      <c r="M288" s="183"/>
      <c r="N288" s="184">
        <f t="shared" si="52"/>
        <v>5.3553002027100733</v>
      </c>
      <c r="O288" s="184">
        <f t="shared" si="52"/>
        <v>5.1033647567269469</v>
      </c>
      <c r="P288" s="184">
        <f t="shared" si="52"/>
        <v>16.023120090260136</v>
      </c>
      <c r="Q288" s="184">
        <f t="shared" si="51"/>
        <v>15.09140200999828</v>
      </c>
      <c r="R288" s="184">
        <f t="shared" si="51"/>
        <v>20.366811339700423</v>
      </c>
      <c r="S288" s="184">
        <f t="shared" si="51"/>
        <v>20.44384305820682</v>
      </c>
      <c r="T288" s="184">
        <f t="shared" si="51"/>
        <v>20.636485727443741</v>
      </c>
      <c r="U288" s="184">
        <f t="shared" si="41"/>
        <v>20.527465371914172</v>
      </c>
      <c r="V288" s="183"/>
      <c r="W288" s="185">
        <f t="shared" si="45"/>
        <v>5.2293324797185097</v>
      </c>
      <c r="X288" s="185">
        <f t="shared" si="46"/>
        <v>15.557261050129208</v>
      </c>
      <c r="Y288" s="185">
        <f t="shared" si="43"/>
        <v>20.49365137431629</v>
      </c>
      <c r="Z288" s="183"/>
      <c r="AA288" s="185">
        <f t="shared" si="47"/>
        <v>20.786593529847718</v>
      </c>
      <c r="AB288" s="185">
        <f t="shared" si="48"/>
        <v>20.49365137431629</v>
      </c>
      <c r="AC288" s="185">
        <f t="shared" si="49"/>
        <v>20.566886913199149</v>
      </c>
      <c r="AD288" s="183"/>
      <c r="AE288" s="186" t="str">
        <f>IF(RIGHT($C288,2)&gt;=RIGHT(Controls!$C$53,2), 'Modelled costs '!$AC288*Controls!$E$41, "")</f>
        <v/>
      </c>
      <c r="AF288" s="187" t="str">
        <f>IF(RIGHT($C288,2)&lt;RIGHT(Controls!$C$53,2), "", (INDEX(Controls!$F$44:$F$49, MATCH('Modelled costs '!$C288, Controls!$B$44:$B$49,0), 0))*'Modelled costs '!$AE288)</f>
        <v/>
      </c>
      <c r="AG288" s="188" t="str">
        <f t="shared" si="50"/>
        <v/>
      </c>
    </row>
    <row r="289" spans="1:33" s="48" customFormat="1" ht="13.15">
      <c r="A289" s="66" t="str">
        <f t="shared" si="44"/>
        <v>SEW24</v>
      </c>
      <c r="B289" s="66" t="str">
        <f>Costs!B290</f>
        <v>SEW</v>
      </c>
      <c r="C289" s="66" t="str">
        <f>Costs!C290</f>
        <v>2023-24</v>
      </c>
      <c r="D289" s="181">
        <f>IFERROR(
EXP(SUM('Model coeffs'!D$14) + SUM('Model coeffs'!D$7)*'Cost drivers '!$D291 + SUM('Model coeffs'!D$8)*'Cost drivers '!$E291 + SUM('Model coeffs'!D$9)*'Cost drivers '!$F291 + SUM('Model coeffs'!D$10)*'Cost drivers '!$G291 + SUM('Model coeffs'!D$11)*'Cost drivers '!$H291 + SUM('Model coeffs'!D$12)*'Cost drivers '!$I291 + SUM('Model coeffs'!D$13)*'Cost drivers '!$J291),
"")</f>
        <v>6.2068725797213888</v>
      </c>
      <c r="E289" s="181">
        <f>IFERROR(
EXP(SUM('Model coeffs'!E$14) + SUM('Model coeffs'!E$7)*'Cost drivers '!$D291 + SUM('Model coeffs'!E$8)*'Cost drivers '!$E291 + SUM('Model coeffs'!E$9)*'Cost drivers '!$F291 + SUM('Model coeffs'!E$10)*'Cost drivers '!$G291 + SUM('Model coeffs'!E$11)*'Cost drivers '!$H291 + SUM('Model coeffs'!E$12)*'Cost drivers '!$I291 + SUM('Model coeffs'!E$13)*'Cost drivers '!$J291),
"")</f>
        <v>5.8910641661760685</v>
      </c>
      <c r="F289" s="181">
        <f>IFERROR(
EXP(SUM('Model coeffs'!F$14) + SUM('Model coeffs'!F$7)*'Cost drivers '!$D291 + SUM('Model coeffs'!F$8)*'Cost drivers '!$E291 + SUM('Model coeffs'!F$9)*'Cost drivers '!$F291 + SUM('Model coeffs'!F$10)*'Cost drivers '!$G291 + SUM('Model coeffs'!F$11)*'Cost drivers '!$H291 + SUM('Model coeffs'!F$12)*'Cost drivers '!$I291 + SUM('Model coeffs'!F$13)*'Cost drivers '!$J291),
"")</f>
        <v>17.773961990052221</v>
      </c>
      <c r="G289" s="181">
        <f>IFERROR(
EXP(SUM('Model coeffs'!G$14) + SUM('Model coeffs'!G$7)*'Cost drivers '!$D291 + SUM('Model coeffs'!G$8)*'Cost drivers '!$E291 + SUM('Model coeffs'!G$9)*'Cost drivers '!$F291 + SUM('Model coeffs'!G$10)*'Cost drivers '!$G291 + SUM('Model coeffs'!G$11)*'Cost drivers '!$H291 + SUM('Model coeffs'!G$12)*'Cost drivers '!$I291 + SUM('Model coeffs'!G$13)*'Cost drivers '!$J291),
"")</f>
        <v>16.728454488338627</v>
      </c>
      <c r="H289" s="181">
        <f>IFERROR(
EXP(SUM('Model coeffs'!H$14) + SUM('Model coeffs'!H$7)*'Cost drivers '!$D291 + SUM('Model coeffs'!H$8)*'Cost drivers '!$E291 + SUM('Model coeffs'!H$9)*'Cost drivers '!$F291 + SUM('Model coeffs'!H$10)*'Cost drivers '!$G291 + SUM('Model coeffs'!H$11)*'Cost drivers '!$H291 + SUM('Model coeffs'!H$12)*'Cost drivers '!$I291 + SUM('Model coeffs'!H$13)*'Cost drivers '!$J291),
"")</f>
        <v>23.191704336010687</v>
      </c>
      <c r="I289" s="181">
        <f>IFERROR(
EXP(SUM('Model coeffs'!I$14) + SUM('Model coeffs'!I$7)*'Cost drivers '!$D291 + SUM('Model coeffs'!I$8)*'Cost drivers '!$E291 + SUM('Model coeffs'!I$9)*'Cost drivers '!$F291 + SUM('Model coeffs'!I$10)*'Cost drivers '!$G291 + SUM('Model coeffs'!I$11)*'Cost drivers '!$H291 + SUM('Model coeffs'!I$12)*'Cost drivers '!$I291 + SUM('Model coeffs'!I$13)*'Cost drivers '!$J291),
"")</f>
        <v>23.285585416157311</v>
      </c>
      <c r="J289" s="181">
        <f>IFERROR(
EXP(SUM('Model coeffs'!J$14) + SUM('Model coeffs'!J$7)*'Cost drivers '!$D291 + SUM('Model coeffs'!J$8)*'Cost drivers '!$E291 + SUM('Model coeffs'!J$9)*'Cost drivers '!$F291 + SUM('Model coeffs'!J$10)*'Cost drivers '!$G291 + SUM('Model coeffs'!J$11)*'Cost drivers '!$H291 + SUM('Model coeffs'!J$12)*'Cost drivers '!$I291 + SUM('Model coeffs'!J$13)*'Cost drivers '!$J291),
"")</f>
        <v>23.419197099233966</v>
      </c>
      <c r="K289" s="181">
        <f>IFERROR(
EXP(SUM('Model coeffs'!K$14) + SUM('Model coeffs'!K$7)*'Cost drivers '!$D291 + SUM('Model coeffs'!K$8)*'Cost drivers '!$E291 + SUM('Model coeffs'!K$9)*'Cost drivers '!$F291 + SUM('Model coeffs'!K$10)*'Cost drivers '!$G291 + SUM('Model coeffs'!K$11)*'Cost drivers '!$H291 + SUM('Model coeffs'!K$12)*'Cost drivers '!$I291 + SUM('Model coeffs'!K$13)*'Cost drivers '!$J291),
"")</f>
        <v>23.288249510161748</v>
      </c>
      <c r="L289" s="182">
        <f>IFERROR(INDEX('Cost drivers '!$O$9:$O$314, MATCH('Modelled costs '!$A289, 'Cost drivers '!$A$9:$A$314, 0)), "")</f>
        <v>909.98199999999997</v>
      </c>
      <c r="M289" s="183"/>
      <c r="N289" s="184">
        <f t="shared" si="52"/>
        <v>5.6481423238400286</v>
      </c>
      <c r="O289" s="184">
        <f t="shared" si="52"/>
        <v>5.3607623520652314</v>
      </c>
      <c r="P289" s="184">
        <f t="shared" si="52"/>
        <v>16.1739854796317</v>
      </c>
      <c r="Q289" s="184">
        <f t="shared" si="51"/>
        <v>15.222592472207362</v>
      </c>
      <c r="R289" s="184">
        <f t="shared" si="51"/>
        <v>21.104033495091677</v>
      </c>
      <c r="S289" s="184">
        <f t="shared" si="51"/>
        <v>21.189463588165662</v>
      </c>
      <c r="T289" s="184">
        <f t="shared" si="51"/>
        <v>21.311047814755124</v>
      </c>
      <c r="U289" s="184">
        <f t="shared" si="41"/>
        <v>21.191887865756009</v>
      </c>
      <c r="V289" s="183"/>
      <c r="W289" s="185">
        <f t="shared" si="45"/>
        <v>5.50445233795263</v>
      </c>
      <c r="X289" s="185">
        <f t="shared" si="46"/>
        <v>15.698288975919532</v>
      </c>
      <c r="Y289" s="185">
        <f t="shared" si="43"/>
        <v>21.19910819094212</v>
      </c>
      <c r="Z289" s="183"/>
      <c r="AA289" s="185">
        <f t="shared" si="47"/>
        <v>21.20274131387216</v>
      </c>
      <c r="AB289" s="185">
        <f t="shared" si="48"/>
        <v>21.19910819094212</v>
      </c>
      <c r="AC289" s="185">
        <f t="shared" si="49"/>
        <v>21.20001647167463</v>
      </c>
      <c r="AD289" s="183"/>
      <c r="AE289" s="186" t="str">
        <f>IF(RIGHT($C289,2)&gt;=RIGHT(Controls!$C$53,2), 'Modelled costs '!$AC289*Controls!$E$41, "")</f>
        <v/>
      </c>
      <c r="AF289" s="187" t="str">
        <f>IF(RIGHT($C289,2)&lt;RIGHT(Controls!$C$53,2), "", (INDEX(Controls!$F$44:$F$49, MATCH('Modelled costs '!$C289, Controls!$B$44:$B$49,0), 0))*'Modelled costs '!$AE289)</f>
        <v/>
      </c>
      <c r="AG289" s="188" t="str">
        <f t="shared" si="50"/>
        <v/>
      </c>
    </row>
    <row r="290" spans="1:33" s="48" customFormat="1" ht="13.15">
      <c r="A290" s="66" t="str">
        <f t="shared" si="44"/>
        <v>SEW25</v>
      </c>
      <c r="B290" s="66" t="str">
        <f>Costs!B291</f>
        <v>SEW</v>
      </c>
      <c r="C290" s="66" t="str">
        <f>Costs!C291</f>
        <v>2024-25</v>
      </c>
      <c r="D290" s="181">
        <f>IFERROR(
EXP(SUM('Model coeffs'!D$14) + SUM('Model coeffs'!D$7)*'Cost drivers '!$D292 + SUM('Model coeffs'!D$8)*'Cost drivers '!$E292 + SUM('Model coeffs'!D$9)*'Cost drivers '!$F292 + SUM('Model coeffs'!D$10)*'Cost drivers '!$G292 + SUM('Model coeffs'!D$11)*'Cost drivers '!$H292 + SUM('Model coeffs'!D$12)*'Cost drivers '!$I292 + SUM('Model coeffs'!D$13)*'Cost drivers '!$J292),
"")</f>
        <v>6.3426309695856773</v>
      </c>
      <c r="E290" s="181">
        <f>IFERROR(
EXP(SUM('Model coeffs'!E$14) + SUM('Model coeffs'!E$7)*'Cost drivers '!$D292 + SUM('Model coeffs'!E$8)*'Cost drivers '!$E292 + SUM('Model coeffs'!E$9)*'Cost drivers '!$F292 + SUM('Model coeffs'!E$10)*'Cost drivers '!$G292 + SUM('Model coeffs'!E$11)*'Cost drivers '!$H292 + SUM('Model coeffs'!E$12)*'Cost drivers '!$I292 + SUM('Model coeffs'!E$13)*'Cost drivers '!$J292),
"")</f>
        <v>6.0130359682864132</v>
      </c>
      <c r="F290" s="181">
        <f>IFERROR(
EXP(SUM('Model coeffs'!F$14) + SUM('Model coeffs'!F$7)*'Cost drivers '!$D292 + SUM('Model coeffs'!F$8)*'Cost drivers '!$E292 + SUM('Model coeffs'!F$9)*'Cost drivers '!$F292 + SUM('Model coeffs'!F$10)*'Cost drivers '!$G292 + SUM('Model coeffs'!F$11)*'Cost drivers '!$H292 + SUM('Model coeffs'!F$12)*'Cost drivers '!$I292 + SUM('Model coeffs'!F$13)*'Cost drivers '!$J292),
"")</f>
        <v>17.773961990052221</v>
      </c>
      <c r="G290" s="181">
        <f>IFERROR(
EXP(SUM('Model coeffs'!G$14) + SUM('Model coeffs'!G$7)*'Cost drivers '!$D292 + SUM('Model coeffs'!G$8)*'Cost drivers '!$E292 + SUM('Model coeffs'!G$9)*'Cost drivers '!$F292 + SUM('Model coeffs'!G$10)*'Cost drivers '!$G292 + SUM('Model coeffs'!G$11)*'Cost drivers '!$H292 + SUM('Model coeffs'!G$12)*'Cost drivers '!$I292 + SUM('Model coeffs'!G$13)*'Cost drivers '!$J292),
"")</f>
        <v>16.71736896841993</v>
      </c>
      <c r="H290" s="181">
        <f>IFERROR(
EXP(SUM('Model coeffs'!H$14) + SUM('Model coeffs'!H$7)*'Cost drivers '!$D292 + SUM('Model coeffs'!H$8)*'Cost drivers '!$E292 + SUM('Model coeffs'!H$9)*'Cost drivers '!$F292 + SUM('Model coeffs'!H$10)*'Cost drivers '!$G292 + SUM('Model coeffs'!H$11)*'Cost drivers '!$H292 + SUM('Model coeffs'!H$12)*'Cost drivers '!$I292 + SUM('Model coeffs'!H$13)*'Cost drivers '!$J292),
"")</f>
        <v>23.486840205405386</v>
      </c>
      <c r="I290" s="181">
        <f>IFERROR(
EXP(SUM('Model coeffs'!I$14) + SUM('Model coeffs'!I$7)*'Cost drivers '!$D292 + SUM('Model coeffs'!I$8)*'Cost drivers '!$E292 + SUM('Model coeffs'!I$9)*'Cost drivers '!$F292 + SUM('Model coeffs'!I$10)*'Cost drivers '!$G292 + SUM('Model coeffs'!I$11)*'Cost drivers '!$H292 + SUM('Model coeffs'!I$12)*'Cost drivers '!$I292 + SUM('Model coeffs'!I$13)*'Cost drivers '!$J292),
"")</f>
        <v>23.596274064762909</v>
      </c>
      <c r="J290" s="181">
        <f>IFERROR(
EXP(SUM('Model coeffs'!J$14) + SUM('Model coeffs'!J$7)*'Cost drivers '!$D292 + SUM('Model coeffs'!J$8)*'Cost drivers '!$E292 + SUM('Model coeffs'!J$9)*'Cost drivers '!$F292 + SUM('Model coeffs'!J$10)*'Cost drivers '!$G292 + SUM('Model coeffs'!J$11)*'Cost drivers '!$H292 + SUM('Model coeffs'!J$12)*'Cost drivers '!$I292 + SUM('Model coeffs'!J$13)*'Cost drivers '!$J292),
"")</f>
        <v>23.683803424799851</v>
      </c>
      <c r="K290" s="181">
        <f>IFERROR(
EXP(SUM('Model coeffs'!K$14) + SUM('Model coeffs'!K$7)*'Cost drivers '!$D292 + SUM('Model coeffs'!K$8)*'Cost drivers '!$E292 + SUM('Model coeffs'!K$9)*'Cost drivers '!$F292 + SUM('Model coeffs'!K$10)*'Cost drivers '!$G292 + SUM('Model coeffs'!K$11)*'Cost drivers '!$H292 + SUM('Model coeffs'!K$12)*'Cost drivers '!$I292 + SUM('Model coeffs'!K$13)*'Cost drivers '!$J292),
"")</f>
        <v>23.55917943944177</v>
      </c>
      <c r="L290" s="182">
        <f>IFERROR(INDEX('Cost drivers '!$O$9:$O$314, MATCH('Modelled costs '!$A290, 'Cost drivers '!$A$9:$A$314, 0)), "")</f>
        <v>917.91235035712043</v>
      </c>
      <c r="M290" s="183"/>
      <c r="N290" s="184">
        <f t="shared" si="52"/>
        <v>5.8219793007402503</v>
      </c>
      <c r="O290" s="184">
        <f t="shared" si="52"/>
        <v>5.5194399784316852</v>
      </c>
      <c r="P290" s="184">
        <f t="shared" si="52"/>
        <v>16.314939225446956</v>
      </c>
      <c r="Q290" s="184">
        <f t="shared" si="51"/>
        <v>15.345079441589526</v>
      </c>
      <c r="R290" s="184">
        <f t="shared" si="51"/>
        <v>21.55886069540577</v>
      </c>
      <c r="S290" s="184">
        <f t="shared" si="51"/>
        <v>21.659311386457283</v>
      </c>
      <c r="T290" s="184">
        <f t="shared" si="51"/>
        <v>21.739655667054048</v>
      </c>
      <c r="U290" s="184">
        <f t="shared" si="41"/>
        <v>21.625261771743141</v>
      </c>
      <c r="V290" s="183"/>
      <c r="W290" s="185">
        <f t="shared" si="45"/>
        <v>5.6707096395859677</v>
      </c>
      <c r="X290" s="185">
        <f t="shared" si="46"/>
        <v>15.830009333518241</v>
      </c>
      <c r="Y290" s="185">
        <f t="shared" si="43"/>
        <v>21.645772380165059</v>
      </c>
      <c r="Z290" s="183"/>
      <c r="AA290" s="185">
        <f t="shared" si="47"/>
        <v>21.50071897310421</v>
      </c>
      <c r="AB290" s="185">
        <f t="shared" si="48"/>
        <v>21.645772380165059</v>
      </c>
      <c r="AC290" s="185">
        <f t="shared" si="49"/>
        <v>21.609509028399849</v>
      </c>
      <c r="AD290" s="183"/>
      <c r="AE290" s="186">
        <f>IF(RIGHT($C290,2)&gt;=RIGHT(Controls!$C$53,2), 'Modelled costs '!$AC290*Controls!$E$41, "")</f>
        <v>19.819362494671683</v>
      </c>
      <c r="AF290" s="187">
        <f>IF(RIGHT($C290,2)&lt;RIGHT(Controls!$C$53,2), "", (INDEX(Controls!$F$44:$F$49, MATCH('Modelled costs '!$C290, Controls!$B$44:$B$49,0), 0))*'Modelled costs '!$AE290)</f>
        <v>-0.15700838481208929</v>
      </c>
      <c r="AG290" s="188">
        <f t="shared" si="50"/>
        <v>19.662354109859592</v>
      </c>
    </row>
    <row r="291" spans="1:33" s="48" customFormat="1" ht="13.15">
      <c r="A291" s="66" t="str">
        <f t="shared" si="44"/>
        <v>SEW26</v>
      </c>
      <c r="B291" s="66" t="str">
        <f>Costs!B292</f>
        <v>SEW</v>
      </c>
      <c r="C291" s="66" t="str">
        <f>Costs!C292</f>
        <v>2025-26</v>
      </c>
      <c r="D291" s="181">
        <f>IFERROR(
EXP(SUM('Model coeffs'!D$14) + SUM('Model coeffs'!D$7)*'Cost drivers '!$D293 + SUM('Model coeffs'!D$8)*'Cost drivers '!$E293 + SUM('Model coeffs'!D$9)*'Cost drivers '!$F293 + SUM('Model coeffs'!D$10)*'Cost drivers '!$G293 + SUM('Model coeffs'!D$11)*'Cost drivers '!$H293 + SUM('Model coeffs'!D$12)*'Cost drivers '!$I293 + SUM('Model coeffs'!D$13)*'Cost drivers '!$J293),
"")</f>
        <v>7.2938967989617183</v>
      </c>
      <c r="E291" s="181">
        <f>IFERROR(
EXP(SUM('Model coeffs'!E$14) + SUM('Model coeffs'!E$7)*'Cost drivers '!$D293 + SUM('Model coeffs'!E$8)*'Cost drivers '!$E293 + SUM('Model coeffs'!E$9)*'Cost drivers '!$F293 + SUM('Model coeffs'!E$10)*'Cost drivers '!$G293 + SUM('Model coeffs'!E$11)*'Cost drivers '!$H293 + SUM('Model coeffs'!E$12)*'Cost drivers '!$I293 + SUM('Model coeffs'!E$13)*'Cost drivers '!$J293),
"")</f>
        <v>6.863992363978042</v>
      </c>
      <c r="F291" s="181">
        <f>IFERROR(
EXP(SUM('Model coeffs'!F$14) + SUM('Model coeffs'!F$7)*'Cost drivers '!$D293 + SUM('Model coeffs'!F$8)*'Cost drivers '!$E293 + SUM('Model coeffs'!F$9)*'Cost drivers '!$F293 + SUM('Model coeffs'!F$10)*'Cost drivers '!$G293 + SUM('Model coeffs'!F$11)*'Cost drivers '!$H293 + SUM('Model coeffs'!F$12)*'Cost drivers '!$I293 + SUM('Model coeffs'!F$13)*'Cost drivers '!$J293),
"")</f>
        <v>17.773961990052221</v>
      </c>
      <c r="G291" s="181">
        <f>IFERROR(
EXP(SUM('Model coeffs'!G$14) + SUM('Model coeffs'!G$7)*'Cost drivers '!$D293 + SUM('Model coeffs'!G$8)*'Cost drivers '!$E293 + SUM('Model coeffs'!G$9)*'Cost drivers '!$F293 + SUM('Model coeffs'!G$10)*'Cost drivers '!$G293 + SUM('Model coeffs'!G$11)*'Cost drivers '!$H293 + SUM('Model coeffs'!G$12)*'Cost drivers '!$I293 + SUM('Model coeffs'!G$13)*'Cost drivers '!$J293),
"")</f>
        <v>16.704836957278886</v>
      </c>
      <c r="H291" s="181">
        <f>IFERROR(
EXP(SUM('Model coeffs'!H$14) + SUM('Model coeffs'!H$7)*'Cost drivers '!$D293 + SUM('Model coeffs'!H$8)*'Cost drivers '!$E293 + SUM('Model coeffs'!H$9)*'Cost drivers '!$F293 + SUM('Model coeffs'!H$10)*'Cost drivers '!$G293 + SUM('Model coeffs'!H$11)*'Cost drivers '!$H293 + SUM('Model coeffs'!H$12)*'Cost drivers '!$I293 + SUM('Model coeffs'!H$13)*'Cost drivers '!$J293),
"")</f>
        <v>25.591842617776905</v>
      </c>
      <c r="I291" s="181">
        <f>IFERROR(
EXP(SUM('Model coeffs'!I$14) + SUM('Model coeffs'!I$7)*'Cost drivers '!$D293 + SUM('Model coeffs'!I$8)*'Cost drivers '!$E293 + SUM('Model coeffs'!I$9)*'Cost drivers '!$F293 + SUM('Model coeffs'!I$10)*'Cost drivers '!$G293 + SUM('Model coeffs'!I$11)*'Cost drivers '!$H293 + SUM('Model coeffs'!I$12)*'Cost drivers '!$I293 + SUM('Model coeffs'!I$13)*'Cost drivers '!$J293),
"")</f>
        <v>25.814390920741907</v>
      </c>
      <c r="J291" s="181">
        <f>IFERROR(
EXP(SUM('Model coeffs'!J$14) + SUM('Model coeffs'!J$7)*'Cost drivers '!$D293 + SUM('Model coeffs'!J$8)*'Cost drivers '!$E293 + SUM('Model coeffs'!J$9)*'Cost drivers '!$F293 + SUM('Model coeffs'!J$10)*'Cost drivers '!$G293 + SUM('Model coeffs'!J$11)*'Cost drivers '!$H293 + SUM('Model coeffs'!J$12)*'Cost drivers '!$I293 + SUM('Model coeffs'!J$13)*'Cost drivers '!$J293),
"")</f>
        <v>25.466335802657571</v>
      </c>
      <c r="K291" s="181">
        <f>IFERROR(
EXP(SUM('Model coeffs'!K$14) + SUM('Model coeffs'!K$7)*'Cost drivers '!$D293 + SUM('Model coeffs'!K$8)*'Cost drivers '!$E293 + SUM('Model coeffs'!K$9)*'Cost drivers '!$F293 + SUM('Model coeffs'!K$10)*'Cost drivers '!$G293 + SUM('Model coeffs'!K$11)*'Cost drivers '!$H293 + SUM('Model coeffs'!K$12)*'Cost drivers '!$I293 + SUM('Model coeffs'!K$13)*'Cost drivers '!$J293),
"")</f>
        <v>25.386590676496223</v>
      </c>
      <c r="L291" s="182">
        <f>IFERROR(INDEX('Cost drivers '!$O$9:$O$314, MATCH('Modelled costs '!$A291, 'Cost drivers '!$A$9:$A$314, 0)), "")</f>
        <v>926.9671746004168</v>
      </c>
      <c r="M291" s="183"/>
      <c r="N291" s="184">
        <f t="shared" si="52"/>
        <v>6.761202907560568</v>
      </c>
      <c r="O291" s="184">
        <f t="shared" si="52"/>
        <v>6.362695608115561</v>
      </c>
      <c r="P291" s="184">
        <f t="shared" si="52"/>
        <v>16.47587932737391</v>
      </c>
      <c r="Q291" s="184">
        <f t="shared" si="51"/>
        <v>15.484835516449433</v>
      </c>
      <c r="R291" s="184">
        <f t="shared" si="51"/>
        <v>23.722798044219193</v>
      </c>
      <c r="S291" s="184">
        <f t="shared" si="51"/>
        <v>23.929093015830777</v>
      </c>
      <c r="T291" s="184">
        <f t="shared" si="51"/>
        <v>23.606457346414928</v>
      </c>
      <c r="U291" s="184">
        <f t="shared" si="51"/>
        <v>23.532536232128987</v>
      </c>
      <c r="V291" s="183"/>
      <c r="W291" s="185">
        <f t="shared" si="45"/>
        <v>6.561949257838064</v>
      </c>
      <c r="X291" s="185">
        <f t="shared" si="46"/>
        <v>15.980357421911672</v>
      </c>
      <c r="Y291" s="185">
        <f t="shared" si="43"/>
        <v>23.697721159648474</v>
      </c>
      <c r="Z291" s="183"/>
      <c r="AA291" s="185">
        <f t="shared" si="47"/>
        <v>22.542306679749736</v>
      </c>
      <c r="AB291" s="185">
        <f t="shared" si="48"/>
        <v>23.697721159648474</v>
      </c>
      <c r="AC291" s="185">
        <f t="shared" si="49"/>
        <v>23.408867539673793</v>
      </c>
      <c r="AD291" s="183"/>
      <c r="AE291" s="186">
        <f>IF(RIGHT($C291,2)&gt;=RIGHT(Controls!$C$53,2), 'Modelled costs '!$AC291*Controls!$E$41, "")</f>
        <v>21.469660914036179</v>
      </c>
      <c r="AF291" s="187">
        <f>IF(RIGHT($C291,2)&lt;RIGHT(Controls!$C$53,2), "", (INDEX(Controls!$F$44:$F$49, MATCH('Modelled costs '!$C291, Controls!$B$44:$B$49,0), 0))*'Modelled costs '!$AE291)</f>
        <v>-0.33881661264753088</v>
      </c>
      <c r="AG291" s="188">
        <f t="shared" si="50"/>
        <v>21.130844301388649</v>
      </c>
    </row>
    <row r="292" spans="1:33" s="48" customFormat="1" ht="13.15">
      <c r="A292" s="66" t="str">
        <f t="shared" si="44"/>
        <v>SEW27</v>
      </c>
      <c r="B292" s="66" t="str">
        <f>Costs!B293</f>
        <v>SEW</v>
      </c>
      <c r="C292" s="66" t="str">
        <f>Costs!C293</f>
        <v>2026-27</v>
      </c>
      <c r="D292" s="181">
        <f>IFERROR(
EXP(SUM('Model coeffs'!D$14) + SUM('Model coeffs'!D$7)*'Cost drivers '!$D294 + SUM('Model coeffs'!D$8)*'Cost drivers '!$E294 + SUM('Model coeffs'!D$9)*'Cost drivers '!$F294 + SUM('Model coeffs'!D$10)*'Cost drivers '!$G294 + SUM('Model coeffs'!D$11)*'Cost drivers '!$H294 + SUM('Model coeffs'!D$12)*'Cost drivers '!$I294 + SUM('Model coeffs'!D$13)*'Cost drivers '!$J294),
"")</f>
        <v>7.4020535481054601</v>
      </c>
      <c r="E292" s="181">
        <f>IFERROR(
EXP(SUM('Model coeffs'!E$14) + SUM('Model coeffs'!E$7)*'Cost drivers '!$D294 + SUM('Model coeffs'!E$8)*'Cost drivers '!$E294 + SUM('Model coeffs'!E$9)*'Cost drivers '!$F294 + SUM('Model coeffs'!E$10)*'Cost drivers '!$G294 + SUM('Model coeffs'!E$11)*'Cost drivers '!$H294 + SUM('Model coeffs'!E$12)*'Cost drivers '!$I294 + SUM('Model coeffs'!E$13)*'Cost drivers '!$J294),
"")</f>
        <v>6.9603580646004408</v>
      </c>
      <c r="F292" s="181">
        <f>IFERROR(
EXP(SUM('Model coeffs'!F$14) + SUM('Model coeffs'!F$7)*'Cost drivers '!$D294 + SUM('Model coeffs'!F$8)*'Cost drivers '!$E294 + SUM('Model coeffs'!F$9)*'Cost drivers '!$F294 + SUM('Model coeffs'!F$10)*'Cost drivers '!$G294 + SUM('Model coeffs'!F$11)*'Cost drivers '!$H294 + SUM('Model coeffs'!F$12)*'Cost drivers '!$I294 + SUM('Model coeffs'!F$13)*'Cost drivers '!$J294),
"")</f>
        <v>17.773961990052221</v>
      </c>
      <c r="G292" s="181">
        <f>IFERROR(
EXP(SUM('Model coeffs'!G$14) + SUM('Model coeffs'!G$7)*'Cost drivers '!$D294 + SUM('Model coeffs'!G$8)*'Cost drivers '!$E294 + SUM('Model coeffs'!G$9)*'Cost drivers '!$F294 + SUM('Model coeffs'!G$10)*'Cost drivers '!$G294 + SUM('Model coeffs'!G$11)*'Cost drivers '!$H294 + SUM('Model coeffs'!G$12)*'Cost drivers '!$I294 + SUM('Model coeffs'!G$13)*'Cost drivers '!$J294),
"")</f>
        <v>16.689579524869739</v>
      </c>
      <c r="H292" s="181">
        <f>IFERROR(
EXP(SUM('Model coeffs'!H$14) + SUM('Model coeffs'!H$7)*'Cost drivers '!$D294 + SUM('Model coeffs'!H$8)*'Cost drivers '!$E294 + SUM('Model coeffs'!H$9)*'Cost drivers '!$F294 + SUM('Model coeffs'!H$10)*'Cost drivers '!$G294 + SUM('Model coeffs'!H$11)*'Cost drivers '!$H294 + SUM('Model coeffs'!H$12)*'Cost drivers '!$I294 + SUM('Model coeffs'!H$13)*'Cost drivers '!$J294),
"")</f>
        <v>25.798893720210419</v>
      </c>
      <c r="I292" s="181">
        <f>IFERROR(
EXP(SUM('Model coeffs'!I$14) + SUM('Model coeffs'!I$7)*'Cost drivers '!$D294 + SUM('Model coeffs'!I$8)*'Cost drivers '!$E294 + SUM('Model coeffs'!I$9)*'Cost drivers '!$F294 + SUM('Model coeffs'!I$10)*'Cost drivers '!$G294 + SUM('Model coeffs'!I$11)*'Cost drivers '!$H294 + SUM('Model coeffs'!I$12)*'Cost drivers '!$I294 + SUM('Model coeffs'!I$13)*'Cost drivers '!$J294),
"")</f>
        <v>26.033752271711641</v>
      </c>
      <c r="J292" s="181">
        <f>IFERROR(
EXP(SUM('Model coeffs'!J$14) + SUM('Model coeffs'!J$7)*'Cost drivers '!$D294 + SUM('Model coeffs'!J$8)*'Cost drivers '!$E294 + SUM('Model coeffs'!J$9)*'Cost drivers '!$F294 + SUM('Model coeffs'!J$10)*'Cost drivers '!$G294 + SUM('Model coeffs'!J$11)*'Cost drivers '!$H294 + SUM('Model coeffs'!J$12)*'Cost drivers '!$I294 + SUM('Model coeffs'!J$13)*'Cost drivers '!$J294),
"")</f>
        <v>25.661733847980045</v>
      </c>
      <c r="K292" s="181">
        <f>IFERROR(
EXP(SUM('Model coeffs'!K$14) + SUM('Model coeffs'!K$7)*'Cost drivers '!$D294 + SUM('Model coeffs'!K$8)*'Cost drivers '!$E294 + SUM('Model coeffs'!K$9)*'Cost drivers '!$F294 + SUM('Model coeffs'!K$10)*'Cost drivers '!$G294 + SUM('Model coeffs'!K$11)*'Cost drivers '!$H294 + SUM('Model coeffs'!K$12)*'Cost drivers '!$I294 + SUM('Model coeffs'!K$13)*'Cost drivers '!$J294),
"")</f>
        <v>25.587142669352932</v>
      </c>
      <c r="L292" s="182">
        <f>IFERROR(INDEX('Cost drivers '!$O$9:$O$314, MATCH('Modelled costs '!$A292, 'Cost drivers '!$A$9:$A$314, 0)), "")</f>
        <v>938.12120137880288</v>
      </c>
      <c r="M292" s="183"/>
      <c r="N292" s="184">
        <f t="shared" si="52"/>
        <v>6.9440233672189251</v>
      </c>
      <c r="O292" s="184">
        <f t="shared" si="52"/>
        <v>6.5296594695896051</v>
      </c>
      <c r="P292" s="184">
        <f t="shared" si="52"/>
        <v>16.67413057536897</v>
      </c>
      <c r="Q292" s="184">
        <f t="shared" si="51"/>
        <v>15.656848394377871</v>
      </c>
      <c r="R292" s="184">
        <f t="shared" si="51"/>
        <v>24.202489171047851</v>
      </c>
      <c r="S292" s="184">
        <f t="shared" si="51"/>
        <v>24.422814957536264</v>
      </c>
      <c r="T292" s="184">
        <f t="shared" si="51"/>
        <v>24.073816586930128</v>
      </c>
      <c r="U292" s="184">
        <f t="shared" si="51"/>
        <v>24.003841020824201</v>
      </c>
      <c r="V292" s="183"/>
      <c r="W292" s="185">
        <f t="shared" si="45"/>
        <v>6.7368414184042651</v>
      </c>
      <c r="X292" s="185">
        <f t="shared" si="46"/>
        <v>16.165489484873419</v>
      </c>
      <c r="Y292" s="185">
        <f t="shared" si="43"/>
        <v>24.175740434084613</v>
      </c>
      <c r="Z292" s="183"/>
      <c r="AA292" s="185">
        <f t="shared" si="47"/>
        <v>22.902330903277683</v>
      </c>
      <c r="AB292" s="185">
        <f t="shared" si="48"/>
        <v>24.175740434084613</v>
      </c>
      <c r="AC292" s="185">
        <f t="shared" si="49"/>
        <v>23.85738805138288</v>
      </c>
      <c r="AD292" s="183"/>
      <c r="AE292" s="186">
        <f>IF(RIGHT($C292,2)&gt;=RIGHT(Controls!$C$53,2), 'Modelled costs '!$AC292*Controls!$E$41, "")</f>
        <v>21.881025679250204</v>
      </c>
      <c r="AF292" s="187">
        <f>IF(RIGHT($C292,2)&lt;RIGHT(Controls!$C$53,2), "", (INDEX(Controls!$F$44:$F$49, MATCH('Modelled costs '!$C292, Controls!$B$44:$B$49,0), 0))*'Modelled costs '!$AE292)</f>
        <v>-0.51591372937254942</v>
      </c>
      <c r="AG292" s="188">
        <f t="shared" si="50"/>
        <v>21.365111949877654</v>
      </c>
    </row>
    <row r="293" spans="1:33" s="48" customFormat="1" ht="13.15">
      <c r="A293" s="66" t="str">
        <f t="shared" si="44"/>
        <v>SEW28</v>
      </c>
      <c r="B293" s="66" t="str">
        <f>Costs!B294</f>
        <v>SEW</v>
      </c>
      <c r="C293" s="66" t="str">
        <f>Costs!C294</f>
        <v>2027-28</v>
      </c>
      <c r="D293" s="181">
        <f>IFERROR(
EXP(SUM('Model coeffs'!D$14) + SUM('Model coeffs'!D$7)*'Cost drivers '!$D295 + SUM('Model coeffs'!D$8)*'Cost drivers '!$E295 + SUM('Model coeffs'!D$9)*'Cost drivers '!$F295 + SUM('Model coeffs'!D$10)*'Cost drivers '!$G295 + SUM('Model coeffs'!D$11)*'Cost drivers '!$H295 + SUM('Model coeffs'!D$12)*'Cost drivers '!$I295 + SUM('Model coeffs'!D$13)*'Cost drivers '!$J295),
"")</f>
        <v>7.232092331735438</v>
      </c>
      <c r="E293" s="181">
        <f>IFERROR(
EXP(SUM('Model coeffs'!E$14) + SUM('Model coeffs'!E$7)*'Cost drivers '!$D295 + SUM('Model coeffs'!E$8)*'Cost drivers '!$E295 + SUM('Model coeffs'!E$9)*'Cost drivers '!$F295 + SUM('Model coeffs'!E$10)*'Cost drivers '!$G295 + SUM('Model coeffs'!E$11)*'Cost drivers '!$H295 + SUM('Model coeffs'!E$12)*'Cost drivers '!$I295 + SUM('Model coeffs'!E$13)*'Cost drivers '!$J295),
"")</f>
        <v>6.8088918625069175</v>
      </c>
      <c r="F293" s="181">
        <f>IFERROR(
EXP(SUM('Model coeffs'!F$14) + SUM('Model coeffs'!F$7)*'Cost drivers '!$D295 + SUM('Model coeffs'!F$8)*'Cost drivers '!$E295 + SUM('Model coeffs'!F$9)*'Cost drivers '!$F295 + SUM('Model coeffs'!F$10)*'Cost drivers '!$G295 + SUM('Model coeffs'!F$11)*'Cost drivers '!$H295 + SUM('Model coeffs'!F$12)*'Cost drivers '!$I295 + SUM('Model coeffs'!F$13)*'Cost drivers '!$J295),
"")</f>
        <v>17.773961990052221</v>
      </c>
      <c r="G293" s="181">
        <f>IFERROR(
EXP(SUM('Model coeffs'!G$14) + SUM('Model coeffs'!G$7)*'Cost drivers '!$D295 + SUM('Model coeffs'!G$8)*'Cost drivers '!$E295 + SUM('Model coeffs'!G$9)*'Cost drivers '!$F295 + SUM('Model coeffs'!G$10)*'Cost drivers '!$G295 + SUM('Model coeffs'!G$11)*'Cost drivers '!$H295 + SUM('Model coeffs'!G$12)*'Cost drivers '!$I295 + SUM('Model coeffs'!G$13)*'Cost drivers '!$J295),
"")</f>
        <v>16.674250690406833</v>
      </c>
      <c r="H293" s="181">
        <f>IFERROR(
EXP(SUM('Model coeffs'!H$14) + SUM('Model coeffs'!H$7)*'Cost drivers '!$D295 + SUM('Model coeffs'!H$8)*'Cost drivers '!$E295 + SUM('Model coeffs'!H$9)*'Cost drivers '!$F295 + SUM('Model coeffs'!H$10)*'Cost drivers '!$G295 + SUM('Model coeffs'!H$11)*'Cost drivers '!$H295 + SUM('Model coeffs'!H$12)*'Cost drivers '!$I295 + SUM('Model coeffs'!H$13)*'Cost drivers '!$J295),
"")</f>
        <v>25.402181003986538</v>
      </c>
      <c r="I293" s="181">
        <f>IFERROR(
EXP(SUM('Model coeffs'!I$14) + SUM('Model coeffs'!I$7)*'Cost drivers '!$D295 + SUM('Model coeffs'!I$8)*'Cost drivers '!$E295 + SUM('Model coeffs'!I$9)*'Cost drivers '!$F295 + SUM('Model coeffs'!I$10)*'Cost drivers '!$G295 + SUM('Model coeffs'!I$11)*'Cost drivers '!$H295 + SUM('Model coeffs'!I$12)*'Cost drivers '!$I295 + SUM('Model coeffs'!I$13)*'Cost drivers '!$J295),
"")</f>
        <v>25.615752328867579</v>
      </c>
      <c r="J293" s="181">
        <f>IFERROR(
EXP(SUM('Model coeffs'!J$14) + SUM('Model coeffs'!J$7)*'Cost drivers '!$D295 + SUM('Model coeffs'!J$8)*'Cost drivers '!$E295 + SUM('Model coeffs'!J$9)*'Cost drivers '!$F295 + SUM('Model coeffs'!J$10)*'Cost drivers '!$G295 + SUM('Model coeffs'!J$11)*'Cost drivers '!$H295 + SUM('Model coeffs'!J$12)*'Cost drivers '!$I295 + SUM('Model coeffs'!J$13)*'Cost drivers '!$J295),
"")</f>
        <v>25.354053013491345</v>
      </c>
      <c r="K293" s="181">
        <f>IFERROR(
EXP(SUM('Model coeffs'!K$14) + SUM('Model coeffs'!K$7)*'Cost drivers '!$D295 + SUM('Model coeffs'!K$8)*'Cost drivers '!$E295 + SUM('Model coeffs'!K$9)*'Cost drivers '!$F295 + SUM('Model coeffs'!K$10)*'Cost drivers '!$G295 + SUM('Model coeffs'!K$11)*'Cost drivers '!$H295 + SUM('Model coeffs'!K$12)*'Cost drivers '!$I295 + SUM('Model coeffs'!K$13)*'Cost drivers '!$J295),
"")</f>
        <v>25.271366745381439</v>
      </c>
      <c r="L293" s="182">
        <f>IFERROR(INDEX('Cost drivers '!$O$9:$O$314, MATCH('Modelled costs '!$A293, 'Cost drivers '!$A$9:$A$314, 0)), "")</f>
        <v>949.47304739319236</v>
      </c>
      <c r="M293" s="183"/>
      <c r="N293" s="184">
        <f t="shared" si="52"/>
        <v>6.8666767452417847</v>
      </c>
      <c r="O293" s="184">
        <f t="shared" si="52"/>
        <v>6.4648593060651516</v>
      </c>
      <c r="P293" s="184">
        <f t="shared" si="52"/>
        <v>16.875897854945652</v>
      </c>
      <c r="Q293" s="184">
        <f t="shared" si="51"/>
        <v>15.831751616018616</v>
      </c>
      <c r="R293" s="184">
        <f t="shared" si="51"/>
        <v>24.118686208288558</v>
      </c>
      <c r="S293" s="184">
        <f t="shared" si="51"/>
        <v>24.321466424959166</v>
      </c>
      <c r="T293" s="184">
        <f t="shared" si="51"/>
        <v>24.072989978488177</v>
      </c>
      <c r="U293" s="184">
        <f t="shared" si="51"/>
        <v>23.994481595528292</v>
      </c>
      <c r="V293" s="183"/>
      <c r="W293" s="185">
        <f t="shared" si="45"/>
        <v>6.6657680256534686</v>
      </c>
      <c r="X293" s="185">
        <f t="shared" si="46"/>
        <v>16.353824735482135</v>
      </c>
      <c r="Y293" s="185">
        <f t="shared" si="43"/>
        <v>24.12690605181605</v>
      </c>
      <c r="Z293" s="183"/>
      <c r="AA293" s="185">
        <f t="shared" si="47"/>
        <v>23.019592761135605</v>
      </c>
      <c r="AB293" s="185">
        <f t="shared" si="48"/>
        <v>24.12690605181605</v>
      </c>
      <c r="AC293" s="185">
        <f t="shared" si="49"/>
        <v>23.850077729145937</v>
      </c>
      <c r="AD293" s="183"/>
      <c r="AE293" s="186">
        <f>IF(RIGHT($C293,2)&gt;=RIGHT(Controls!$C$53,2), 'Modelled costs '!$AC293*Controls!$E$41, "")</f>
        <v>21.874320949116054</v>
      </c>
      <c r="AF293" s="187">
        <f>IF(RIGHT($C293,2)&lt;RIGHT(Controls!$C$53,2), "", (INDEX(Controls!$F$44:$F$49, MATCH('Modelled costs '!$C293, Controls!$B$44:$B$49,0), 0))*'Modelled costs '!$AE293)</f>
        <v>-0.68495754685343468</v>
      </c>
      <c r="AG293" s="188">
        <f t="shared" si="50"/>
        <v>21.189363402262618</v>
      </c>
    </row>
    <row r="294" spans="1:33" s="48" customFormat="1" ht="13.15">
      <c r="A294" s="66" t="str">
        <f t="shared" si="44"/>
        <v>SEW29</v>
      </c>
      <c r="B294" s="66" t="str">
        <f>Costs!B295</f>
        <v>SEW</v>
      </c>
      <c r="C294" s="66" t="str">
        <f>Costs!C295</f>
        <v>2028-29</v>
      </c>
      <c r="D294" s="181">
        <f>IFERROR(
EXP(SUM('Model coeffs'!D$14) + SUM('Model coeffs'!D$7)*'Cost drivers '!$D296 + SUM('Model coeffs'!D$8)*'Cost drivers '!$E296 + SUM('Model coeffs'!D$9)*'Cost drivers '!$F296 + SUM('Model coeffs'!D$10)*'Cost drivers '!$G296 + SUM('Model coeffs'!D$11)*'Cost drivers '!$H296 + SUM('Model coeffs'!D$12)*'Cost drivers '!$I296 + SUM('Model coeffs'!D$13)*'Cost drivers '!$J296),
"")</f>
        <v>7.3294026983942189</v>
      </c>
      <c r="E294" s="181">
        <f>IFERROR(
EXP(SUM('Model coeffs'!E$14) + SUM('Model coeffs'!E$7)*'Cost drivers '!$D296 + SUM('Model coeffs'!E$8)*'Cost drivers '!$E296 + SUM('Model coeffs'!E$9)*'Cost drivers '!$F296 + SUM('Model coeffs'!E$10)*'Cost drivers '!$G296 + SUM('Model coeffs'!E$11)*'Cost drivers '!$H296 + SUM('Model coeffs'!E$12)*'Cost drivers '!$I296 + SUM('Model coeffs'!E$13)*'Cost drivers '!$J296),
"")</f>
        <v>6.8956357479327863</v>
      </c>
      <c r="F294" s="181">
        <f>IFERROR(
EXP(SUM('Model coeffs'!F$14) + SUM('Model coeffs'!F$7)*'Cost drivers '!$D296 + SUM('Model coeffs'!F$8)*'Cost drivers '!$E296 + SUM('Model coeffs'!F$9)*'Cost drivers '!$F296 + SUM('Model coeffs'!F$10)*'Cost drivers '!$G296 + SUM('Model coeffs'!F$11)*'Cost drivers '!$H296 + SUM('Model coeffs'!F$12)*'Cost drivers '!$I296 + SUM('Model coeffs'!F$13)*'Cost drivers '!$J296),
"")</f>
        <v>17.773961990052221</v>
      </c>
      <c r="G294" s="181">
        <f>IFERROR(
EXP(SUM('Model coeffs'!G$14) + SUM('Model coeffs'!G$7)*'Cost drivers '!$D296 + SUM('Model coeffs'!G$8)*'Cost drivers '!$E296 + SUM('Model coeffs'!G$9)*'Cost drivers '!$F296 + SUM('Model coeffs'!G$10)*'Cost drivers '!$G296 + SUM('Model coeffs'!G$11)*'Cost drivers '!$H296 + SUM('Model coeffs'!G$12)*'Cost drivers '!$I296 + SUM('Model coeffs'!G$13)*'Cost drivers '!$J296),
"")</f>
        <v>16.658888205528719</v>
      </c>
      <c r="H294" s="181">
        <f>IFERROR(
EXP(SUM('Model coeffs'!H$14) + SUM('Model coeffs'!H$7)*'Cost drivers '!$D296 + SUM('Model coeffs'!H$8)*'Cost drivers '!$E296 + SUM('Model coeffs'!H$9)*'Cost drivers '!$F296 + SUM('Model coeffs'!H$10)*'Cost drivers '!$G296 + SUM('Model coeffs'!H$11)*'Cost drivers '!$H296 + SUM('Model coeffs'!H$12)*'Cost drivers '!$I296 + SUM('Model coeffs'!H$13)*'Cost drivers '!$J296),
"")</f>
        <v>25.585952145437211</v>
      </c>
      <c r="I294" s="181">
        <f>IFERROR(
EXP(SUM('Model coeffs'!I$14) + SUM('Model coeffs'!I$7)*'Cost drivers '!$D296 + SUM('Model coeffs'!I$8)*'Cost drivers '!$E296 + SUM('Model coeffs'!I$9)*'Cost drivers '!$F296 + SUM('Model coeffs'!I$10)*'Cost drivers '!$G296 + SUM('Model coeffs'!I$11)*'Cost drivers '!$H296 + SUM('Model coeffs'!I$12)*'Cost drivers '!$I296 + SUM('Model coeffs'!I$13)*'Cost drivers '!$J296),
"")</f>
        <v>25.810477025631318</v>
      </c>
      <c r="J294" s="181">
        <f>IFERROR(
EXP(SUM('Model coeffs'!J$14) + SUM('Model coeffs'!J$7)*'Cost drivers '!$D296 + SUM('Model coeffs'!J$8)*'Cost drivers '!$E296 + SUM('Model coeffs'!J$9)*'Cost drivers '!$F296 + SUM('Model coeffs'!J$10)*'Cost drivers '!$G296 + SUM('Model coeffs'!J$11)*'Cost drivers '!$H296 + SUM('Model coeffs'!J$12)*'Cost drivers '!$I296 + SUM('Model coeffs'!J$13)*'Cost drivers '!$J296),
"")</f>
        <v>25.530634071739073</v>
      </c>
      <c r="K294" s="181">
        <f>IFERROR(
EXP(SUM('Model coeffs'!K$14) + SUM('Model coeffs'!K$7)*'Cost drivers '!$D296 + SUM('Model coeffs'!K$8)*'Cost drivers '!$E296 + SUM('Model coeffs'!K$9)*'Cost drivers '!$F296 + SUM('Model coeffs'!K$10)*'Cost drivers '!$G296 + SUM('Model coeffs'!K$11)*'Cost drivers '!$H296 + SUM('Model coeffs'!K$12)*'Cost drivers '!$I296 + SUM('Model coeffs'!K$13)*'Cost drivers '!$J296),
"")</f>
        <v>25.45257992760267</v>
      </c>
      <c r="L294" s="182">
        <f>IFERROR(INDEX('Cost drivers '!$O$9:$O$314, MATCH('Modelled costs '!$A294, 'Cost drivers '!$A$9:$A$314, 0)), "")</f>
        <v>960.99829769856365</v>
      </c>
      <c r="M294" s="183"/>
      <c r="N294" s="184">
        <f t="shared" si="52"/>
        <v>7.043543516304104</v>
      </c>
      <c r="O294" s="184">
        <f t="shared" si="52"/>
        <v>6.6266942153127699</v>
      </c>
      <c r="P294" s="184">
        <f t="shared" si="52"/>
        <v>17.08074721579916</v>
      </c>
      <c r="Q294" s="184">
        <f t="shared" si="51"/>
        <v>16.009163207063779</v>
      </c>
      <c r="R294" s="184">
        <f t="shared" si="51"/>
        <v>24.588056456762072</v>
      </c>
      <c r="S294" s="184">
        <f t="shared" si="51"/>
        <v>24.803824484419586</v>
      </c>
      <c r="T294" s="184">
        <f t="shared" si="51"/>
        <v>24.534895882106195</v>
      </c>
      <c r="U294" s="184">
        <f t="shared" si="51"/>
        <v>24.459885982462797</v>
      </c>
      <c r="V294" s="183"/>
      <c r="W294" s="185">
        <f t="shared" si="45"/>
        <v>6.835118865808437</v>
      </c>
      <c r="X294" s="185">
        <f t="shared" si="46"/>
        <v>16.544955211431471</v>
      </c>
      <c r="Y294" s="185">
        <f t="shared" si="43"/>
        <v>24.596665701437662</v>
      </c>
      <c r="Z294" s="183"/>
      <c r="AA294" s="185">
        <f t="shared" si="47"/>
        <v>23.380074077239907</v>
      </c>
      <c r="AB294" s="185">
        <f t="shared" si="48"/>
        <v>24.596665701437662</v>
      </c>
      <c r="AC294" s="185">
        <f t="shared" si="49"/>
        <v>24.292517795388225</v>
      </c>
      <c r="AD294" s="183"/>
      <c r="AE294" s="186">
        <f>IF(RIGHT($C294,2)&gt;=RIGHT(Controls!$C$53,2), 'Modelled costs '!$AC294*Controls!$E$41, "")</f>
        <v>22.280108977131782</v>
      </c>
      <c r="AF294" s="187">
        <f>IF(RIGHT($C294,2)&lt;RIGHT(Controls!$C$53,2), "", (INDEX(Controls!$F$44:$F$49, MATCH('Modelled costs '!$C294, Controls!$B$44:$B$49,0), 0))*'Modelled costs '!$AE294)</f>
        <v>-0.86863958553575893</v>
      </c>
      <c r="AG294" s="188">
        <f t="shared" si="50"/>
        <v>21.411469391596022</v>
      </c>
    </row>
    <row r="295" spans="1:33" s="48" customFormat="1" ht="13.15">
      <c r="A295" s="66" t="str">
        <f t="shared" si="44"/>
        <v>SEW30</v>
      </c>
      <c r="B295" s="66" t="str">
        <f>Costs!B296</f>
        <v>SEW</v>
      </c>
      <c r="C295" s="66" t="str">
        <f>Costs!C296</f>
        <v>2029-30</v>
      </c>
      <c r="D295" s="181">
        <f>IFERROR(
EXP(SUM('Model coeffs'!D$14) + SUM('Model coeffs'!D$7)*'Cost drivers '!$D297 + SUM('Model coeffs'!D$8)*'Cost drivers '!$E297 + SUM('Model coeffs'!D$9)*'Cost drivers '!$F297 + SUM('Model coeffs'!D$10)*'Cost drivers '!$G297 + SUM('Model coeffs'!D$11)*'Cost drivers '!$H297 + SUM('Model coeffs'!D$12)*'Cost drivers '!$I297 + SUM('Model coeffs'!D$13)*'Cost drivers '!$J297),
"")</f>
        <v>7.461739426989408</v>
      </c>
      <c r="E295" s="181">
        <f>IFERROR(
EXP(SUM('Model coeffs'!E$14) + SUM('Model coeffs'!E$7)*'Cost drivers '!$D297 + SUM('Model coeffs'!E$8)*'Cost drivers '!$E297 + SUM('Model coeffs'!E$9)*'Cost drivers '!$F297 + SUM('Model coeffs'!E$10)*'Cost drivers '!$G297 + SUM('Model coeffs'!E$11)*'Cost drivers '!$H297 + SUM('Model coeffs'!E$12)*'Cost drivers '!$I297 + SUM('Model coeffs'!E$13)*'Cost drivers '!$J297),
"")</f>
        <v>7.0135051762753555</v>
      </c>
      <c r="F295" s="181">
        <f>IFERROR(
EXP(SUM('Model coeffs'!F$14) + SUM('Model coeffs'!F$7)*'Cost drivers '!$D297 + SUM('Model coeffs'!F$8)*'Cost drivers '!$E297 + SUM('Model coeffs'!F$9)*'Cost drivers '!$F297 + SUM('Model coeffs'!F$10)*'Cost drivers '!$G297 + SUM('Model coeffs'!F$11)*'Cost drivers '!$H297 + SUM('Model coeffs'!F$12)*'Cost drivers '!$I297 + SUM('Model coeffs'!F$13)*'Cost drivers '!$J297),
"")</f>
        <v>17.773961990052221</v>
      </c>
      <c r="G295" s="181">
        <f>IFERROR(
EXP(SUM('Model coeffs'!G$14) + SUM('Model coeffs'!G$7)*'Cost drivers '!$D297 + SUM('Model coeffs'!G$8)*'Cost drivers '!$E297 + SUM('Model coeffs'!G$9)*'Cost drivers '!$F297 + SUM('Model coeffs'!G$10)*'Cost drivers '!$G297 + SUM('Model coeffs'!G$11)*'Cost drivers '!$H297 + SUM('Model coeffs'!G$12)*'Cost drivers '!$I297 + SUM('Model coeffs'!G$13)*'Cost drivers '!$J297),
"")</f>
        <v>16.643493763776458</v>
      </c>
      <c r="H295" s="181">
        <f>IFERROR(
EXP(SUM('Model coeffs'!H$14) + SUM('Model coeffs'!H$7)*'Cost drivers '!$D297 + SUM('Model coeffs'!H$8)*'Cost drivers '!$E297 + SUM('Model coeffs'!H$9)*'Cost drivers '!$F297 + SUM('Model coeffs'!H$10)*'Cost drivers '!$G297 + SUM('Model coeffs'!H$11)*'Cost drivers '!$H297 + SUM('Model coeffs'!H$12)*'Cost drivers '!$I297 + SUM('Model coeffs'!H$13)*'Cost drivers '!$J297),
"")</f>
        <v>25.843495886675047</v>
      </c>
      <c r="I295" s="181">
        <f>IFERROR(
EXP(SUM('Model coeffs'!I$14) + SUM('Model coeffs'!I$7)*'Cost drivers '!$D297 + SUM('Model coeffs'!I$8)*'Cost drivers '!$E297 + SUM('Model coeffs'!I$9)*'Cost drivers '!$F297 + SUM('Model coeffs'!I$10)*'Cost drivers '!$G297 + SUM('Model coeffs'!I$11)*'Cost drivers '!$H297 + SUM('Model coeffs'!I$12)*'Cost drivers '!$I297 + SUM('Model coeffs'!I$13)*'Cost drivers '!$J297),
"")</f>
        <v>26.08318938531313</v>
      </c>
      <c r="J295" s="181">
        <f>IFERROR(
EXP(SUM('Model coeffs'!J$14) + SUM('Model coeffs'!J$7)*'Cost drivers '!$D297 + SUM('Model coeffs'!J$8)*'Cost drivers '!$E297 + SUM('Model coeffs'!J$9)*'Cost drivers '!$F297 + SUM('Model coeffs'!J$10)*'Cost drivers '!$G297 + SUM('Model coeffs'!J$11)*'Cost drivers '!$H297 + SUM('Model coeffs'!J$12)*'Cost drivers '!$I297 + SUM('Model coeffs'!J$13)*'Cost drivers '!$J297),
"")</f>
        <v>25.768975948310459</v>
      </c>
      <c r="K295" s="181">
        <f>IFERROR(
EXP(SUM('Model coeffs'!K$14) + SUM('Model coeffs'!K$7)*'Cost drivers '!$D297 + SUM('Model coeffs'!K$8)*'Cost drivers '!$E297 + SUM('Model coeffs'!K$9)*'Cost drivers '!$F297 + SUM('Model coeffs'!K$10)*'Cost drivers '!$G297 + SUM('Model coeffs'!K$11)*'Cost drivers '!$H297 + SUM('Model coeffs'!K$12)*'Cost drivers '!$I297 + SUM('Model coeffs'!K$13)*'Cost drivers '!$J297),
"")</f>
        <v>25.697232618674786</v>
      </c>
      <c r="L295" s="182">
        <f>IFERROR(INDEX('Cost drivers '!$O$9:$O$314, MATCH('Modelled costs '!$A295, 'Cost drivers '!$A$9:$A$314, 0)), "")</f>
        <v>972.69872237252343</v>
      </c>
      <c r="M295" s="183"/>
      <c r="N295" s="184">
        <f t="shared" si="52"/>
        <v>7.2580244073092812</v>
      </c>
      <c r="O295" s="184">
        <f t="shared" si="52"/>
        <v>6.8220275243161179</v>
      </c>
      <c r="P295" s="184">
        <f t="shared" si="52"/>
        <v>17.288710119221591</v>
      </c>
      <c r="Q295" s="184">
        <f t="shared" si="51"/>
        <v>16.189105119840423</v>
      </c>
      <c r="R295" s="184">
        <f t="shared" si="51"/>
        <v>25.13793543060838</v>
      </c>
      <c r="S295" s="184">
        <f t="shared" si="51"/>
        <v>25.371084990494648</v>
      </c>
      <c r="T295" s="184">
        <f t="shared" si="51"/>
        <v>25.065449981769866</v>
      </c>
      <c r="U295" s="184">
        <f t="shared" si="51"/>
        <v>24.995665336694497</v>
      </c>
      <c r="V295" s="183"/>
      <c r="W295" s="185">
        <f t="shared" si="45"/>
        <v>7.0400259658126991</v>
      </c>
      <c r="X295" s="185">
        <f t="shared" si="46"/>
        <v>16.738907619531005</v>
      </c>
      <c r="Y295" s="185">
        <f t="shared" si="43"/>
        <v>25.142533934891848</v>
      </c>
      <c r="Z295" s="183"/>
      <c r="AA295" s="185">
        <f t="shared" si="47"/>
        <v>23.778933585343704</v>
      </c>
      <c r="AB295" s="185">
        <f t="shared" si="48"/>
        <v>25.142533934891848</v>
      </c>
      <c r="AC295" s="185">
        <f t="shared" si="49"/>
        <v>24.801633847504814</v>
      </c>
      <c r="AD295" s="183"/>
      <c r="AE295" s="186">
        <f>IF(RIGHT($C295,2)&gt;=RIGHT(Controls!$C$53,2), 'Modelled costs '!$AC295*Controls!$E$41, "")</f>
        <v>22.747049506668748</v>
      </c>
      <c r="AF295" s="187">
        <f>IF(RIGHT($C295,2)&lt;RIGHT(Controls!$C$53,2), "", (INDEX(Controls!$F$44:$F$49, MATCH('Modelled costs '!$C295, Controls!$B$44:$B$49,0), 0))*'Modelled costs '!$AE295)</f>
        <v>-1.0600201787537715</v>
      </c>
      <c r="AG295" s="188">
        <f t="shared" si="50"/>
        <v>21.687029327914978</v>
      </c>
    </row>
    <row r="296" spans="1:33" s="48" customFormat="1" ht="13.15">
      <c r="A296" s="66" t="str">
        <f t="shared" si="44"/>
        <v>SSC14</v>
      </c>
      <c r="B296" s="66" t="str">
        <f>Costs!B297</f>
        <v>SSC</v>
      </c>
      <c r="C296" s="66" t="str">
        <f>Costs!C297</f>
        <v>2013-14</v>
      </c>
      <c r="D296" s="181">
        <f>IFERROR(
EXP(SUM('Model coeffs'!D$14) + SUM('Model coeffs'!D$7)*'Cost drivers '!$D298 + SUM('Model coeffs'!D$8)*'Cost drivers '!$E298 + SUM('Model coeffs'!D$9)*'Cost drivers '!$F298 + SUM('Model coeffs'!D$10)*'Cost drivers '!$G298 + SUM('Model coeffs'!D$11)*'Cost drivers '!$H298 + SUM('Model coeffs'!D$12)*'Cost drivers '!$I298 + SUM('Model coeffs'!D$13)*'Cost drivers '!$J298),
"")</f>
        <v>7.0833176314270245</v>
      </c>
      <c r="E296" s="181">
        <f>IFERROR(
EXP(SUM('Model coeffs'!E$14) + SUM('Model coeffs'!E$7)*'Cost drivers '!$D298 + SUM('Model coeffs'!E$8)*'Cost drivers '!$E298 + SUM('Model coeffs'!E$9)*'Cost drivers '!$F298 + SUM('Model coeffs'!E$10)*'Cost drivers '!$G298 + SUM('Model coeffs'!E$11)*'Cost drivers '!$H298 + SUM('Model coeffs'!E$12)*'Cost drivers '!$I298 + SUM('Model coeffs'!E$13)*'Cost drivers '!$J298),
"")</f>
        <v>7.7133223788060636</v>
      </c>
      <c r="F296" s="181">
        <f>IFERROR(
EXP(SUM('Model coeffs'!F$14) + SUM('Model coeffs'!F$7)*'Cost drivers '!$D298 + SUM('Model coeffs'!F$8)*'Cost drivers '!$E298 + SUM('Model coeffs'!F$9)*'Cost drivers '!$F298 + SUM('Model coeffs'!F$10)*'Cost drivers '!$G298 + SUM('Model coeffs'!F$11)*'Cost drivers '!$H298 + SUM('Model coeffs'!F$12)*'Cost drivers '!$I298 + SUM('Model coeffs'!F$13)*'Cost drivers '!$J298),
"")</f>
        <v>17.773961990052221</v>
      </c>
      <c r="G296" s="181">
        <f>IFERROR(
EXP(SUM('Model coeffs'!G$14) + SUM('Model coeffs'!G$7)*'Cost drivers '!$D298 + SUM('Model coeffs'!G$8)*'Cost drivers '!$E298 + SUM('Model coeffs'!G$9)*'Cost drivers '!$F298 + SUM('Model coeffs'!G$10)*'Cost drivers '!$G298 + SUM('Model coeffs'!G$11)*'Cost drivers '!$H298 + SUM('Model coeffs'!G$12)*'Cost drivers '!$I298 + SUM('Model coeffs'!G$13)*'Cost drivers '!$J298),
"")</f>
        <v>17.16741051493381</v>
      </c>
      <c r="H296" s="181">
        <f>IFERROR(
EXP(SUM('Model coeffs'!H$14) + SUM('Model coeffs'!H$7)*'Cost drivers '!$D298 + SUM('Model coeffs'!H$8)*'Cost drivers '!$E298 + SUM('Model coeffs'!H$9)*'Cost drivers '!$F298 + SUM('Model coeffs'!H$10)*'Cost drivers '!$G298 + SUM('Model coeffs'!H$11)*'Cost drivers '!$H298 + SUM('Model coeffs'!H$12)*'Cost drivers '!$I298 + SUM('Model coeffs'!H$13)*'Cost drivers '!$J298),
"")</f>
        <v>24.893875001073063</v>
      </c>
      <c r="I296" s="181">
        <f>IFERROR(
EXP(SUM('Model coeffs'!I$14) + SUM('Model coeffs'!I$7)*'Cost drivers '!$D298 + SUM('Model coeffs'!I$8)*'Cost drivers '!$E298 + SUM('Model coeffs'!I$9)*'Cost drivers '!$F298 + SUM('Model coeffs'!I$10)*'Cost drivers '!$G298 + SUM('Model coeffs'!I$11)*'Cost drivers '!$H298 + SUM('Model coeffs'!I$12)*'Cost drivers '!$I298 + SUM('Model coeffs'!I$13)*'Cost drivers '!$J298),
"")</f>
        <v>24.46939808860304</v>
      </c>
      <c r="J296" s="181">
        <f>IFERROR(
EXP(SUM('Model coeffs'!J$14) + SUM('Model coeffs'!J$7)*'Cost drivers '!$D298 + SUM('Model coeffs'!J$8)*'Cost drivers '!$E298 + SUM('Model coeffs'!J$9)*'Cost drivers '!$F298 + SUM('Model coeffs'!J$10)*'Cost drivers '!$G298 + SUM('Model coeffs'!J$11)*'Cost drivers '!$H298 + SUM('Model coeffs'!J$12)*'Cost drivers '!$I298 + SUM('Model coeffs'!J$13)*'Cost drivers '!$J298),
"")</f>
        <v>25.155685641224803</v>
      </c>
      <c r="K296" s="181">
        <f>IFERROR(
EXP(SUM('Model coeffs'!K$14) + SUM('Model coeffs'!K$7)*'Cost drivers '!$D298 + SUM('Model coeffs'!K$8)*'Cost drivers '!$E298 + SUM('Model coeffs'!K$9)*'Cost drivers '!$F298 + SUM('Model coeffs'!K$10)*'Cost drivers '!$G298 + SUM('Model coeffs'!K$11)*'Cost drivers '!$H298 + SUM('Model coeffs'!K$12)*'Cost drivers '!$I298 + SUM('Model coeffs'!K$13)*'Cost drivers '!$J298),
"")</f>
        <v>25.114348888363974</v>
      </c>
      <c r="L296" s="182">
        <f>IFERROR(INDEX('Cost drivers '!$O$9:$O$314, MATCH('Modelled costs '!$A296, 'Cost drivers '!$A$9:$A$314, 0)), "")</f>
        <v>648.31650000000002</v>
      </c>
      <c r="M296" s="183"/>
      <c r="N296" s="184">
        <f t="shared" si="52"/>
        <v>4.5922316951950588</v>
      </c>
      <c r="O296" s="184">
        <f t="shared" si="52"/>
        <v>5.0006741679992208</v>
      </c>
      <c r="P296" s="184">
        <f t="shared" si="52"/>
        <v>11.523152828523692</v>
      </c>
      <c r="Q296" s="184">
        <f t="shared" si="51"/>
        <v>11.129915499105085</v>
      </c>
      <c r="R296" s="184">
        <f t="shared" si="51"/>
        <v>16.139109912133186</v>
      </c>
      <c r="S296" s="184">
        <f t="shared" si="51"/>
        <v>15.863914525909813</v>
      </c>
      <c r="T296" s="184">
        <f t="shared" si="51"/>
        <v>16.308846070019122</v>
      </c>
      <c r="U296" s="184">
        <f t="shared" si="51"/>
        <v>16.282046771083021</v>
      </c>
      <c r="V296" s="183"/>
      <c r="W296" s="185">
        <f t="shared" si="45"/>
        <v>4.7964529315971394</v>
      </c>
      <c r="X296" s="185">
        <f t="shared" si="46"/>
        <v>11.326534163814388</v>
      </c>
      <c r="Y296" s="185">
        <f t="shared" si="43"/>
        <v>16.148479319786286</v>
      </c>
      <c r="Z296" s="183"/>
      <c r="AA296" s="185">
        <f t="shared" si="47"/>
        <v>16.122987095411528</v>
      </c>
      <c r="AB296" s="185">
        <f t="shared" si="48"/>
        <v>16.148479319786286</v>
      </c>
      <c r="AC296" s="185">
        <f t="shared" si="49"/>
        <v>16.142106263692597</v>
      </c>
      <c r="AD296" s="183"/>
      <c r="AE296" s="186" t="str">
        <f>IF(RIGHT($C296,2)&gt;=RIGHT(Controls!$C$53,2), 'Modelled costs '!$AC296*Controls!$E$41, "")</f>
        <v/>
      </c>
      <c r="AF296" s="187" t="str">
        <f>IF(RIGHT($C296,2)&lt;RIGHT(Controls!$C$53,2), "", (INDEX(Controls!$F$44:$F$49, MATCH('Modelled costs '!$C296, Controls!$B$44:$B$49,0), 0))*'Modelled costs '!$AE296)</f>
        <v/>
      </c>
      <c r="AG296" s="188" t="str">
        <f t="shared" si="50"/>
        <v/>
      </c>
    </row>
    <row r="297" spans="1:33" s="48" customFormat="1" ht="13.15">
      <c r="A297" s="66" t="str">
        <f t="shared" si="44"/>
        <v>SSC15</v>
      </c>
      <c r="B297" s="66" t="str">
        <f>Costs!B298</f>
        <v>SSC</v>
      </c>
      <c r="C297" s="66" t="str">
        <f>Costs!C298</f>
        <v>2014-15</v>
      </c>
      <c r="D297" s="181">
        <f>IFERROR(
EXP(SUM('Model coeffs'!D$14) + SUM('Model coeffs'!D$7)*'Cost drivers '!$D299 + SUM('Model coeffs'!D$8)*'Cost drivers '!$E299 + SUM('Model coeffs'!D$9)*'Cost drivers '!$F299 + SUM('Model coeffs'!D$10)*'Cost drivers '!$G299 + SUM('Model coeffs'!D$11)*'Cost drivers '!$H299 + SUM('Model coeffs'!D$12)*'Cost drivers '!$I299 + SUM('Model coeffs'!D$13)*'Cost drivers '!$J299),
"")</f>
        <v>7.3712591533203442</v>
      </c>
      <c r="E297" s="181">
        <f>IFERROR(
EXP(SUM('Model coeffs'!E$14) + SUM('Model coeffs'!E$7)*'Cost drivers '!$D299 + SUM('Model coeffs'!E$8)*'Cost drivers '!$E299 + SUM('Model coeffs'!E$9)*'Cost drivers '!$F299 + SUM('Model coeffs'!E$10)*'Cost drivers '!$G299 + SUM('Model coeffs'!E$11)*'Cost drivers '!$H299 + SUM('Model coeffs'!E$12)*'Cost drivers '!$I299 + SUM('Model coeffs'!E$13)*'Cost drivers '!$J299),
"")</f>
        <v>7.9028923553835293</v>
      </c>
      <c r="F297" s="181">
        <f>IFERROR(
EXP(SUM('Model coeffs'!F$14) + SUM('Model coeffs'!F$7)*'Cost drivers '!$D299 + SUM('Model coeffs'!F$8)*'Cost drivers '!$E299 + SUM('Model coeffs'!F$9)*'Cost drivers '!$F299 + SUM('Model coeffs'!F$10)*'Cost drivers '!$G299 + SUM('Model coeffs'!F$11)*'Cost drivers '!$H299 + SUM('Model coeffs'!F$12)*'Cost drivers '!$I299 + SUM('Model coeffs'!F$13)*'Cost drivers '!$J299),
"")</f>
        <v>17.773961990052221</v>
      </c>
      <c r="G297" s="181">
        <f>IFERROR(
EXP(SUM('Model coeffs'!G$14) + SUM('Model coeffs'!G$7)*'Cost drivers '!$D299 + SUM('Model coeffs'!G$8)*'Cost drivers '!$E299 + SUM('Model coeffs'!G$9)*'Cost drivers '!$F299 + SUM('Model coeffs'!G$10)*'Cost drivers '!$G299 + SUM('Model coeffs'!G$11)*'Cost drivers '!$H299 + SUM('Model coeffs'!G$12)*'Cost drivers '!$I299 + SUM('Model coeffs'!G$13)*'Cost drivers '!$J299),
"")</f>
        <v>17.157465872162984</v>
      </c>
      <c r="H297" s="181">
        <f>IFERROR(
EXP(SUM('Model coeffs'!H$14) + SUM('Model coeffs'!H$7)*'Cost drivers '!$D299 + SUM('Model coeffs'!H$8)*'Cost drivers '!$E299 + SUM('Model coeffs'!H$9)*'Cost drivers '!$F299 + SUM('Model coeffs'!H$10)*'Cost drivers '!$G299 + SUM('Model coeffs'!H$11)*'Cost drivers '!$H299 + SUM('Model coeffs'!H$12)*'Cost drivers '!$I299 + SUM('Model coeffs'!H$13)*'Cost drivers '!$J299),
"")</f>
        <v>25.460749006372904</v>
      </c>
      <c r="I297" s="181">
        <f>IFERROR(
EXP(SUM('Model coeffs'!I$14) + SUM('Model coeffs'!I$7)*'Cost drivers '!$D299 + SUM('Model coeffs'!I$8)*'Cost drivers '!$E299 + SUM('Model coeffs'!I$9)*'Cost drivers '!$F299 + SUM('Model coeffs'!I$10)*'Cost drivers '!$G299 + SUM('Model coeffs'!I$11)*'Cost drivers '!$H299 + SUM('Model coeffs'!I$12)*'Cost drivers '!$I299 + SUM('Model coeffs'!I$13)*'Cost drivers '!$J299),
"")</f>
        <v>24.86181637060956</v>
      </c>
      <c r="J297" s="181">
        <f>IFERROR(
EXP(SUM('Model coeffs'!J$14) + SUM('Model coeffs'!J$7)*'Cost drivers '!$D299 + SUM('Model coeffs'!J$8)*'Cost drivers '!$E299 + SUM('Model coeffs'!J$9)*'Cost drivers '!$F299 + SUM('Model coeffs'!J$10)*'Cost drivers '!$G299 + SUM('Model coeffs'!J$11)*'Cost drivers '!$H299 + SUM('Model coeffs'!J$12)*'Cost drivers '!$I299 + SUM('Model coeffs'!J$13)*'Cost drivers '!$J299),
"")</f>
        <v>25.684377978269531</v>
      </c>
      <c r="K297" s="181">
        <f>IFERROR(
EXP(SUM('Model coeffs'!K$14) + SUM('Model coeffs'!K$7)*'Cost drivers '!$D299 + SUM('Model coeffs'!K$8)*'Cost drivers '!$E299 + SUM('Model coeffs'!K$9)*'Cost drivers '!$F299 + SUM('Model coeffs'!K$10)*'Cost drivers '!$G299 + SUM('Model coeffs'!K$11)*'Cost drivers '!$H299 + SUM('Model coeffs'!K$12)*'Cost drivers '!$I299 + SUM('Model coeffs'!K$13)*'Cost drivers '!$J299),
"")</f>
        <v>25.460404658068668</v>
      </c>
      <c r="L297" s="182">
        <f>IFERROR(INDEX('Cost drivers '!$O$9:$O$314, MATCH('Modelled costs '!$A297, 'Cost drivers '!$A$9:$A$314, 0)), "")</f>
        <v>653.25250000000005</v>
      </c>
      <c r="M297" s="183"/>
      <c r="N297" s="184">
        <f t="shared" si="52"/>
        <v>4.8152934700543986</v>
      </c>
      <c r="O297" s="184">
        <f t="shared" si="52"/>
        <v>5.1625841883851793</v>
      </c>
      <c r="P297" s="184">
        <f t="shared" si="52"/>
        <v>11.610885104906588</v>
      </c>
      <c r="Q297" s="184">
        <f t="shared" si="51"/>
        <v>11.208157474655149</v>
      </c>
      <c r="R297" s="184">
        <f t="shared" si="51"/>
        <v>16.632297940285614</v>
      </c>
      <c r="S297" s="184">
        <f t="shared" si="51"/>
        <v>16.241043698641622</v>
      </c>
      <c r="T297" s="184">
        <f t="shared" si="51"/>
        <v>16.778384125249517</v>
      </c>
      <c r="U297" s="184">
        <f t="shared" si="51"/>
        <v>16.632072993895004</v>
      </c>
      <c r="V297" s="183"/>
      <c r="W297" s="185">
        <f t="shared" si="45"/>
        <v>4.9889388292197889</v>
      </c>
      <c r="X297" s="185">
        <f t="shared" si="46"/>
        <v>11.409521289780869</v>
      </c>
      <c r="Y297" s="185">
        <f t="shared" si="43"/>
        <v>16.570949689517938</v>
      </c>
      <c r="Z297" s="183"/>
      <c r="AA297" s="185">
        <f t="shared" si="47"/>
        <v>16.39846011900066</v>
      </c>
      <c r="AB297" s="185">
        <f t="shared" si="48"/>
        <v>16.570949689517938</v>
      </c>
      <c r="AC297" s="185">
        <f t="shared" si="49"/>
        <v>16.527827296888617</v>
      </c>
      <c r="AD297" s="183"/>
      <c r="AE297" s="186" t="str">
        <f>IF(RIGHT($C297,2)&gt;=RIGHT(Controls!$C$53,2), 'Modelled costs '!$AC297*Controls!$E$41, "")</f>
        <v/>
      </c>
      <c r="AF297" s="187" t="str">
        <f>IF(RIGHT($C297,2)&lt;RIGHT(Controls!$C$53,2), "", (INDEX(Controls!$F$44:$F$49, MATCH('Modelled costs '!$C297, Controls!$B$44:$B$49,0), 0))*'Modelled costs '!$AE297)</f>
        <v/>
      </c>
      <c r="AG297" s="188" t="str">
        <f t="shared" si="50"/>
        <v/>
      </c>
    </row>
    <row r="298" spans="1:33" s="48" customFormat="1" ht="13.15">
      <c r="A298" s="66" t="str">
        <f t="shared" si="44"/>
        <v>SSC16</v>
      </c>
      <c r="B298" s="66" t="str">
        <f>Costs!B299</f>
        <v>SSC</v>
      </c>
      <c r="C298" s="66" t="str">
        <f>Costs!C299</f>
        <v>2015-16</v>
      </c>
      <c r="D298" s="181">
        <f>IFERROR(
EXP(SUM('Model coeffs'!D$14) + SUM('Model coeffs'!D$7)*'Cost drivers '!$D300 + SUM('Model coeffs'!D$8)*'Cost drivers '!$E300 + SUM('Model coeffs'!D$9)*'Cost drivers '!$F300 + SUM('Model coeffs'!D$10)*'Cost drivers '!$G300 + SUM('Model coeffs'!D$11)*'Cost drivers '!$H300 + SUM('Model coeffs'!D$12)*'Cost drivers '!$I300 + SUM('Model coeffs'!D$13)*'Cost drivers '!$J300),
"")</f>
        <v>6.6123085435704851</v>
      </c>
      <c r="E298" s="181">
        <f>IFERROR(
EXP(SUM('Model coeffs'!E$14) + SUM('Model coeffs'!E$7)*'Cost drivers '!$D300 + SUM('Model coeffs'!E$8)*'Cost drivers '!$E300 + SUM('Model coeffs'!E$9)*'Cost drivers '!$F300 + SUM('Model coeffs'!E$10)*'Cost drivers '!$G300 + SUM('Model coeffs'!E$11)*'Cost drivers '!$H300 + SUM('Model coeffs'!E$12)*'Cost drivers '!$I300 + SUM('Model coeffs'!E$13)*'Cost drivers '!$J300),
"")</f>
        <v>7.2028741710046562</v>
      </c>
      <c r="F298" s="181">
        <f>IFERROR(
EXP(SUM('Model coeffs'!F$14) + SUM('Model coeffs'!F$7)*'Cost drivers '!$D300 + SUM('Model coeffs'!F$8)*'Cost drivers '!$E300 + SUM('Model coeffs'!F$9)*'Cost drivers '!$F300 + SUM('Model coeffs'!F$10)*'Cost drivers '!$G300 + SUM('Model coeffs'!F$11)*'Cost drivers '!$H300 + SUM('Model coeffs'!F$12)*'Cost drivers '!$I300 + SUM('Model coeffs'!F$13)*'Cost drivers '!$J300),
"")</f>
        <v>17.773961990052221</v>
      </c>
      <c r="G298" s="181">
        <f>IFERROR(
EXP(SUM('Model coeffs'!G$14) + SUM('Model coeffs'!G$7)*'Cost drivers '!$D300 + SUM('Model coeffs'!G$8)*'Cost drivers '!$E300 + SUM('Model coeffs'!G$9)*'Cost drivers '!$F300 + SUM('Model coeffs'!G$10)*'Cost drivers '!$G300 + SUM('Model coeffs'!G$11)*'Cost drivers '!$H300 + SUM('Model coeffs'!G$12)*'Cost drivers '!$I300 + SUM('Model coeffs'!G$13)*'Cost drivers '!$J300),
"")</f>
        <v>17.145274340629509</v>
      </c>
      <c r="H298" s="181">
        <f>IFERROR(
EXP(SUM('Model coeffs'!H$14) + SUM('Model coeffs'!H$7)*'Cost drivers '!$D300 + SUM('Model coeffs'!H$8)*'Cost drivers '!$E300 + SUM('Model coeffs'!H$9)*'Cost drivers '!$F300 + SUM('Model coeffs'!H$10)*'Cost drivers '!$G300 + SUM('Model coeffs'!H$11)*'Cost drivers '!$H300 + SUM('Model coeffs'!H$12)*'Cost drivers '!$I300 + SUM('Model coeffs'!H$13)*'Cost drivers '!$J300),
"")</f>
        <v>23.804557220625171</v>
      </c>
      <c r="I298" s="181">
        <f>IFERROR(
EXP(SUM('Model coeffs'!I$14) + SUM('Model coeffs'!I$7)*'Cost drivers '!$D300 + SUM('Model coeffs'!I$8)*'Cost drivers '!$E300 + SUM('Model coeffs'!I$9)*'Cost drivers '!$F300 + SUM('Model coeffs'!I$10)*'Cost drivers '!$G300 + SUM('Model coeffs'!I$11)*'Cost drivers '!$H300 + SUM('Model coeffs'!I$12)*'Cost drivers '!$I300 + SUM('Model coeffs'!I$13)*'Cost drivers '!$J300),
"")</f>
        <v>23.300762011474923</v>
      </c>
      <c r="J298" s="181">
        <f>IFERROR(
EXP(SUM('Model coeffs'!J$14) + SUM('Model coeffs'!J$7)*'Cost drivers '!$D300 + SUM('Model coeffs'!J$8)*'Cost drivers '!$E300 + SUM('Model coeffs'!J$9)*'Cost drivers '!$F300 + SUM('Model coeffs'!J$10)*'Cost drivers '!$G300 + SUM('Model coeffs'!J$11)*'Cost drivers '!$H300 + SUM('Model coeffs'!J$12)*'Cost drivers '!$I300 + SUM('Model coeffs'!J$13)*'Cost drivers '!$J300),
"")</f>
        <v>24.273613168372808</v>
      </c>
      <c r="K298" s="181">
        <f>IFERROR(
EXP(SUM('Model coeffs'!K$14) + SUM('Model coeffs'!K$7)*'Cost drivers '!$D300 + SUM('Model coeffs'!K$8)*'Cost drivers '!$E300 + SUM('Model coeffs'!K$9)*'Cost drivers '!$F300 + SUM('Model coeffs'!K$10)*'Cost drivers '!$G300 + SUM('Model coeffs'!K$11)*'Cost drivers '!$H300 + SUM('Model coeffs'!K$12)*'Cost drivers '!$I300 + SUM('Model coeffs'!K$13)*'Cost drivers '!$J300),
"")</f>
        <v>24.157333730126727</v>
      </c>
      <c r="L298" s="182">
        <f>IFERROR(INDEX('Cost drivers '!$O$9:$O$314, MATCH('Modelled costs '!$A298, 'Cost drivers '!$A$9:$A$314, 0)), "")</f>
        <v>659.35900000000004</v>
      </c>
      <c r="M298" s="183"/>
      <c r="N298" s="184">
        <f t="shared" si="52"/>
        <v>4.3598851489800916</v>
      </c>
      <c r="O298" s="184">
        <f t="shared" si="52"/>
        <v>4.7492799105194594</v>
      </c>
      <c r="P298" s="184">
        <f t="shared" si="52"/>
        <v>11.719421803798843</v>
      </c>
      <c r="Q298" s="184">
        <f t="shared" si="51"/>
        <v>11.304890943963132</v>
      </c>
      <c r="R298" s="184">
        <f t="shared" si="51"/>
        <v>15.695749044434192</v>
      </c>
      <c r="S298" s="184">
        <f t="shared" si="51"/>
        <v>15.363567139124093</v>
      </c>
      <c r="T298" s="184">
        <f t="shared" si="51"/>
        <v>16.005025305085127</v>
      </c>
      <c r="U298" s="184">
        <f t="shared" si="51"/>
        <v>15.928355410962629</v>
      </c>
      <c r="V298" s="183"/>
      <c r="W298" s="185">
        <f t="shared" si="45"/>
        <v>4.5545825297497755</v>
      </c>
      <c r="X298" s="185">
        <f t="shared" si="46"/>
        <v>11.512156373880988</v>
      </c>
      <c r="Y298" s="185">
        <f t="shared" si="43"/>
        <v>15.748174224901511</v>
      </c>
      <c r="Z298" s="183"/>
      <c r="AA298" s="185">
        <f t="shared" si="47"/>
        <v>16.066738903630764</v>
      </c>
      <c r="AB298" s="185">
        <f t="shared" si="48"/>
        <v>15.748174224901511</v>
      </c>
      <c r="AC298" s="185">
        <f t="shared" si="49"/>
        <v>15.827815394583824</v>
      </c>
      <c r="AD298" s="183"/>
      <c r="AE298" s="186" t="str">
        <f>IF(RIGHT($C298,2)&gt;=RIGHT(Controls!$C$53,2), 'Modelled costs '!$AC298*Controls!$E$41, "")</f>
        <v/>
      </c>
      <c r="AF298" s="187" t="str">
        <f>IF(RIGHT($C298,2)&lt;RIGHT(Controls!$C$53,2), "", (INDEX(Controls!$F$44:$F$49, MATCH('Modelled costs '!$C298, Controls!$B$44:$B$49,0), 0))*'Modelled costs '!$AE298)</f>
        <v/>
      </c>
      <c r="AG298" s="188" t="str">
        <f t="shared" si="50"/>
        <v/>
      </c>
    </row>
    <row r="299" spans="1:33" s="48" customFormat="1" ht="13.15">
      <c r="A299" s="66" t="str">
        <f t="shared" si="44"/>
        <v>SSC17</v>
      </c>
      <c r="B299" s="66" t="str">
        <f>Costs!B300</f>
        <v>SSC</v>
      </c>
      <c r="C299" s="66" t="str">
        <f>Costs!C300</f>
        <v>2016-17</v>
      </c>
      <c r="D299" s="181">
        <f>IFERROR(
EXP(SUM('Model coeffs'!D$14) + SUM('Model coeffs'!D$7)*'Cost drivers '!$D301 + SUM('Model coeffs'!D$8)*'Cost drivers '!$E301 + SUM('Model coeffs'!D$9)*'Cost drivers '!$F301 + SUM('Model coeffs'!D$10)*'Cost drivers '!$G301 + SUM('Model coeffs'!D$11)*'Cost drivers '!$H301 + SUM('Model coeffs'!D$12)*'Cost drivers '!$I301 + SUM('Model coeffs'!D$13)*'Cost drivers '!$J301),
"")</f>
        <v>6.3359626471387536</v>
      </c>
      <c r="E299" s="181">
        <f>IFERROR(
EXP(SUM('Model coeffs'!E$14) + SUM('Model coeffs'!E$7)*'Cost drivers '!$D301 + SUM('Model coeffs'!E$8)*'Cost drivers '!$E301 + SUM('Model coeffs'!E$9)*'Cost drivers '!$F301 + SUM('Model coeffs'!E$10)*'Cost drivers '!$G301 + SUM('Model coeffs'!E$11)*'Cost drivers '!$H301 + SUM('Model coeffs'!E$12)*'Cost drivers '!$I301 + SUM('Model coeffs'!E$13)*'Cost drivers '!$J301),
"")</f>
        <v>6.9061238144486099</v>
      </c>
      <c r="F299" s="181">
        <f>IFERROR(
EXP(SUM('Model coeffs'!F$14) + SUM('Model coeffs'!F$7)*'Cost drivers '!$D301 + SUM('Model coeffs'!F$8)*'Cost drivers '!$E301 + SUM('Model coeffs'!F$9)*'Cost drivers '!$F301 + SUM('Model coeffs'!F$10)*'Cost drivers '!$G301 + SUM('Model coeffs'!F$11)*'Cost drivers '!$H301 + SUM('Model coeffs'!F$12)*'Cost drivers '!$I301 + SUM('Model coeffs'!F$13)*'Cost drivers '!$J301),
"")</f>
        <v>17.773961990052221</v>
      </c>
      <c r="G299" s="181">
        <f>IFERROR(
EXP(SUM('Model coeffs'!G$14) + SUM('Model coeffs'!G$7)*'Cost drivers '!$D301 + SUM('Model coeffs'!G$8)*'Cost drivers '!$E301 + SUM('Model coeffs'!G$9)*'Cost drivers '!$F301 + SUM('Model coeffs'!G$10)*'Cost drivers '!$G301 + SUM('Model coeffs'!G$11)*'Cost drivers '!$H301 + SUM('Model coeffs'!G$12)*'Cost drivers '!$I301 + SUM('Model coeffs'!G$13)*'Cost drivers '!$J301),
"")</f>
        <v>17.143793299276489</v>
      </c>
      <c r="H299" s="181">
        <f>IFERROR(
EXP(SUM('Model coeffs'!H$14) + SUM('Model coeffs'!H$7)*'Cost drivers '!$D301 + SUM('Model coeffs'!H$8)*'Cost drivers '!$E301 + SUM('Model coeffs'!H$9)*'Cost drivers '!$F301 + SUM('Model coeffs'!H$10)*'Cost drivers '!$G301 + SUM('Model coeffs'!H$11)*'Cost drivers '!$H301 + SUM('Model coeffs'!H$12)*'Cost drivers '!$I301 + SUM('Model coeffs'!H$13)*'Cost drivers '!$J301),
"")</f>
        <v>23.247369596016284</v>
      </c>
      <c r="I299" s="181">
        <f>IFERROR(
EXP(SUM('Model coeffs'!I$14) + SUM('Model coeffs'!I$7)*'Cost drivers '!$D301 + SUM('Model coeffs'!I$8)*'Cost drivers '!$E301 + SUM('Model coeffs'!I$9)*'Cost drivers '!$F301 + SUM('Model coeffs'!I$10)*'Cost drivers '!$G301 + SUM('Model coeffs'!I$11)*'Cost drivers '!$H301 + SUM('Model coeffs'!I$12)*'Cost drivers '!$I301 + SUM('Model coeffs'!I$13)*'Cost drivers '!$J301),
"")</f>
        <v>22.837913743309144</v>
      </c>
      <c r="J299" s="181">
        <f>IFERROR(
EXP(SUM('Model coeffs'!J$14) + SUM('Model coeffs'!J$7)*'Cost drivers '!$D301 + SUM('Model coeffs'!J$8)*'Cost drivers '!$E301 + SUM('Model coeffs'!J$9)*'Cost drivers '!$F301 + SUM('Model coeffs'!J$10)*'Cost drivers '!$G301 + SUM('Model coeffs'!J$11)*'Cost drivers '!$H301 + SUM('Model coeffs'!J$12)*'Cost drivers '!$I301 + SUM('Model coeffs'!J$13)*'Cost drivers '!$J301),
"")</f>
        <v>23.73655146230756</v>
      </c>
      <c r="K299" s="181">
        <f>IFERROR(
EXP(SUM('Model coeffs'!K$14) + SUM('Model coeffs'!K$7)*'Cost drivers '!$D301 + SUM('Model coeffs'!K$8)*'Cost drivers '!$E301 + SUM('Model coeffs'!K$9)*'Cost drivers '!$F301 + SUM('Model coeffs'!K$10)*'Cost drivers '!$G301 + SUM('Model coeffs'!K$11)*'Cost drivers '!$H301 + SUM('Model coeffs'!K$12)*'Cost drivers '!$I301 + SUM('Model coeffs'!K$13)*'Cost drivers '!$J301),
"")</f>
        <v>23.687232664571614</v>
      </c>
      <c r="L299" s="182">
        <f>IFERROR(INDEX('Cost drivers '!$O$9:$O$314, MATCH('Modelled costs '!$A299, 'Cost drivers '!$A$9:$A$314, 0)), "")</f>
        <v>660.10500000000002</v>
      </c>
      <c r="M299" s="183"/>
      <c r="N299" s="184">
        <f t="shared" si="52"/>
        <v>4.182400623189527</v>
      </c>
      <c r="O299" s="184">
        <f t="shared" si="52"/>
        <v>4.5587668605365996</v>
      </c>
      <c r="P299" s="184">
        <f t="shared" si="52"/>
        <v>11.732681179443421</v>
      </c>
      <c r="Q299" s="184">
        <f t="shared" si="51"/>
        <v>11.316703675818907</v>
      </c>
      <c r="R299" s="184">
        <f t="shared" si="51"/>
        <v>15.345704907178328</v>
      </c>
      <c r="S299" s="184">
        <f t="shared" si="51"/>
        <v>15.075421051527083</v>
      </c>
      <c r="T299" s="184">
        <f t="shared" si="51"/>
        <v>15.66861630302653</v>
      </c>
      <c r="U299" s="184">
        <f t="shared" si="51"/>
        <v>15.636060718047045</v>
      </c>
      <c r="V299" s="183"/>
      <c r="W299" s="185">
        <f t="shared" si="45"/>
        <v>4.3705837418630633</v>
      </c>
      <c r="X299" s="185">
        <f t="shared" si="46"/>
        <v>11.524692427631164</v>
      </c>
      <c r="Y299" s="185">
        <f t="shared" si="43"/>
        <v>15.431450744944748</v>
      </c>
      <c r="Z299" s="183"/>
      <c r="AA299" s="185">
        <f t="shared" si="47"/>
        <v>15.895276169494228</v>
      </c>
      <c r="AB299" s="185">
        <f t="shared" si="48"/>
        <v>15.431450744944748</v>
      </c>
      <c r="AC299" s="185">
        <f t="shared" si="49"/>
        <v>15.547407101082118</v>
      </c>
      <c r="AD299" s="183"/>
      <c r="AE299" s="186" t="str">
        <f>IF(RIGHT($C299,2)&gt;=RIGHT(Controls!$C$53,2), 'Modelled costs '!$AC299*Controls!$E$41, "")</f>
        <v/>
      </c>
      <c r="AF299" s="187" t="str">
        <f>IF(RIGHT($C299,2)&lt;RIGHT(Controls!$C$53,2), "", (INDEX(Controls!$F$44:$F$49, MATCH('Modelled costs '!$C299, Controls!$B$44:$B$49,0), 0))*'Modelled costs '!$AE299)</f>
        <v/>
      </c>
      <c r="AG299" s="188" t="str">
        <f t="shared" si="50"/>
        <v/>
      </c>
    </row>
    <row r="300" spans="1:33" s="48" customFormat="1" ht="13.15">
      <c r="A300" s="66" t="str">
        <f t="shared" si="44"/>
        <v>SSC18</v>
      </c>
      <c r="B300" s="66" t="str">
        <f>Costs!B301</f>
        <v>SSC</v>
      </c>
      <c r="C300" s="66" t="str">
        <f>Costs!C301</f>
        <v>2017-18</v>
      </c>
      <c r="D300" s="181">
        <f>IFERROR(
EXP(SUM('Model coeffs'!D$14) + SUM('Model coeffs'!D$7)*'Cost drivers '!$D302 + SUM('Model coeffs'!D$8)*'Cost drivers '!$E302 + SUM('Model coeffs'!D$9)*'Cost drivers '!$F302 + SUM('Model coeffs'!D$10)*'Cost drivers '!$G302 + SUM('Model coeffs'!D$11)*'Cost drivers '!$H302 + SUM('Model coeffs'!D$12)*'Cost drivers '!$I302 + SUM('Model coeffs'!D$13)*'Cost drivers '!$J302),
"")</f>
        <v>6.28089870041845</v>
      </c>
      <c r="E300" s="181">
        <f>IFERROR(
EXP(SUM('Model coeffs'!E$14) + SUM('Model coeffs'!E$7)*'Cost drivers '!$D302 + SUM('Model coeffs'!E$8)*'Cost drivers '!$E302 + SUM('Model coeffs'!E$9)*'Cost drivers '!$F302 + SUM('Model coeffs'!E$10)*'Cost drivers '!$G302 + SUM('Model coeffs'!E$11)*'Cost drivers '!$H302 + SUM('Model coeffs'!E$12)*'Cost drivers '!$I302 + SUM('Model coeffs'!E$13)*'Cost drivers '!$J302),
"")</f>
        <v>6.72272383489556</v>
      </c>
      <c r="F300" s="181">
        <f>IFERROR(
EXP(SUM('Model coeffs'!F$14) + SUM('Model coeffs'!F$7)*'Cost drivers '!$D302 + SUM('Model coeffs'!F$8)*'Cost drivers '!$E302 + SUM('Model coeffs'!F$9)*'Cost drivers '!$F302 + SUM('Model coeffs'!F$10)*'Cost drivers '!$G302 + SUM('Model coeffs'!F$11)*'Cost drivers '!$H302 + SUM('Model coeffs'!F$12)*'Cost drivers '!$I302 + SUM('Model coeffs'!F$13)*'Cost drivers '!$J302),
"")</f>
        <v>17.773961990052221</v>
      </c>
      <c r="G300" s="181">
        <f>IFERROR(
EXP(SUM('Model coeffs'!G$14) + SUM('Model coeffs'!G$7)*'Cost drivers '!$D302 + SUM('Model coeffs'!G$8)*'Cost drivers '!$E302 + SUM('Model coeffs'!G$9)*'Cost drivers '!$F302 + SUM('Model coeffs'!G$10)*'Cost drivers '!$G302 + SUM('Model coeffs'!G$11)*'Cost drivers '!$H302 + SUM('Model coeffs'!G$12)*'Cost drivers '!$I302 + SUM('Model coeffs'!G$13)*'Cost drivers '!$J302),
"")</f>
        <v>17.123027956215967</v>
      </c>
      <c r="H300" s="181">
        <f>IFERROR(
EXP(SUM('Model coeffs'!H$14) + SUM('Model coeffs'!H$7)*'Cost drivers '!$D302 + SUM('Model coeffs'!H$8)*'Cost drivers '!$E302 + SUM('Model coeffs'!H$9)*'Cost drivers '!$F302 + SUM('Model coeffs'!H$10)*'Cost drivers '!$G302 + SUM('Model coeffs'!H$11)*'Cost drivers '!$H302 + SUM('Model coeffs'!H$12)*'Cost drivers '!$I302 + SUM('Model coeffs'!H$13)*'Cost drivers '!$J302),
"")</f>
        <v>23.113661057895737</v>
      </c>
      <c r="I300" s="181">
        <f>IFERROR(
EXP(SUM('Model coeffs'!I$14) + SUM('Model coeffs'!I$7)*'Cost drivers '!$D302 + SUM('Model coeffs'!I$8)*'Cost drivers '!$E302 + SUM('Model coeffs'!I$9)*'Cost drivers '!$F302 + SUM('Model coeffs'!I$10)*'Cost drivers '!$G302 + SUM('Model coeffs'!I$11)*'Cost drivers '!$H302 + SUM('Model coeffs'!I$12)*'Cost drivers '!$I302 + SUM('Model coeffs'!I$13)*'Cost drivers '!$J302),
"")</f>
        <v>22.592726353697898</v>
      </c>
      <c r="J300" s="181">
        <f>IFERROR(
EXP(SUM('Model coeffs'!J$14) + SUM('Model coeffs'!J$7)*'Cost drivers '!$D302 + SUM('Model coeffs'!J$8)*'Cost drivers '!$E302 + SUM('Model coeffs'!J$9)*'Cost drivers '!$F302 + SUM('Model coeffs'!J$10)*'Cost drivers '!$G302 + SUM('Model coeffs'!J$11)*'Cost drivers '!$H302 + SUM('Model coeffs'!J$12)*'Cost drivers '!$I302 + SUM('Model coeffs'!J$13)*'Cost drivers '!$J302),
"")</f>
        <v>23.627412735842292</v>
      </c>
      <c r="K300" s="181">
        <f>IFERROR(
EXP(SUM('Model coeffs'!K$14) + SUM('Model coeffs'!K$7)*'Cost drivers '!$D302 + SUM('Model coeffs'!K$8)*'Cost drivers '!$E302 + SUM('Model coeffs'!K$9)*'Cost drivers '!$F302 + SUM('Model coeffs'!K$10)*'Cost drivers '!$G302 + SUM('Model coeffs'!K$11)*'Cost drivers '!$H302 + SUM('Model coeffs'!K$12)*'Cost drivers '!$I302 + SUM('Model coeffs'!K$13)*'Cost drivers '!$J302),
"")</f>
        <v>23.42830073505479</v>
      </c>
      <c r="L300" s="182">
        <f>IFERROR(INDEX('Cost drivers '!$O$9:$O$314, MATCH('Modelled costs '!$A300, 'Cost drivers '!$A$9:$A$314, 0)), "")</f>
        <v>670.66071506818105</v>
      </c>
      <c r="M300" s="183"/>
      <c r="N300" s="184">
        <f t="shared" si="52"/>
        <v>4.2123520136934465</v>
      </c>
      <c r="O300" s="184">
        <f t="shared" si="52"/>
        <v>4.5086667743169606</v>
      </c>
      <c r="P300" s="184">
        <f t="shared" si="52"/>
        <v>11.920298057843093</v>
      </c>
      <c r="Q300" s="184">
        <f t="shared" si="51"/>
        <v>11.483742173248256</v>
      </c>
      <c r="R300" s="184">
        <f t="shared" si="51"/>
        <v>15.501424452931923</v>
      </c>
      <c r="S300" s="184">
        <f t="shared" si="51"/>
        <v>15.152054011710771</v>
      </c>
      <c r="T300" s="184">
        <f t="shared" si="51"/>
        <v>15.84597752063104</v>
      </c>
      <c r="U300" s="184">
        <f t="shared" si="51"/>
        <v>15.712440923804236</v>
      </c>
      <c r="V300" s="183"/>
      <c r="W300" s="185">
        <f t="shared" si="45"/>
        <v>4.360509394005204</v>
      </c>
      <c r="X300" s="185">
        <f t="shared" si="46"/>
        <v>11.702020115545675</v>
      </c>
      <c r="Y300" s="185">
        <f t="shared" si="43"/>
        <v>15.552974227269493</v>
      </c>
      <c r="Z300" s="183"/>
      <c r="AA300" s="185">
        <f t="shared" si="47"/>
        <v>16.062529509550878</v>
      </c>
      <c r="AB300" s="185">
        <f t="shared" si="48"/>
        <v>15.552974227269493</v>
      </c>
      <c r="AC300" s="185">
        <f t="shared" si="49"/>
        <v>15.680363047839839</v>
      </c>
      <c r="AD300" s="183"/>
      <c r="AE300" s="186" t="str">
        <f>IF(RIGHT($C300,2)&gt;=RIGHT(Controls!$C$53,2), 'Modelled costs '!$AC300*Controls!$E$41, "")</f>
        <v/>
      </c>
      <c r="AF300" s="187" t="str">
        <f>IF(RIGHT($C300,2)&lt;RIGHT(Controls!$C$53,2), "", (INDEX(Controls!$F$44:$F$49, MATCH('Modelled costs '!$C300, Controls!$B$44:$B$49,0), 0))*'Modelled costs '!$AE300)</f>
        <v/>
      </c>
      <c r="AG300" s="188" t="str">
        <f t="shared" si="50"/>
        <v/>
      </c>
    </row>
    <row r="301" spans="1:33" s="48" customFormat="1" ht="13.15">
      <c r="A301" s="66" t="str">
        <f t="shared" si="44"/>
        <v>SSC19</v>
      </c>
      <c r="B301" s="66" t="str">
        <f>Costs!B302</f>
        <v>SSC</v>
      </c>
      <c r="C301" s="66" t="str">
        <f>Costs!C302</f>
        <v>2018-19</v>
      </c>
      <c r="D301" s="181">
        <f>IFERROR(
EXP(SUM('Model coeffs'!D$14) + SUM('Model coeffs'!D$7)*'Cost drivers '!$D303 + SUM('Model coeffs'!D$8)*'Cost drivers '!$E303 + SUM('Model coeffs'!D$9)*'Cost drivers '!$F303 + SUM('Model coeffs'!D$10)*'Cost drivers '!$G303 + SUM('Model coeffs'!D$11)*'Cost drivers '!$H303 + SUM('Model coeffs'!D$12)*'Cost drivers '!$I303 + SUM('Model coeffs'!D$13)*'Cost drivers '!$J303),
"")</f>
        <v>6.1309991729766269</v>
      </c>
      <c r="E301" s="181">
        <f>IFERROR(
EXP(SUM('Model coeffs'!E$14) + SUM('Model coeffs'!E$7)*'Cost drivers '!$D303 + SUM('Model coeffs'!E$8)*'Cost drivers '!$E303 + SUM('Model coeffs'!E$9)*'Cost drivers '!$F303 + SUM('Model coeffs'!E$10)*'Cost drivers '!$G303 + SUM('Model coeffs'!E$11)*'Cost drivers '!$H303 + SUM('Model coeffs'!E$12)*'Cost drivers '!$I303 + SUM('Model coeffs'!E$13)*'Cost drivers '!$J303),
"")</f>
        <v>6.6217133319741892</v>
      </c>
      <c r="F301" s="181">
        <f>IFERROR(
EXP(SUM('Model coeffs'!F$14) + SUM('Model coeffs'!F$7)*'Cost drivers '!$D303 + SUM('Model coeffs'!F$8)*'Cost drivers '!$E303 + SUM('Model coeffs'!F$9)*'Cost drivers '!$F303 + SUM('Model coeffs'!F$10)*'Cost drivers '!$G303 + SUM('Model coeffs'!F$11)*'Cost drivers '!$H303 + SUM('Model coeffs'!F$12)*'Cost drivers '!$I303 + SUM('Model coeffs'!F$13)*'Cost drivers '!$J303),
"")</f>
        <v>17.773961990052221</v>
      </c>
      <c r="G301" s="181">
        <f>IFERROR(
EXP(SUM('Model coeffs'!G$14) + SUM('Model coeffs'!G$7)*'Cost drivers '!$D303 + SUM('Model coeffs'!G$8)*'Cost drivers '!$E303 + SUM('Model coeffs'!G$9)*'Cost drivers '!$F303 + SUM('Model coeffs'!G$10)*'Cost drivers '!$G303 + SUM('Model coeffs'!G$11)*'Cost drivers '!$H303 + SUM('Model coeffs'!G$12)*'Cost drivers '!$I303 + SUM('Model coeffs'!G$13)*'Cost drivers '!$J303),
"")</f>
        <v>17.107676766960687</v>
      </c>
      <c r="H301" s="181">
        <f>IFERROR(
EXP(SUM('Model coeffs'!H$14) + SUM('Model coeffs'!H$7)*'Cost drivers '!$D303 + SUM('Model coeffs'!H$8)*'Cost drivers '!$E303 + SUM('Model coeffs'!H$9)*'Cost drivers '!$F303 + SUM('Model coeffs'!H$10)*'Cost drivers '!$G303 + SUM('Model coeffs'!H$11)*'Cost drivers '!$H303 + SUM('Model coeffs'!H$12)*'Cost drivers '!$I303 + SUM('Model coeffs'!H$13)*'Cost drivers '!$J303),
"")</f>
        <v>22.837686780020622</v>
      </c>
      <c r="I301" s="181">
        <f>IFERROR(
EXP(SUM('Model coeffs'!I$14) + SUM('Model coeffs'!I$7)*'Cost drivers '!$D303 + SUM('Model coeffs'!I$8)*'Cost drivers '!$E303 + SUM('Model coeffs'!I$9)*'Cost drivers '!$F303 + SUM('Model coeffs'!I$10)*'Cost drivers '!$G303 + SUM('Model coeffs'!I$11)*'Cost drivers '!$H303 + SUM('Model coeffs'!I$12)*'Cost drivers '!$I303 + SUM('Model coeffs'!I$13)*'Cost drivers '!$J303),
"")</f>
        <v>22.539322452826433</v>
      </c>
      <c r="J301" s="181">
        <f>IFERROR(
EXP(SUM('Model coeffs'!J$14) + SUM('Model coeffs'!J$7)*'Cost drivers '!$D303 + SUM('Model coeffs'!J$8)*'Cost drivers '!$E303 + SUM('Model coeffs'!J$9)*'Cost drivers '!$F303 + SUM('Model coeffs'!J$10)*'Cost drivers '!$G303 + SUM('Model coeffs'!J$11)*'Cost drivers '!$H303 + SUM('Model coeffs'!J$12)*'Cost drivers '!$I303 + SUM('Model coeffs'!J$13)*'Cost drivers '!$J303),
"")</f>
        <v>23.326255152244102</v>
      </c>
      <c r="K301" s="181">
        <f>IFERROR(
EXP(SUM('Model coeffs'!K$14) + SUM('Model coeffs'!K$7)*'Cost drivers '!$D303 + SUM('Model coeffs'!K$8)*'Cost drivers '!$E303 + SUM('Model coeffs'!K$9)*'Cost drivers '!$F303 + SUM('Model coeffs'!K$10)*'Cost drivers '!$G303 + SUM('Model coeffs'!K$11)*'Cost drivers '!$H303 + SUM('Model coeffs'!K$12)*'Cost drivers '!$I303 + SUM('Model coeffs'!K$13)*'Cost drivers '!$J303),
"")</f>
        <v>23.326468889995041</v>
      </c>
      <c r="L301" s="182">
        <f>IFERROR(INDEX('Cost drivers '!$O$9:$O$314, MATCH('Modelled costs '!$A301, 'Cost drivers '!$A$9:$A$314, 0)), "")</f>
        <v>678.58100000000002</v>
      </c>
      <c r="M301" s="183"/>
      <c r="N301" s="184">
        <f t="shared" si="52"/>
        <v>4.1603795497976526</v>
      </c>
      <c r="O301" s="184">
        <f t="shared" si="52"/>
        <v>4.4933688545243777</v>
      </c>
      <c r="P301" s="184">
        <f t="shared" si="52"/>
        <v>12.061072901171627</v>
      </c>
      <c r="Q301" s="184">
        <f t="shared" si="51"/>
        <v>11.60894440820095</v>
      </c>
      <c r="R301" s="184">
        <f t="shared" si="51"/>
        <v>15.497220332873173</v>
      </c>
      <c r="S301" s="184">
        <f t="shared" si="51"/>
        <v>15.294755969361413</v>
      </c>
      <c r="T301" s="184">
        <f t="shared" si="51"/>
        <v>15.828753547464954</v>
      </c>
      <c r="U301" s="184">
        <f t="shared" si="51"/>
        <v>15.828898585841724</v>
      </c>
      <c r="V301" s="183"/>
      <c r="W301" s="185">
        <f t="shared" si="45"/>
        <v>4.3268742021610151</v>
      </c>
      <c r="X301" s="185">
        <f t="shared" si="46"/>
        <v>11.835008654686288</v>
      </c>
      <c r="Y301" s="185">
        <f t="shared" si="43"/>
        <v>15.612407108885318</v>
      </c>
      <c r="Z301" s="183"/>
      <c r="AA301" s="185">
        <f t="shared" si="47"/>
        <v>16.161882856847303</v>
      </c>
      <c r="AB301" s="185">
        <f t="shared" si="48"/>
        <v>15.612407108885318</v>
      </c>
      <c r="AC301" s="185">
        <f t="shared" si="49"/>
        <v>15.749776045875812</v>
      </c>
      <c r="AD301" s="183"/>
      <c r="AE301" s="186" t="str">
        <f>IF(RIGHT($C301,2)&gt;=RIGHT(Controls!$C$53,2), 'Modelled costs '!$AC301*Controls!$E$41, "")</f>
        <v/>
      </c>
      <c r="AF301" s="187" t="str">
        <f>IF(RIGHT($C301,2)&lt;RIGHT(Controls!$C$53,2), "", (INDEX(Controls!$F$44:$F$49, MATCH('Modelled costs '!$C301, Controls!$B$44:$B$49,0), 0))*'Modelled costs '!$AE301)</f>
        <v/>
      </c>
      <c r="AG301" s="188" t="str">
        <f t="shared" si="50"/>
        <v/>
      </c>
    </row>
    <row r="302" spans="1:33" s="48" customFormat="1" ht="13.15">
      <c r="A302" s="66" t="str">
        <f t="shared" si="44"/>
        <v>SSC20</v>
      </c>
      <c r="B302" s="66" t="str">
        <f>Costs!B303</f>
        <v>SSC</v>
      </c>
      <c r="C302" s="66" t="str">
        <f>Costs!C303</f>
        <v>2019-20</v>
      </c>
      <c r="D302" s="181">
        <f>IFERROR(
EXP(SUM('Model coeffs'!D$14) + SUM('Model coeffs'!D$7)*'Cost drivers '!$D304 + SUM('Model coeffs'!D$8)*'Cost drivers '!$E304 + SUM('Model coeffs'!D$9)*'Cost drivers '!$F304 + SUM('Model coeffs'!D$10)*'Cost drivers '!$G304 + SUM('Model coeffs'!D$11)*'Cost drivers '!$H304 + SUM('Model coeffs'!D$12)*'Cost drivers '!$I304 + SUM('Model coeffs'!D$13)*'Cost drivers '!$J304),
"")</f>
        <v>8.5186471236454047</v>
      </c>
      <c r="E302" s="181">
        <f>IFERROR(
EXP(SUM('Model coeffs'!E$14) + SUM('Model coeffs'!E$7)*'Cost drivers '!$D304 + SUM('Model coeffs'!E$8)*'Cost drivers '!$E304 + SUM('Model coeffs'!E$9)*'Cost drivers '!$F304 + SUM('Model coeffs'!E$10)*'Cost drivers '!$G304 + SUM('Model coeffs'!E$11)*'Cost drivers '!$H304 + SUM('Model coeffs'!E$12)*'Cost drivers '!$I304 + SUM('Model coeffs'!E$13)*'Cost drivers '!$J304),
"")</f>
        <v>9.3727680268105544</v>
      </c>
      <c r="F302" s="181">
        <f>IFERROR(
EXP(SUM('Model coeffs'!F$14) + SUM('Model coeffs'!F$7)*'Cost drivers '!$D304 + SUM('Model coeffs'!F$8)*'Cost drivers '!$E304 + SUM('Model coeffs'!F$9)*'Cost drivers '!$F304 + SUM('Model coeffs'!F$10)*'Cost drivers '!$G304 + SUM('Model coeffs'!F$11)*'Cost drivers '!$H304 + SUM('Model coeffs'!F$12)*'Cost drivers '!$I304 + SUM('Model coeffs'!F$13)*'Cost drivers '!$J304),
"")</f>
        <v>17.773961990052221</v>
      </c>
      <c r="G302" s="181">
        <f>IFERROR(
EXP(SUM('Model coeffs'!G$14) + SUM('Model coeffs'!G$7)*'Cost drivers '!$D304 + SUM('Model coeffs'!G$8)*'Cost drivers '!$E304 + SUM('Model coeffs'!G$9)*'Cost drivers '!$F304 + SUM('Model coeffs'!G$10)*'Cost drivers '!$G304 + SUM('Model coeffs'!G$11)*'Cost drivers '!$H304 + SUM('Model coeffs'!G$12)*'Cost drivers '!$I304 + SUM('Model coeffs'!G$13)*'Cost drivers '!$J304),
"")</f>
        <v>17.113973798344226</v>
      </c>
      <c r="H302" s="181">
        <f>IFERROR(
EXP(SUM('Model coeffs'!H$14) + SUM('Model coeffs'!H$7)*'Cost drivers '!$D304 + SUM('Model coeffs'!H$8)*'Cost drivers '!$E304 + SUM('Model coeffs'!H$9)*'Cost drivers '!$F304 + SUM('Model coeffs'!H$10)*'Cost drivers '!$G304 + SUM('Model coeffs'!H$11)*'Cost drivers '!$H304 + SUM('Model coeffs'!H$12)*'Cost drivers '!$I304 + SUM('Model coeffs'!H$13)*'Cost drivers '!$J304),
"")</f>
        <v>26.536863112950794</v>
      </c>
      <c r="I302" s="181">
        <f>IFERROR(
EXP(SUM('Model coeffs'!I$14) + SUM('Model coeffs'!I$7)*'Cost drivers '!$D304 + SUM('Model coeffs'!I$8)*'Cost drivers '!$E304 + SUM('Model coeffs'!I$9)*'Cost drivers '!$F304 + SUM('Model coeffs'!I$10)*'Cost drivers '!$G304 + SUM('Model coeffs'!I$11)*'Cost drivers '!$H304 + SUM('Model coeffs'!I$12)*'Cost drivers '!$I304 + SUM('Model coeffs'!I$13)*'Cost drivers '!$J304),
"")</f>
        <v>26.33270067837066</v>
      </c>
      <c r="J302" s="181">
        <f>IFERROR(
EXP(SUM('Model coeffs'!J$14) + SUM('Model coeffs'!J$7)*'Cost drivers '!$D304 + SUM('Model coeffs'!J$8)*'Cost drivers '!$E304 + SUM('Model coeffs'!J$9)*'Cost drivers '!$F304 + SUM('Model coeffs'!J$10)*'Cost drivers '!$G304 + SUM('Model coeffs'!J$11)*'Cost drivers '!$H304 + SUM('Model coeffs'!J$12)*'Cost drivers '!$I304 + SUM('Model coeffs'!J$13)*'Cost drivers '!$J304),
"")</f>
        <v>27.157106428454529</v>
      </c>
      <c r="K302" s="181">
        <f>IFERROR(
EXP(SUM('Model coeffs'!K$14) + SUM('Model coeffs'!K$7)*'Cost drivers '!$D304 + SUM('Model coeffs'!K$8)*'Cost drivers '!$E304 + SUM('Model coeffs'!K$9)*'Cost drivers '!$F304 + SUM('Model coeffs'!K$10)*'Cost drivers '!$G304 + SUM('Model coeffs'!K$11)*'Cost drivers '!$H304 + SUM('Model coeffs'!K$12)*'Cost drivers '!$I304 + SUM('Model coeffs'!K$13)*'Cost drivers '!$J304),
"")</f>
        <v>27.340168466959359</v>
      </c>
      <c r="L302" s="182">
        <f>IFERROR(INDEX('Cost drivers '!$O$9:$O$314, MATCH('Modelled costs '!$A302, 'Cost drivers '!$A$9:$A$314, 0)), "")</f>
        <v>675.31999999999994</v>
      </c>
      <c r="M302" s="183"/>
      <c r="N302" s="184">
        <f t="shared" si="52"/>
        <v>5.7528127755402139</v>
      </c>
      <c r="O302" s="184">
        <f t="shared" si="52"/>
        <v>6.3296177038657024</v>
      </c>
      <c r="P302" s="184">
        <f t="shared" si="52"/>
        <v>12.003112011122065</v>
      </c>
      <c r="Q302" s="184">
        <f t="shared" si="51"/>
        <v>11.55740878549782</v>
      </c>
      <c r="R302" s="184">
        <f t="shared" si="51"/>
        <v>17.920874397437927</v>
      </c>
      <c r="S302" s="184">
        <f t="shared" si="51"/>
        <v>17.782999422117271</v>
      </c>
      <c r="T302" s="184">
        <f t="shared" si="51"/>
        <v>18.339737113263908</v>
      </c>
      <c r="U302" s="184">
        <f t="shared" si="51"/>
        <v>18.463362569106991</v>
      </c>
      <c r="V302" s="183"/>
      <c r="W302" s="185">
        <f t="shared" si="45"/>
        <v>6.0412152397029582</v>
      </c>
      <c r="X302" s="185">
        <f t="shared" si="46"/>
        <v>11.780260398309942</v>
      </c>
      <c r="Y302" s="185">
        <f t="shared" si="43"/>
        <v>18.126743375481524</v>
      </c>
      <c r="Z302" s="183"/>
      <c r="AA302" s="185">
        <f t="shared" si="47"/>
        <v>17.821475638012899</v>
      </c>
      <c r="AB302" s="185">
        <f t="shared" si="48"/>
        <v>18.126743375481524</v>
      </c>
      <c r="AC302" s="185">
        <f t="shared" si="49"/>
        <v>18.050426441114368</v>
      </c>
      <c r="AD302" s="183"/>
      <c r="AE302" s="186" t="str">
        <f>IF(RIGHT($C302,2)&gt;=RIGHT(Controls!$C$53,2), 'Modelled costs '!$AC302*Controls!$E$41, "")</f>
        <v/>
      </c>
      <c r="AF302" s="187" t="str">
        <f>IF(RIGHT($C302,2)&lt;RIGHT(Controls!$C$53,2), "", (INDEX(Controls!$F$44:$F$49, MATCH('Modelled costs '!$C302, Controls!$B$44:$B$49,0), 0))*'Modelled costs '!$AE302)</f>
        <v/>
      </c>
      <c r="AG302" s="188" t="str">
        <f t="shared" si="50"/>
        <v/>
      </c>
    </row>
    <row r="303" spans="1:33" s="48" customFormat="1" ht="13.15">
      <c r="A303" s="66" t="str">
        <f t="shared" si="44"/>
        <v>SSC21</v>
      </c>
      <c r="B303" s="66" t="str">
        <f>Costs!B304</f>
        <v>SSC</v>
      </c>
      <c r="C303" s="66" t="str">
        <f>Costs!C304</f>
        <v>2020-21</v>
      </c>
      <c r="D303" s="181">
        <f>IFERROR(
EXP(SUM('Model coeffs'!D$14) + SUM('Model coeffs'!D$7)*'Cost drivers '!$D305 + SUM('Model coeffs'!D$8)*'Cost drivers '!$E305 + SUM('Model coeffs'!D$9)*'Cost drivers '!$F305 + SUM('Model coeffs'!D$10)*'Cost drivers '!$G305 + SUM('Model coeffs'!D$11)*'Cost drivers '!$H305 + SUM('Model coeffs'!D$12)*'Cost drivers '!$I305 + SUM('Model coeffs'!D$13)*'Cost drivers '!$J305),
"")</f>
        <v>7.313291883104692</v>
      </c>
      <c r="E303" s="181">
        <f>IFERROR(
EXP(SUM('Model coeffs'!E$14) + SUM('Model coeffs'!E$7)*'Cost drivers '!$D305 + SUM('Model coeffs'!E$8)*'Cost drivers '!$E305 + SUM('Model coeffs'!E$9)*'Cost drivers '!$F305 + SUM('Model coeffs'!E$10)*'Cost drivers '!$G305 + SUM('Model coeffs'!E$11)*'Cost drivers '!$H305 + SUM('Model coeffs'!E$12)*'Cost drivers '!$I305 + SUM('Model coeffs'!E$13)*'Cost drivers '!$J305),
"")</f>
        <v>8.065784461065741</v>
      </c>
      <c r="F303" s="181">
        <f>IFERROR(
EXP(SUM('Model coeffs'!F$14) + SUM('Model coeffs'!F$7)*'Cost drivers '!$D305 + SUM('Model coeffs'!F$8)*'Cost drivers '!$E305 + SUM('Model coeffs'!F$9)*'Cost drivers '!$F305 + SUM('Model coeffs'!F$10)*'Cost drivers '!$G305 + SUM('Model coeffs'!F$11)*'Cost drivers '!$H305 + SUM('Model coeffs'!F$12)*'Cost drivers '!$I305 + SUM('Model coeffs'!F$13)*'Cost drivers '!$J305),
"")</f>
        <v>17.773961990052221</v>
      </c>
      <c r="G303" s="181">
        <f>IFERROR(
EXP(SUM('Model coeffs'!G$14) + SUM('Model coeffs'!G$7)*'Cost drivers '!$D305 + SUM('Model coeffs'!G$8)*'Cost drivers '!$E305 + SUM('Model coeffs'!G$9)*'Cost drivers '!$F305 + SUM('Model coeffs'!G$10)*'Cost drivers '!$G305 + SUM('Model coeffs'!G$11)*'Cost drivers '!$H305 + SUM('Model coeffs'!G$12)*'Cost drivers '!$I305 + SUM('Model coeffs'!G$13)*'Cost drivers '!$J305),
"")</f>
        <v>17.115701963285726</v>
      </c>
      <c r="H303" s="181">
        <f>IFERROR(
EXP(SUM('Model coeffs'!H$14) + SUM('Model coeffs'!H$7)*'Cost drivers '!$D305 + SUM('Model coeffs'!H$8)*'Cost drivers '!$E305 + SUM('Model coeffs'!H$9)*'Cost drivers '!$F305 + SUM('Model coeffs'!H$10)*'Cost drivers '!$G305 + SUM('Model coeffs'!H$11)*'Cost drivers '!$H305 + SUM('Model coeffs'!H$12)*'Cost drivers '!$I305 + SUM('Model coeffs'!H$13)*'Cost drivers '!$J305),
"")</f>
        <v>24.085449679666262</v>
      </c>
      <c r="I303" s="181">
        <f>IFERROR(
EXP(SUM('Model coeffs'!I$14) + SUM('Model coeffs'!I$7)*'Cost drivers '!$D305 + SUM('Model coeffs'!I$8)*'Cost drivers '!$E305 + SUM('Model coeffs'!I$9)*'Cost drivers '!$F305 + SUM('Model coeffs'!I$10)*'Cost drivers '!$G305 + SUM('Model coeffs'!I$11)*'Cost drivers '!$H305 + SUM('Model coeffs'!I$12)*'Cost drivers '!$I305 + SUM('Model coeffs'!I$13)*'Cost drivers '!$J305),
"")</f>
        <v>23.998357680705418</v>
      </c>
      <c r="J303" s="181">
        <f>IFERROR(
EXP(SUM('Model coeffs'!J$14) + SUM('Model coeffs'!J$7)*'Cost drivers '!$D305 + SUM('Model coeffs'!J$8)*'Cost drivers '!$E305 + SUM('Model coeffs'!J$9)*'Cost drivers '!$F305 + SUM('Model coeffs'!J$10)*'Cost drivers '!$G305 + SUM('Model coeffs'!J$11)*'Cost drivers '!$H305 + SUM('Model coeffs'!J$12)*'Cost drivers '!$I305 + SUM('Model coeffs'!J$13)*'Cost drivers '!$J305),
"")</f>
        <v>24.488282878968306</v>
      </c>
      <c r="K303" s="181">
        <f>IFERROR(
EXP(SUM('Model coeffs'!K$14) + SUM('Model coeffs'!K$7)*'Cost drivers '!$D305 + SUM('Model coeffs'!K$8)*'Cost drivers '!$E305 + SUM('Model coeffs'!K$9)*'Cost drivers '!$F305 + SUM('Model coeffs'!K$10)*'Cost drivers '!$G305 + SUM('Model coeffs'!K$11)*'Cost drivers '!$H305 + SUM('Model coeffs'!K$12)*'Cost drivers '!$I305 + SUM('Model coeffs'!K$13)*'Cost drivers '!$J305),
"")</f>
        <v>24.738643318544678</v>
      </c>
      <c r="L303" s="182">
        <f>IFERROR(INDEX('Cost drivers '!$O$9:$O$314, MATCH('Modelled costs '!$A303, 'Cost drivers '!$A$9:$A$314, 0)), "")</f>
        <v>674.428</v>
      </c>
      <c r="M303" s="183"/>
      <c r="N303" s="184">
        <f t="shared" si="52"/>
        <v>4.9322888181385318</v>
      </c>
      <c r="O303" s="184">
        <f t="shared" si="52"/>
        <v>5.4397908825076451</v>
      </c>
      <c r="P303" s="184">
        <f t="shared" si="52"/>
        <v>11.987257637026939</v>
      </c>
      <c r="Q303" s="184">
        <f t="shared" si="51"/>
        <v>11.543308643694866</v>
      </c>
      <c r="R303" s="184">
        <f t="shared" si="51"/>
        <v>16.243901656557956</v>
      </c>
      <c r="S303" s="184">
        <f t="shared" si="51"/>
        <v>16.185164373882792</v>
      </c>
      <c r="T303" s="184">
        <f t="shared" si="51"/>
        <v>16.515583645496836</v>
      </c>
      <c r="U303" s="184">
        <f t="shared" si="51"/>
        <v>16.684433736039452</v>
      </c>
      <c r="V303" s="183"/>
      <c r="W303" s="185">
        <f t="shared" si="45"/>
        <v>5.1860398503230885</v>
      </c>
      <c r="X303" s="185">
        <f t="shared" si="46"/>
        <v>11.765283140360904</v>
      </c>
      <c r="Y303" s="185">
        <f t="shared" si="43"/>
        <v>16.407270852994259</v>
      </c>
      <c r="Z303" s="183"/>
      <c r="AA303" s="185">
        <f t="shared" si="47"/>
        <v>16.951322990683991</v>
      </c>
      <c r="AB303" s="185">
        <f t="shared" si="48"/>
        <v>16.407270852994259</v>
      </c>
      <c r="AC303" s="185">
        <f t="shared" si="49"/>
        <v>16.543283887416692</v>
      </c>
      <c r="AD303" s="183"/>
      <c r="AE303" s="186" t="str">
        <f>IF(RIGHT($C303,2)&gt;=RIGHT(Controls!$C$53,2), 'Modelled costs '!$AC303*Controls!$E$41, "")</f>
        <v/>
      </c>
      <c r="AF303" s="187" t="str">
        <f>IF(RIGHT($C303,2)&lt;RIGHT(Controls!$C$53,2), "", (INDEX(Controls!$F$44:$F$49, MATCH('Modelled costs '!$C303, Controls!$B$44:$B$49,0), 0))*'Modelled costs '!$AE303)</f>
        <v/>
      </c>
      <c r="AG303" s="188" t="str">
        <f t="shared" si="50"/>
        <v/>
      </c>
    </row>
    <row r="304" spans="1:33" s="48" customFormat="1" ht="13.15">
      <c r="A304" s="66" t="str">
        <f t="shared" si="44"/>
        <v>SSC22</v>
      </c>
      <c r="B304" s="66" t="str">
        <f>Costs!B305</f>
        <v>SSC</v>
      </c>
      <c r="C304" s="66" t="str">
        <f>Costs!C305</f>
        <v>2021-22</v>
      </c>
      <c r="D304" s="181">
        <f>IFERROR(
EXP(SUM('Model coeffs'!D$14) + SUM('Model coeffs'!D$7)*'Cost drivers '!$D306 + SUM('Model coeffs'!D$8)*'Cost drivers '!$E306 + SUM('Model coeffs'!D$9)*'Cost drivers '!$F306 + SUM('Model coeffs'!D$10)*'Cost drivers '!$G306 + SUM('Model coeffs'!D$11)*'Cost drivers '!$H306 + SUM('Model coeffs'!D$12)*'Cost drivers '!$I306 + SUM('Model coeffs'!D$13)*'Cost drivers '!$J306),
"")</f>
        <v>5.4862582719370874</v>
      </c>
      <c r="E304" s="181">
        <f>IFERROR(
EXP(SUM('Model coeffs'!E$14) + SUM('Model coeffs'!E$7)*'Cost drivers '!$D306 + SUM('Model coeffs'!E$8)*'Cost drivers '!$E306 + SUM('Model coeffs'!E$9)*'Cost drivers '!$F306 + SUM('Model coeffs'!E$10)*'Cost drivers '!$G306 + SUM('Model coeffs'!E$11)*'Cost drivers '!$H306 + SUM('Model coeffs'!E$12)*'Cost drivers '!$I306 + SUM('Model coeffs'!E$13)*'Cost drivers '!$J306),
"")</f>
        <v>6.5164565557748899</v>
      </c>
      <c r="F304" s="181">
        <f>IFERROR(
EXP(SUM('Model coeffs'!F$14) + SUM('Model coeffs'!F$7)*'Cost drivers '!$D306 + SUM('Model coeffs'!F$8)*'Cost drivers '!$E306 + SUM('Model coeffs'!F$9)*'Cost drivers '!$F306 + SUM('Model coeffs'!F$10)*'Cost drivers '!$G306 + SUM('Model coeffs'!F$11)*'Cost drivers '!$H306 + SUM('Model coeffs'!F$12)*'Cost drivers '!$I306 + SUM('Model coeffs'!F$13)*'Cost drivers '!$J306),
"")</f>
        <v>17.773961990052221</v>
      </c>
      <c r="G304" s="181">
        <f>IFERROR(
EXP(SUM('Model coeffs'!G$14) + SUM('Model coeffs'!G$7)*'Cost drivers '!$D306 + SUM('Model coeffs'!G$8)*'Cost drivers '!$E306 + SUM('Model coeffs'!G$9)*'Cost drivers '!$F306 + SUM('Model coeffs'!G$10)*'Cost drivers '!$G306 + SUM('Model coeffs'!G$11)*'Cost drivers '!$H306 + SUM('Model coeffs'!G$12)*'Cost drivers '!$I306 + SUM('Model coeffs'!G$13)*'Cost drivers '!$J306),
"")</f>
        <v>17.118599211212747</v>
      </c>
      <c r="H304" s="181">
        <f>IFERROR(
EXP(SUM('Model coeffs'!H$14) + SUM('Model coeffs'!H$7)*'Cost drivers '!$D306 + SUM('Model coeffs'!H$8)*'Cost drivers '!$E306 + SUM('Model coeffs'!H$9)*'Cost drivers '!$F306 + SUM('Model coeffs'!H$10)*'Cost drivers '!$G306 + SUM('Model coeffs'!H$11)*'Cost drivers '!$H306 + SUM('Model coeffs'!H$12)*'Cost drivers '!$I306 + SUM('Model coeffs'!H$13)*'Cost drivers '!$J306),
"")</f>
        <v>21.616323742315878</v>
      </c>
      <c r="I304" s="181">
        <f>IFERROR(
EXP(SUM('Model coeffs'!I$14) + SUM('Model coeffs'!I$7)*'Cost drivers '!$D306 + SUM('Model coeffs'!I$8)*'Cost drivers '!$E306 + SUM('Model coeffs'!I$9)*'Cost drivers '!$F306 + SUM('Model coeffs'!I$10)*'Cost drivers '!$G306 + SUM('Model coeffs'!I$11)*'Cost drivers '!$H306 + SUM('Model coeffs'!I$12)*'Cost drivers '!$I306 + SUM('Model coeffs'!I$13)*'Cost drivers '!$J306),
"")</f>
        <v>22.516444560788571</v>
      </c>
      <c r="J304" s="181">
        <f>IFERROR(
EXP(SUM('Model coeffs'!J$14) + SUM('Model coeffs'!J$7)*'Cost drivers '!$D306 + SUM('Model coeffs'!J$8)*'Cost drivers '!$E306 + SUM('Model coeffs'!J$9)*'Cost drivers '!$F306 + SUM('Model coeffs'!J$10)*'Cost drivers '!$G306 + SUM('Model coeffs'!J$11)*'Cost drivers '!$H306 + SUM('Model coeffs'!J$12)*'Cost drivers '!$I306 + SUM('Model coeffs'!J$13)*'Cost drivers '!$J306),
"")</f>
        <v>21.997920477214269</v>
      </c>
      <c r="K304" s="181">
        <f>IFERROR(
EXP(SUM('Model coeffs'!K$14) + SUM('Model coeffs'!K$7)*'Cost drivers '!$D306 + SUM('Model coeffs'!K$8)*'Cost drivers '!$E306 + SUM('Model coeffs'!K$9)*'Cost drivers '!$F306 + SUM('Model coeffs'!K$10)*'Cost drivers '!$G306 + SUM('Model coeffs'!K$11)*'Cost drivers '!$H306 + SUM('Model coeffs'!K$12)*'Cost drivers '!$I306 + SUM('Model coeffs'!K$13)*'Cost drivers '!$J306),
"")</f>
        <v>23.214724970825195</v>
      </c>
      <c r="L304" s="182">
        <f>IFERROR(INDEX('Cost drivers '!$O$9:$O$314, MATCH('Modelled costs '!$A304, 'Cost drivers '!$A$9:$A$314, 0)), "")</f>
        <v>672.93541666666601</v>
      </c>
      <c r="M304" s="183"/>
      <c r="N304" s="184">
        <f t="shared" si="52"/>
        <v>3.6918974961669271</v>
      </c>
      <c r="O304" s="184">
        <f t="shared" si="52"/>
        <v>4.385154407550603</v>
      </c>
      <c r="P304" s="184">
        <f t="shared" si="52"/>
        <v>11.960728517593276</v>
      </c>
      <c r="Q304" s="184">
        <f t="shared" si="51"/>
        <v>11.51971169294711</v>
      </c>
      <c r="R304" s="184">
        <f t="shared" si="51"/>
        <v>14.546389824336881</v>
      </c>
      <c r="S304" s="184">
        <f t="shared" si="51"/>
        <v>15.152113002366145</v>
      </c>
      <c r="T304" s="184">
        <f t="shared" si="51"/>
        <v>14.80317978213437</v>
      </c>
      <c r="U304" s="184">
        <f t="shared" si="51"/>
        <v>15.622010621044311</v>
      </c>
      <c r="V304" s="183"/>
      <c r="W304" s="185">
        <f t="shared" si="45"/>
        <v>4.0385259518587651</v>
      </c>
      <c r="X304" s="185">
        <f t="shared" si="46"/>
        <v>11.740220105270193</v>
      </c>
      <c r="Y304" s="185">
        <f t="shared" si="43"/>
        <v>15.030923307470427</v>
      </c>
      <c r="Z304" s="183"/>
      <c r="AA304" s="185">
        <f t="shared" si="47"/>
        <v>15.778746057128959</v>
      </c>
      <c r="AB304" s="185">
        <f t="shared" si="48"/>
        <v>15.030923307470427</v>
      </c>
      <c r="AC304" s="185">
        <f t="shared" si="49"/>
        <v>15.217878994885059</v>
      </c>
      <c r="AD304" s="183"/>
      <c r="AE304" s="186" t="str">
        <f>IF(RIGHT($C304,2)&gt;=RIGHT(Controls!$C$53,2), 'Modelled costs '!$AC304*Controls!$E$41, "")</f>
        <v/>
      </c>
      <c r="AF304" s="187" t="str">
        <f>IF(RIGHT($C304,2)&lt;RIGHT(Controls!$C$53,2), "", (INDEX(Controls!$F$44:$F$49, MATCH('Modelled costs '!$C304, Controls!$B$44:$B$49,0), 0))*'Modelled costs '!$AE304)</f>
        <v/>
      </c>
      <c r="AG304" s="188" t="str">
        <f t="shared" si="50"/>
        <v/>
      </c>
    </row>
    <row r="305" spans="1:33" s="48" customFormat="1" ht="13.15">
      <c r="A305" s="66" t="str">
        <f t="shared" si="44"/>
        <v>SSC23</v>
      </c>
      <c r="B305" s="66" t="str">
        <f>Costs!B306</f>
        <v>SSC</v>
      </c>
      <c r="C305" s="66" t="str">
        <f>Costs!C306</f>
        <v>2022-23</v>
      </c>
      <c r="D305" s="181">
        <f>IFERROR(
EXP(SUM('Model coeffs'!D$14) + SUM('Model coeffs'!D$7)*'Cost drivers '!$D307 + SUM('Model coeffs'!D$8)*'Cost drivers '!$E307 + SUM('Model coeffs'!D$9)*'Cost drivers '!$F307 + SUM('Model coeffs'!D$10)*'Cost drivers '!$G307 + SUM('Model coeffs'!D$11)*'Cost drivers '!$H307 + SUM('Model coeffs'!D$12)*'Cost drivers '!$I307 + SUM('Model coeffs'!D$13)*'Cost drivers '!$J307),
"")</f>
        <v>5.2728719812652667</v>
      </c>
      <c r="E305" s="181">
        <f>IFERROR(
EXP(SUM('Model coeffs'!E$14) + SUM('Model coeffs'!E$7)*'Cost drivers '!$D307 + SUM('Model coeffs'!E$8)*'Cost drivers '!$E307 + SUM('Model coeffs'!E$9)*'Cost drivers '!$F307 + SUM('Model coeffs'!E$10)*'Cost drivers '!$G307 + SUM('Model coeffs'!E$11)*'Cost drivers '!$H307 + SUM('Model coeffs'!E$12)*'Cost drivers '!$I307 + SUM('Model coeffs'!E$13)*'Cost drivers '!$J307),
"")</f>
        <v>5.9483812077706659</v>
      </c>
      <c r="F305" s="181">
        <f>IFERROR(
EXP(SUM('Model coeffs'!F$14) + SUM('Model coeffs'!F$7)*'Cost drivers '!$D307 + SUM('Model coeffs'!F$8)*'Cost drivers '!$E307 + SUM('Model coeffs'!F$9)*'Cost drivers '!$F307 + SUM('Model coeffs'!F$10)*'Cost drivers '!$G307 + SUM('Model coeffs'!F$11)*'Cost drivers '!$H307 + SUM('Model coeffs'!F$12)*'Cost drivers '!$I307 + SUM('Model coeffs'!F$13)*'Cost drivers '!$J307),
"")</f>
        <v>17.773961990052221</v>
      </c>
      <c r="G305" s="181">
        <f>IFERROR(
EXP(SUM('Model coeffs'!G$14) + SUM('Model coeffs'!G$7)*'Cost drivers '!$D307 + SUM('Model coeffs'!G$8)*'Cost drivers '!$E307 + SUM('Model coeffs'!G$9)*'Cost drivers '!$F307 + SUM('Model coeffs'!G$10)*'Cost drivers '!$G307 + SUM('Model coeffs'!G$11)*'Cost drivers '!$H307 + SUM('Model coeffs'!G$12)*'Cost drivers '!$I307 + SUM('Model coeffs'!G$13)*'Cost drivers '!$J307),
"")</f>
        <v>17.113300731440251</v>
      </c>
      <c r="H305" s="181">
        <f>IFERROR(
EXP(SUM('Model coeffs'!H$14) + SUM('Model coeffs'!H$7)*'Cost drivers '!$D307 + SUM('Model coeffs'!H$8)*'Cost drivers '!$E307 + SUM('Model coeffs'!H$9)*'Cost drivers '!$F307 + SUM('Model coeffs'!H$10)*'Cost drivers '!$G307 + SUM('Model coeffs'!H$11)*'Cost drivers '!$H307 + SUM('Model coeffs'!H$12)*'Cost drivers '!$I307 + SUM('Model coeffs'!H$13)*'Cost drivers '!$J307),
"")</f>
        <v>20.956245336652831</v>
      </c>
      <c r="I305" s="181">
        <f>IFERROR(
EXP(SUM('Model coeffs'!I$14) + SUM('Model coeffs'!I$7)*'Cost drivers '!$D307 + SUM('Model coeffs'!I$8)*'Cost drivers '!$E307 + SUM('Model coeffs'!I$9)*'Cost drivers '!$F307 + SUM('Model coeffs'!I$10)*'Cost drivers '!$G307 + SUM('Model coeffs'!I$11)*'Cost drivers '!$H307 + SUM('Model coeffs'!I$12)*'Cost drivers '!$I307 + SUM('Model coeffs'!I$13)*'Cost drivers '!$J307),
"")</f>
        <v>21.143690363597425</v>
      </c>
      <c r="J305" s="181">
        <f>IFERROR(
EXP(SUM('Model coeffs'!J$14) + SUM('Model coeffs'!J$7)*'Cost drivers '!$D307 + SUM('Model coeffs'!J$8)*'Cost drivers '!$E307 + SUM('Model coeffs'!J$9)*'Cost drivers '!$F307 + SUM('Model coeffs'!J$10)*'Cost drivers '!$G307 + SUM('Model coeffs'!J$11)*'Cost drivers '!$H307 + SUM('Model coeffs'!J$12)*'Cost drivers '!$I307 + SUM('Model coeffs'!J$13)*'Cost drivers '!$J307),
"")</f>
        <v>21.558564529867407</v>
      </c>
      <c r="K305" s="181">
        <f>IFERROR(
EXP(SUM('Model coeffs'!K$14) + SUM('Model coeffs'!K$7)*'Cost drivers '!$D307 + SUM('Model coeffs'!K$8)*'Cost drivers '!$E307 + SUM('Model coeffs'!K$9)*'Cost drivers '!$F307 + SUM('Model coeffs'!K$10)*'Cost drivers '!$G307 + SUM('Model coeffs'!K$11)*'Cost drivers '!$H307 + SUM('Model coeffs'!K$12)*'Cost drivers '!$I307 + SUM('Model coeffs'!K$13)*'Cost drivers '!$J307),
"")</f>
        <v>22.049846108624919</v>
      </c>
      <c r="L305" s="182">
        <f>IFERROR(INDEX('Cost drivers '!$O$9:$O$314, MATCH('Modelled costs '!$A305, 'Cost drivers '!$A$9:$A$314, 0)), "")</f>
        <v>675.66774999999996</v>
      </c>
      <c r="M305" s="183"/>
      <c r="N305" s="184">
        <f t="shared" si="52"/>
        <v>3.5627095476195447</v>
      </c>
      <c r="O305" s="184">
        <f t="shared" si="52"/>
        <v>4.0191293467966878</v>
      </c>
      <c r="P305" s="184">
        <f t="shared" si="52"/>
        <v>12.009292906404106</v>
      </c>
      <c r="Q305" s="184">
        <f t="shared" si="51"/>
        <v>11.562905400285588</v>
      </c>
      <c r="R305" s="184">
        <f t="shared" si="51"/>
        <v>14.15945913506421</v>
      </c>
      <c r="S305" s="184">
        <f t="shared" si="51"/>
        <v>14.286109694668554</v>
      </c>
      <c r="T305" s="184">
        <f t="shared" si="51"/>
        <v>14.56642678912532</v>
      </c>
      <c r="U305" s="184">
        <f t="shared" si="51"/>
        <v>14.898369908060854</v>
      </c>
      <c r="V305" s="183"/>
      <c r="W305" s="185">
        <f t="shared" si="45"/>
        <v>3.7909194472081165</v>
      </c>
      <c r="X305" s="185">
        <f t="shared" si="46"/>
        <v>11.786099153344846</v>
      </c>
      <c r="Y305" s="185">
        <f t="shared" si="43"/>
        <v>14.477591381729734</v>
      </c>
      <c r="Z305" s="183"/>
      <c r="AA305" s="185">
        <f t="shared" si="47"/>
        <v>15.577018600552963</v>
      </c>
      <c r="AB305" s="185">
        <f t="shared" si="48"/>
        <v>14.477591381729734</v>
      </c>
      <c r="AC305" s="185">
        <f t="shared" si="49"/>
        <v>14.75244818643554</v>
      </c>
      <c r="AD305" s="183"/>
      <c r="AE305" s="186" t="str">
        <f>IF(RIGHT($C305,2)&gt;=RIGHT(Controls!$C$53,2), 'Modelled costs '!$AC305*Controls!$E$41, "")</f>
        <v/>
      </c>
      <c r="AF305" s="187" t="str">
        <f>IF(RIGHT($C305,2)&lt;RIGHT(Controls!$C$53,2), "", (INDEX(Controls!$F$44:$F$49, MATCH('Modelled costs '!$C305, Controls!$B$44:$B$49,0), 0))*'Modelled costs '!$AE305)</f>
        <v/>
      </c>
      <c r="AG305" s="188" t="str">
        <f t="shared" si="50"/>
        <v/>
      </c>
    </row>
    <row r="306" spans="1:33" s="48" customFormat="1" ht="13.15">
      <c r="A306" s="66" t="str">
        <f t="shared" si="44"/>
        <v>SSC24</v>
      </c>
      <c r="B306" s="66" t="str">
        <f>Costs!B307</f>
        <v>SSC</v>
      </c>
      <c r="C306" s="66" t="str">
        <f>Costs!C307</f>
        <v>2023-24</v>
      </c>
      <c r="D306" s="181">
        <f>IFERROR(
EXP(SUM('Model coeffs'!D$14) + SUM('Model coeffs'!D$7)*'Cost drivers '!$D308 + SUM('Model coeffs'!D$8)*'Cost drivers '!$E308 + SUM('Model coeffs'!D$9)*'Cost drivers '!$F308 + SUM('Model coeffs'!D$10)*'Cost drivers '!$G308 + SUM('Model coeffs'!D$11)*'Cost drivers '!$H308 + SUM('Model coeffs'!D$12)*'Cost drivers '!$I308 + SUM('Model coeffs'!D$13)*'Cost drivers '!$J308),
"")</f>
        <v>5.6078963246126099</v>
      </c>
      <c r="E306" s="181">
        <f>IFERROR(
EXP(SUM('Model coeffs'!E$14) + SUM('Model coeffs'!E$7)*'Cost drivers '!$D308 + SUM('Model coeffs'!E$8)*'Cost drivers '!$E308 + SUM('Model coeffs'!E$9)*'Cost drivers '!$F308 + SUM('Model coeffs'!E$10)*'Cost drivers '!$G308 + SUM('Model coeffs'!E$11)*'Cost drivers '!$H308 + SUM('Model coeffs'!E$12)*'Cost drivers '!$I308 + SUM('Model coeffs'!E$13)*'Cost drivers '!$J308),
"")</f>
        <v>6.3216064323892454</v>
      </c>
      <c r="F306" s="181">
        <f>IFERROR(
EXP(SUM('Model coeffs'!F$14) + SUM('Model coeffs'!F$7)*'Cost drivers '!$D308 + SUM('Model coeffs'!F$8)*'Cost drivers '!$E308 + SUM('Model coeffs'!F$9)*'Cost drivers '!$F308 + SUM('Model coeffs'!F$10)*'Cost drivers '!$G308 + SUM('Model coeffs'!F$11)*'Cost drivers '!$H308 + SUM('Model coeffs'!F$12)*'Cost drivers '!$I308 + SUM('Model coeffs'!F$13)*'Cost drivers '!$J308),
"")</f>
        <v>17.773961990052221</v>
      </c>
      <c r="G306" s="181">
        <f>IFERROR(
EXP(SUM('Model coeffs'!G$14) + SUM('Model coeffs'!G$7)*'Cost drivers '!$D308 + SUM('Model coeffs'!G$8)*'Cost drivers '!$E308 + SUM('Model coeffs'!G$9)*'Cost drivers '!$F308 + SUM('Model coeffs'!G$10)*'Cost drivers '!$G308 + SUM('Model coeffs'!G$11)*'Cost drivers '!$H308 + SUM('Model coeffs'!G$12)*'Cost drivers '!$I308 + SUM('Model coeffs'!G$13)*'Cost drivers '!$J308),
"")</f>
        <v>17.118199743645683</v>
      </c>
      <c r="H306" s="181">
        <f>IFERROR(
EXP(SUM('Model coeffs'!H$14) + SUM('Model coeffs'!H$7)*'Cost drivers '!$D308 + SUM('Model coeffs'!H$8)*'Cost drivers '!$E308 + SUM('Model coeffs'!H$9)*'Cost drivers '!$F308 + SUM('Model coeffs'!H$10)*'Cost drivers '!$G308 + SUM('Model coeffs'!H$11)*'Cost drivers '!$H308 + SUM('Model coeffs'!H$12)*'Cost drivers '!$I308 + SUM('Model coeffs'!H$13)*'Cost drivers '!$J308),
"")</f>
        <v>21.786297412717332</v>
      </c>
      <c r="I306" s="181">
        <f>IFERROR(
EXP(SUM('Model coeffs'!I$14) + SUM('Model coeffs'!I$7)*'Cost drivers '!$D308 + SUM('Model coeffs'!I$8)*'Cost drivers '!$E308 + SUM('Model coeffs'!I$9)*'Cost drivers '!$F308 + SUM('Model coeffs'!I$10)*'Cost drivers '!$G308 + SUM('Model coeffs'!I$11)*'Cost drivers '!$H308 + SUM('Model coeffs'!I$12)*'Cost drivers '!$I308 + SUM('Model coeffs'!I$13)*'Cost drivers '!$J308),
"")</f>
        <v>22.05204773020759</v>
      </c>
      <c r="J306" s="181">
        <f>IFERROR(
EXP(SUM('Model coeffs'!J$14) + SUM('Model coeffs'!J$7)*'Cost drivers '!$D308 + SUM('Model coeffs'!J$8)*'Cost drivers '!$E308 + SUM('Model coeffs'!J$9)*'Cost drivers '!$F308 + SUM('Model coeffs'!J$10)*'Cost drivers '!$G308 + SUM('Model coeffs'!J$11)*'Cost drivers '!$H308 + SUM('Model coeffs'!J$12)*'Cost drivers '!$I308 + SUM('Model coeffs'!J$13)*'Cost drivers '!$J308),
"")</f>
        <v>22.258878663866721</v>
      </c>
      <c r="K306" s="181">
        <f>IFERROR(
EXP(SUM('Model coeffs'!K$14) + SUM('Model coeffs'!K$7)*'Cost drivers '!$D308 + SUM('Model coeffs'!K$8)*'Cost drivers '!$E308 + SUM('Model coeffs'!K$9)*'Cost drivers '!$F308 + SUM('Model coeffs'!K$10)*'Cost drivers '!$G308 + SUM('Model coeffs'!K$11)*'Cost drivers '!$H308 + SUM('Model coeffs'!K$12)*'Cost drivers '!$I308 + SUM('Model coeffs'!K$13)*'Cost drivers '!$J308),
"")</f>
        <v>22.820348725164784</v>
      </c>
      <c r="L306" s="182">
        <f>IFERROR(INDEX('Cost drivers '!$O$9:$O$314, MATCH('Modelled costs '!$A306, 'Cost drivers '!$A$9:$A$314, 0)), "")</f>
        <v>673.14099999999996</v>
      </c>
      <c r="M306" s="183"/>
      <c r="N306" s="184">
        <f t="shared" si="52"/>
        <v>3.7749049398460568</v>
      </c>
      <c r="O306" s="184">
        <f t="shared" si="52"/>
        <v>4.2553324755049289</v>
      </c>
      <c r="P306" s="184">
        <f t="shared" si="52"/>
        <v>11.964382547945741</v>
      </c>
      <c r="Q306" s="184">
        <f t="shared" si="51"/>
        <v>11.522962093637398</v>
      </c>
      <c r="R306" s="184">
        <f t="shared" si="51"/>
        <v>14.665250026693958</v>
      </c>
      <c r="S306" s="184">
        <f t="shared" si="51"/>
        <v>14.844137461159667</v>
      </c>
      <c r="T306" s="184">
        <f t="shared" si="51"/>
        <v>14.983363842673908</v>
      </c>
      <c r="U306" s="184">
        <f t="shared" si="51"/>
        <v>15.361312361206148</v>
      </c>
      <c r="V306" s="183"/>
      <c r="W306" s="185">
        <f t="shared" si="45"/>
        <v>4.0151187076754926</v>
      </c>
      <c r="X306" s="185">
        <f t="shared" si="46"/>
        <v>11.743672320791569</v>
      </c>
      <c r="Y306" s="185">
        <f t="shared" si="43"/>
        <v>14.96351592293342</v>
      </c>
      <c r="Z306" s="183"/>
      <c r="AA306" s="185">
        <f t="shared" si="47"/>
        <v>15.758791028467062</v>
      </c>
      <c r="AB306" s="185">
        <f t="shared" si="48"/>
        <v>14.96351592293342</v>
      </c>
      <c r="AC306" s="185">
        <f t="shared" si="49"/>
        <v>15.16233469931683</v>
      </c>
      <c r="AD306" s="183"/>
      <c r="AE306" s="186" t="str">
        <f>IF(RIGHT($C306,2)&gt;=RIGHT(Controls!$C$53,2), 'Modelled costs '!$AC306*Controls!$E$41, "")</f>
        <v/>
      </c>
      <c r="AF306" s="187" t="str">
        <f>IF(RIGHT($C306,2)&lt;RIGHT(Controls!$C$53,2), "", (INDEX(Controls!$F$44:$F$49, MATCH('Modelled costs '!$C306, Controls!$B$44:$B$49,0), 0))*'Modelled costs '!$AE306)</f>
        <v/>
      </c>
      <c r="AG306" s="188" t="str">
        <f t="shared" si="50"/>
        <v/>
      </c>
    </row>
    <row r="307" spans="1:33" s="48" customFormat="1" ht="13.15">
      <c r="A307" s="66" t="str">
        <f t="shared" si="44"/>
        <v>SSC25</v>
      </c>
      <c r="B307" s="66" t="str">
        <f>Costs!B308</f>
        <v>SSC</v>
      </c>
      <c r="C307" s="66" t="str">
        <f>Costs!C308</f>
        <v>2024-25</v>
      </c>
      <c r="D307" s="181">
        <f>IFERROR(
EXP(SUM('Model coeffs'!D$14) + SUM('Model coeffs'!D$7)*'Cost drivers '!$D309 + SUM('Model coeffs'!D$8)*'Cost drivers '!$E309 + SUM('Model coeffs'!D$9)*'Cost drivers '!$F309 + SUM('Model coeffs'!D$10)*'Cost drivers '!$G309 + SUM('Model coeffs'!D$11)*'Cost drivers '!$H309 + SUM('Model coeffs'!D$12)*'Cost drivers '!$I309 + SUM('Model coeffs'!D$13)*'Cost drivers '!$J309),
"")</f>
        <v>5.4505128899296018</v>
      </c>
      <c r="E307" s="181">
        <f>IFERROR(
EXP(SUM('Model coeffs'!E$14) + SUM('Model coeffs'!E$7)*'Cost drivers '!$D309 + SUM('Model coeffs'!E$8)*'Cost drivers '!$E309 + SUM('Model coeffs'!E$9)*'Cost drivers '!$F309 + SUM('Model coeffs'!E$10)*'Cost drivers '!$G309 + SUM('Model coeffs'!E$11)*'Cost drivers '!$H309 + SUM('Model coeffs'!E$12)*'Cost drivers '!$I309 + SUM('Model coeffs'!E$13)*'Cost drivers '!$J309),
"")</f>
        <v>6.153442585653198</v>
      </c>
      <c r="F307" s="181">
        <f>IFERROR(
EXP(SUM('Model coeffs'!F$14) + SUM('Model coeffs'!F$7)*'Cost drivers '!$D309 + SUM('Model coeffs'!F$8)*'Cost drivers '!$E309 + SUM('Model coeffs'!F$9)*'Cost drivers '!$F309 + SUM('Model coeffs'!F$10)*'Cost drivers '!$G309 + SUM('Model coeffs'!F$11)*'Cost drivers '!$H309 + SUM('Model coeffs'!F$12)*'Cost drivers '!$I309 + SUM('Model coeffs'!F$13)*'Cost drivers '!$J309),
"")</f>
        <v>17.773961990052221</v>
      </c>
      <c r="G307" s="181">
        <f>IFERROR(
EXP(SUM('Model coeffs'!G$14) + SUM('Model coeffs'!G$7)*'Cost drivers '!$D309 + SUM('Model coeffs'!G$8)*'Cost drivers '!$E309 + SUM('Model coeffs'!G$9)*'Cost drivers '!$F309 + SUM('Model coeffs'!G$10)*'Cost drivers '!$G309 + SUM('Model coeffs'!G$11)*'Cost drivers '!$H309 + SUM('Model coeffs'!G$12)*'Cost drivers '!$I309 + SUM('Model coeffs'!G$13)*'Cost drivers '!$J309),
"")</f>
        <v>17.09578454485894</v>
      </c>
      <c r="H307" s="181">
        <f>IFERROR(
EXP(SUM('Model coeffs'!H$14) + SUM('Model coeffs'!H$7)*'Cost drivers '!$D309 + SUM('Model coeffs'!H$8)*'Cost drivers '!$E309 + SUM('Model coeffs'!H$9)*'Cost drivers '!$F309 + SUM('Model coeffs'!H$10)*'Cost drivers '!$G309 + SUM('Model coeffs'!H$11)*'Cost drivers '!$H309 + SUM('Model coeffs'!H$12)*'Cost drivers '!$I309 + SUM('Model coeffs'!H$13)*'Cost drivers '!$J309),
"")</f>
        <v>21.371837493843966</v>
      </c>
      <c r="I307" s="181">
        <f>IFERROR(
EXP(SUM('Model coeffs'!I$14) + SUM('Model coeffs'!I$7)*'Cost drivers '!$D309 + SUM('Model coeffs'!I$8)*'Cost drivers '!$E309 + SUM('Model coeffs'!I$9)*'Cost drivers '!$F309 + SUM('Model coeffs'!I$10)*'Cost drivers '!$G309 + SUM('Model coeffs'!I$11)*'Cost drivers '!$H309 + SUM('Model coeffs'!I$12)*'Cost drivers '!$I309 + SUM('Model coeffs'!I$13)*'Cost drivers '!$J309),
"")</f>
        <v>21.61416505872927</v>
      </c>
      <c r="J307" s="181">
        <f>IFERROR(
EXP(SUM('Model coeffs'!J$14) + SUM('Model coeffs'!J$7)*'Cost drivers '!$D309 + SUM('Model coeffs'!J$8)*'Cost drivers '!$E309 + SUM('Model coeffs'!J$9)*'Cost drivers '!$F309 + SUM('Model coeffs'!J$10)*'Cost drivers '!$G309 + SUM('Model coeffs'!J$11)*'Cost drivers '!$H309 + SUM('Model coeffs'!J$12)*'Cost drivers '!$I309 + SUM('Model coeffs'!J$13)*'Cost drivers '!$J309),
"")</f>
        <v>21.932274097553584</v>
      </c>
      <c r="K307" s="181">
        <f>IFERROR(
EXP(SUM('Model coeffs'!K$14) + SUM('Model coeffs'!K$7)*'Cost drivers '!$D309 + SUM('Model coeffs'!K$8)*'Cost drivers '!$E309 + SUM('Model coeffs'!K$9)*'Cost drivers '!$F309 + SUM('Model coeffs'!K$10)*'Cost drivers '!$G309 + SUM('Model coeffs'!K$11)*'Cost drivers '!$H309 + SUM('Model coeffs'!K$12)*'Cost drivers '!$I309 + SUM('Model coeffs'!K$13)*'Cost drivers '!$J309),
"")</f>
        <v>22.475707924419833</v>
      </c>
      <c r="L307" s="182">
        <f>IFERROR(INDEX('Cost drivers '!$O$9:$O$314, MATCH('Modelled costs '!$A307, 'Cost drivers '!$A$9:$A$314, 0)), "")</f>
        <v>684.78586772574045</v>
      </c>
      <c r="M307" s="183"/>
      <c r="N307" s="184">
        <f t="shared" si="52"/>
        <v>3.7324341988807754</v>
      </c>
      <c r="O307" s="184">
        <f t="shared" si="52"/>
        <v>4.2137905205170494</v>
      </c>
      <c r="P307" s="184">
        <f t="shared" si="52"/>
        <v>12.171357984282238</v>
      </c>
      <c r="Q307" s="184">
        <f t="shared" si="51"/>
        <v>11.706951654003531</v>
      </c>
      <c r="R307" s="184">
        <f t="shared" si="51"/>
        <v>14.635132283115453</v>
      </c>
      <c r="S307" s="184">
        <f t="shared" si="51"/>
        <v>14.801074774909303</v>
      </c>
      <c r="T307" s="184">
        <f t="shared" si="51"/>
        <v>15.018911349092011</v>
      </c>
      <c r="U307" s="184">
        <f t="shared" si="51"/>
        <v>15.391047153774135</v>
      </c>
      <c r="V307" s="183"/>
      <c r="W307" s="185">
        <f t="shared" si="45"/>
        <v>3.9731123596989124</v>
      </c>
      <c r="X307" s="185">
        <f t="shared" si="46"/>
        <v>11.939154819142885</v>
      </c>
      <c r="Y307" s="185">
        <f t="shared" si="43"/>
        <v>14.961541390222727</v>
      </c>
      <c r="Z307" s="183"/>
      <c r="AA307" s="185">
        <f t="shared" si="47"/>
        <v>15.912267178841798</v>
      </c>
      <c r="AB307" s="185">
        <f t="shared" si="48"/>
        <v>14.961541390222727</v>
      </c>
      <c r="AC307" s="185">
        <f t="shared" si="49"/>
        <v>15.199222837377494</v>
      </c>
      <c r="AD307" s="183"/>
      <c r="AE307" s="186">
        <f>IF(RIGHT($C307,2)&gt;=RIGHT(Controls!$C$53,2), 'Modelled costs '!$AC307*Controls!$E$41, "")</f>
        <v>13.940108803739124</v>
      </c>
      <c r="AF307" s="187">
        <f>IF(RIGHT($C307,2)&lt;RIGHT(Controls!$C$53,2), "", (INDEX(Controls!$F$44:$F$49, MATCH('Modelled costs '!$C307, Controls!$B$44:$B$49,0), 0))*'Modelled costs '!$AE307)</f>
        <v>-0.11043311650252567</v>
      </c>
      <c r="AG307" s="188">
        <f t="shared" si="50"/>
        <v>13.829675687236598</v>
      </c>
    </row>
    <row r="308" spans="1:33" s="48" customFormat="1" ht="13.15">
      <c r="A308" s="66" t="str">
        <f t="shared" si="44"/>
        <v>SSC26</v>
      </c>
      <c r="B308" s="66" t="str">
        <f>Costs!B309</f>
        <v>SSC</v>
      </c>
      <c r="C308" s="66" t="str">
        <f>Costs!C309</f>
        <v>2025-26</v>
      </c>
      <c r="D308" s="181">
        <f>IFERROR(
EXP(SUM('Model coeffs'!D$14) + SUM('Model coeffs'!D$7)*'Cost drivers '!$D310 + SUM('Model coeffs'!D$8)*'Cost drivers '!$E310 + SUM('Model coeffs'!D$9)*'Cost drivers '!$F310 + SUM('Model coeffs'!D$10)*'Cost drivers '!$G310 + SUM('Model coeffs'!D$11)*'Cost drivers '!$H310 + SUM('Model coeffs'!D$12)*'Cost drivers '!$I310 + SUM('Model coeffs'!D$13)*'Cost drivers '!$J310),
"")</f>
        <v>6.2144051867596639</v>
      </c>
      <c r="E308" s="181">
        <f>IFERROR(
EXP(SUM('Model coeffs'!E$14) + SUM('Model coeffs'!E$7)*'Cost drivers '!$D310 + SUM('Model coeffs'!E$8)*'Cost drivers '!$E310 + SUM('Model coeffs'!E$9)*'Cost drivers '!$F310 + SUM('Model coeffs'!E$10)*'Cost drivers '!$G310 + SUM('Model coeffs'!E$11)*'Cost drivers '!$H310 + SUM('Model coeffs'!E$12)*'Cost drivers '!$I310 + SUM('Model coeffs'!E$13)*'Cost drivers '!$J310),
"")</f>
        <v>6.9673908372954205</v>
      </c>
      <c r="F308" s="181">
        <f>IFERROR(
EXP(SUM('Model coeffs'!F$14) + SUM('Model coeffs'!F$7)*'Cost drivers '!$D310 + SUM('Model coeffs'!F$8)*'Cost drivers '!$E310 + SUM('Model coeffs'!F$9)*'Cost drivers '!$F310 + SUM('Model coeffs'!F$10)*'Cost drivers '!$G310 + SUM('Model coeffs'!F$11)*'Cost drivers '!$H310 + SUM('Model coeffs'!F$12)*'Cost drivers '!$I310 + SUM('Model coeffs'!F$13)*'Cost drivers '!$J310),
"")</f>
        <v>17.773961990052221</v>
      </c>
      <c r="G308" s="181">
        <f>IFERROR(
EXP(SUM('Model coeffs'!G$14) + SUM('Model coeffs'!G$7)*'Cost drivers '!$D310 + SUM('Model coeffs'!G$8)*'Cost drivers '!$E310 + SUM('Model coeffs'!G$9)*'Cost drivers '!$F310 + SUM('Model coeffs'!G$10)*'Cost drivers '!$G310 + SUM('Model coeffs'!G$11)*'Cost drivers '!$H310 + SUM('Model coeffs'!G$12)*'Cost drivers '!$I310 + SUM('Model coeffs'!G$13)*'Cost drivers '!$J310),
"")</f>
        <v>17.082608930444167</v>
      </c>
      <c r="H308" s="181">
        <f>IFERROR(
EXP(SUM('Model coeffs'!H$14) + SUM('Model coeffs'!H$7)*'Cost drivers '!$D310 + SUM('Model coeffs'!H$8)*'Cost drivers '!$E310 + SUM('Model coeffs'!H$9)*'Cost drivers '!$F310 + SUM('Model coeffs'!H$10)*'Cost drivers '!$G310 + SUM('Model coeffs'!H$11)*'Cost drivers '!$H310 + SUM('Model coeffs'!H$12)*'Cost drivers '!$I310 + SUM('Model coeffs'!H$13)*'Cost drivers '!$J310),
"")</f>
        <v>23.162994552687916</v>
      </c>
      <c r="I308" s="181">
        <f>IFERROR(
EXP(SUM('Model coeffs'!I$14) + SUM('Model coeffs'!I$7)*'Cost drivers '!$D310 + SUM('Model coeffs'!I$8)*'Cost drivers '!$E310 + SUM('Model coeffs'!I$9)*'Cost drivers '!$F310 + SUM('Model coeffs'!I$10)*'Cost drivers '!$G310 + SUM('Model coeffs'!I$11)*'Cost drivers '!$H310 + SUM('Model coeffs'!I$12)*'Cost drivers '!$I310 + SUM('Model coeffs'!I$13)*'Cost drivers '!$J310),
"")</f>
        <v>23.513927255060146</v>
      </c>
      <c r="J308" s="181">
        <f>IFERROR(
EXP(SUM('Model coeffs'!J$14) + SUM('Model coeffs'!J$7)*'Cost drivers '!$D310 + SUM('Model coeffs'!J$8)*'Cost drivers '!$E310 + SUM('Model coeffs'!J$9)*'Cost drivers '!$F310 + SUM('Model coeffs'!J$10)*'Cost drivers '!$G310 + SUM('Model coeffs'!J$11)*'Cost drivers '!$H310 + SUM('Model coeffs'!J$12)*'Cost drivers '!$I310 + SUM('Model coeffs'!J$13)*'Cost drivers '!$J310),
"")</f>
        <v>23.478093427795873</v>
      </c>
      <c r="K308" s="181">
        <f>IFERROR(
EXP(SUM('Model coeffs'!K$14) + SUM('Model coeffs'!K$7)*'Cost drivers '!$D310 + SUM('Model coeffs'!K$8)*'Cost drivers '!$E310 + SUM('Model coeffs'!K$9)*'Cost drivers '!$F310 + SUM('Model coeffs'!K$10)*'Cost drivers '!$G310 + SUM('Model coeffs'!K$11)*'Cost drivers '!$H310 + SUM('Model coeffs'!K$12)*'Cost drivers '!$I310 + SUM('Model coeffs'!K$13)*'Cost drivers '!$J310),
"")</f>
        <v>24.108193613321234</v>
      </c>
      <c r="L308" s="182">
        <f>IFERROR(INDEX('Cost drivers '!$O$9:$O$314, MATCH('Modelled costs '!$A308, 'Cost drivers '!$A$9:$A$314, 0)), "")</f>
        <v>691.73174585813672</v>
      </c>
      <c r="M308" s="183"/>
      <c r="N308" s="184">
        <f t="shared" si="52"/>
        <v>4.2987013493071222</v>
      </c>
      <c r="O308" s="184">
        <f t="shared" si="52"/>
        <v>4.819565427958346</v>
      </c>
      <c r="P308" s="184">
        <f t="shared" si="52"/>
        <v>12.294813758194985</v>
      </c>
      <c r="Q308" s="184">
        <f t="shared" si="51"/>
        <v>11.81658289926794</v>
      </c>
      <c r="R308" s="184">
        <f t="shared" si="51"/>
        <v>16.022578661233322</v>
      </c>
      <c r="S308" s="184">
        <f t="shared" si="51"/>
        <v>16.265329952123977</v>
      </c>
      <c r="T308" s="184">
        <f t="shared" si="51"/>
        <v>16.240542556229684</v>
      </c>
      <c r="U308" s="184">
        <f t="shared" si="51"/>
        <v>16.676402857628677</v>
      </c>
      <c r="V308" s="183"/>
      <c r="W308" s="185">
        <f t="shared" si="45"/>
        <v>4.5591333886327341</v>
      </c>
      <c r="X308" s="185">
        <f t="shared" si="46"/>
        <v>12.055698328731463</v>
      </c>
      <c r="Y308" s="185">
        <f t="shared" si="43"/>
        <v>16.301213506803915</v>
      </c>
      <c r="Z308" s="183"/>
      <c r="AA308" s="185">
        <f t="shared" si="47"/>
        <v>16.614831717364197</v>
      </c>
      <c r="AB308" s="185">
        <f t="shared" si="48"/>
        <v>16.301213506803915</v>
      </c>
      <c r="AC308" s="185">
        <f t="shared" si="49"/>
        <v>16.379618059443985</v>
      </c>
      <c r="AD308" s="183"/>
      <c r="AE308" s="186">
        <f>IF(RIGHT($C308,2)&gt;=RIGHT(Controls!$C$53,2), 'Modelled costs '!$AC308*Controls!$E$41, "")</f>
        <v>15.02271927685854</v>
      </c>
      <c r="AF308" s="187">
        <f>IF(RIGHT($C308,2)&lt;RIGHT(Controls!$C$53,2), "", (INDEX(Controls!$F$44:$F$49, MATCH('Modelled costs '!$C308, Controls!$B$44:$B$49,0), 0))*'Modelled costs '!$AE308)</f>
        <v>-0.23707625744626132</v>
      </c>
      <c r="AG308" s="188">
        <f t="shared" si="50"/>
        <v>14.785643019412278</v>
      </c>
    </row>
    <row r="309" spans="1:33" s="48" customFormat="1" ht="13.15">
      <c r="A309" s="66" t="str">
        <f t="shared" si="44"/>
        <v>SSC27</v>
      </c>
      <c r="B309" s="66" t="str">
        <f>Costs!B310</f>
        <v>SSC</v>
      </c>
      <c r="C309" s="66" t="str">
        <f>Costs!C310</f>
        <v>2026-27</v>
      </c>
      <c r="D309" s="181">
        <f>IFERROR(
EXP(SUM('Model coeffs'!D$14) + SUM('Model coeffs'!D$7)*'Cost drivers '!$D311 + SUM('Model coeffs'!D$8)*'Cost drivers '!$E311 + SUM('Model coeffs'!D$9)*'Cost drivers '!$F311 + SUM('Model coeffs'!D$10)*'Cost drivers '!$G311 + SUM('Model coeffs'!D$11)*'Cost drivers '!$H311 + SUM('Model coeffs'!D$12)*'Cost drivers '!$I311 + SUM('Model coeffs'!D$13)*'Cost drivers '!$J311),
"")</f>
        <v>6.3108881334065705</v>
      </c>
      <c r="E309" s="181">
        <f>IFERROR(
EXP(SUM('Model coeffs'!E$14) + SUM('Model coeffs'!E$7)*'Cost drivers '!$D311 + SUM('Model coeffs'!E$8)*'Cost drivers '!$E311 + SUM('Model coeffs'!E$9)*'Cost drivers '!$F311 + SUM('Model coeffs'!E$10)*'Cost drivers '!$G311 + SUM('Model coeffs'!E$11)*'Cost drivers '!$H311 + SUM('Model coeffs'!E$12)*'Cost drivers '!$I311 + SUM('Model coeffs'!E$13)*'Cost drivers '!$J311),
"")</f>
        <v>7.069806157048288</v>
      </c>
      <c r="F309" s="181">
        <f>IFERROR(
EXP(SUM('Model coeffs'!F$14) + SUM('Model coeffs'!F$7)*'Cost drivers '!$D311 + SUM('Model coeffs'!F$8)*'Cost drivers '!$E311 + SUM('Model coeffs'!F$9)*'Cost drivers '!$F311 + SUM('Model coeffs'!F$10)*'Cost drivers '!$G311 + SUM('Model coeffs'!F$11)*'Cost drivers '!$H311 + SUM('Model coeffs'!F$12)*'Cost drivers '!$I311 + SUM('Model coeffs'!F$13)*'Cost drivers '!$J311),
"")</f>
        <v>17.773961990052221</v>
      </c>
      <c r="G309" s="181">
        <f>IFERROR(
EXP(SUM('Model coeffs'!G$14) + SUM('Model coeffs'!G$7)*'Cost drivers '!$D311 + SUM('Model coeffs'!G$8)*'Cost drivers '!$E311 + SUM('Model coeffs'!G$9)*'Cost drivers '!$F311 + SUM('Model coeffs'!G$10)*'Cost drivers '!$G311 + SUM('Model coeffs'!G$11)*'Cost drivers '!$H311 + SUM('Model coeffs'!G$12)*'Cost drivers '!$I311 + SUM('Model coeffs'!G$13)*'Cost drivers '!$J311),
"")</f>
        <v>17.066677738705256</v>
      </c>
      <c r="H309" s="181">
        <f>IFERROR(
EXP(SUM('Model coeffs'!H$14) + SUM('Model coeffs'!H$7)*'Cost drivers '!$D311 + SUM('Model coeffs'!H$8)*'Cost drivers '!$E311 + SUM('Model coeffs'!H$9)*'Cost drivers '!$F311 + SUM('Model coeffs'!H$10)*'Cost drivers '!$G311 + SUM('Model coeffs'!H$11)*'Cost drivers '!$H311 + SUM('Model coeffs'!H$12)*'Cost drivers '!$I311 + SUM('Model coeffs'!H$13)*'Cost drivers '!$J311),
"")</f>
        <v>23.359820025893001</v>
      </c>
      <c r="I309" s="181">
        <f>IFERROR(
EXP(SUM('Model coeffs'!I$14) + SUM('Model coeffs'!I$7)*'Cost drivers '!$D311 + SUM('Model coeffs'!I$8)*'Cost drivers '!$E311 + SUM('Model coeffs'!I$9)*'Cost drivers '!$F311 + SUM('Model coeffs'!I$10)*'Cost drivers '!$G311 + SUM('Model coeffs'!I$11)*'Cost drivers '!$H311 + SUM('Model coeffs'!I$12)*'Cost drivers '!$I311 + SUM('Model coeffs'!I$13)*'Cost drivers '!$J311),
"")</f>
        <v>23.723771105963234</v>
      </c>
      <c r="J309" s="181">
        <f>IFERROR(
EXP(SUM('Model coeffs'!J$14) + SUM('Model coeffs'!J$7)*'Cost drivers '!$D311 + SUM('Model coeffs'!J$8)*'Cost drivers '!$E311 + SUM('Model coeffs'!J$9)*'Cost drivers '!$F311 + SUM('Model coeffs'!J$10)*'Cost drivers '!$G311 + SUM('Model coeffs'!J$11)*'Cost drivers '!$H311 + SUM('Model coeffs'!J$12)*'Cost drivers '!$I311 + SUM('Model coeffs'!J$13)*'Cost drivers '!$J311),
"")</f>
        <v>23.6666760134814</v>
      </c>
      <c r="K309" s="181">
        <f>IFERROR(
EXP(SUM('Model coeffs'!K$14) + SUM('Model coeffs'!K$7)*'Cost drivers '!$D311 + SUM('Model coeffs'!K$8)*'Cost drivers '!$E311 + SUM('Model coeffs'!K$9)*'Cost drivers '!$F311 + SUM('Model coeffs'!K$10)*'Cost drivers '!$G311 + SUM('Model coeffs'!K$11)*'Cost drivers '!$H311 + SUM('Model coeffs'!K$12)*'Cost drivers '!$I311 + SUM('Model coeffs'!K$13)*'Cost drivers '!$J311),
"")</f>
        <v>24.307570388702914</v>
      </c>
      <c r="L309" s="182">
        <f>IFERROR(INDEX('Cost drivers '!$O$9:$O$314, MATCH('Modelled costs '!$A309, 'Cost drivers '!$A$9:$A$314, 0)), "")</f>
        <v>700.23174585813672</v>
      </c>
      <c r="M309" s="183"/>
      <c r="N309" s="184">
        <f t="shared" si="52"/>
        <v>4.4190842155706802</v>
      </c>
      <c r="O309" s="184">
        <f t="shared" si="52"/>
        <v>4.9505027082285267</v>
      </c>
      <c r="P309" s="184">
        <f t="shared" si="52"/>
        <v>12.44589243511043</v>
      </c>
      <c r="Q309" s="184">
        <f t="shared" si="51"/>
        <v>11.950629548971778</v>
      </c>
      <c r="R309" s="184">
        <f t="shared" si="51"/>
        <v>16.357287559662918</v>
      </c>
      <c r="S309" s="184">
        <f t="shared" si="51"/>
        <v>16.612137659867454</v>
      </c>
      <c r="T309" s="184">
        <f t="shared" si="51"/>
        <v>16.572157863578969</v>
      </c>
      <c r="U309" s="184">
        <f t="shared" si="51"/>
        <v>17.020932450850985</v>
      </c>
      <c r="V309" s="183"/>
      <c r="W309" s="185">
        <f t="shared" si="45"/>
        <v>4.6847934618996039</v>
      </c>
      <c r="X309" s="185">
        <f t="shared" si="46"/>
        <v>12.198260992041103</v>
      </c>
      <c r="Y309" s="185">
        <f t="shared" si="43"/>
        <v>16.640628883490081</v>
      </c>
      <c r="Z309" s="183"/>
      <c r="AA309" s="185">
        <f t="shared" si="47"/>
        <v>16.883054453940709</v>
      </c>
      <c r="AB309" s="185">
        <f t="shared" si="48"/>
        <v>16.640628883490081</v>
      </c>
      <c r="AC309" s="185">
        <f t="shared" si="49"/>
        <v>16.701235276102736</v>
      </c>
      <c r="AD309" s="183"/>
      <c r="AE309" s="186">
        <f>IF(RIGHT($C309,2)&gt;=RIGHT(Controls!$C$53,2), 'Modelled costs '!$AC309*Controls!$E$41, "")</f>
        <v>15.317693502932345</v>
      </c>
      <c r="AF309" s="187">
        <f>IF(RIGHT($C309,2)&lt;RIGHT(Controls!$C$53,2), "", (INDEX(Controls!$F$44:$F$49, MATCH('Modelled costs '!$C309, Controls!$B$44:$B$49,0), 0))*'Modelled costs '!$AE309)</f>
        <v>-0.36116261167672536</v>
      </c>
      <c r="AG309" s="188">
        <f t="shared" si="50"/>
        <v>14.956530891255619</v>
      </c>
    </row>
    <row r="310" spans="1:33" s="48" customFormat="1" ht="13.15">
      <c r="A310" s="66" t="str">
        <f t="shared" si="44"/>
        <v>SSC28</v>
      </c>
      <c r="B310" s="66" t="str">
        <f>Costs!B311</f>
        <v>SSC</v>
      </c>
      <c r="C310" s="66" t="str">
        <f>Costs!C311</f>
        <v>2027-28</v>
      </c>
      <c r="D310" s="181">
        <f>IFERROR(
EXP(SUM('Model coeffs'!D$14) + SUM('Model coeffs'!D$7)*'Cost drivers '!$D312 + SUM('Model coeffs'!D$8)*'Cost drivers '!$E312 + SUM('Model coeffs'!D$9)*'Cost drivers '!$F312 + SUM('Model coeffs'!D$10)*'Cost drivers '!$G312 + SUM('Model coeffs'!D$11)*'Cost drivers '!$H312 + SUM('Model coeffs'!D$12)*'Cost drivers '!$I312 + SUM('Model coeffs'!D$13)*'Cost drivers '!$J312),
"")</f>
        <v>6.2841647509182472</v>
      </c>
      <c r="E310" s="181">
        <f>IFERROR(
EXP(SUM('Model coeffs'!E$14) + SUM('Model coeffs'!E$7)*'Cost drivers '!$D312 + SUM('Model coeffs'!E$8)*'Cost drivers '!$E312 + SUM('Model coeffs'!E$9)*'Cost drivers '!$F312 + SUM('Model coeffs'!E$10)*'Cost drivers '!$G312 + SUM('Model coeffs'!E$11)*'Cost drivers '!$H312 + SUM('Model coeffs'!E$12)*'Cost drivers '!$I312 + SUM('Model coeffs'!E$13)*'Cost drivers '!$J312),
"")</f>
        <v>7.0414479932764902</v>
      </c>
      <c r="F310" s="181">
        <f>IFERROR(
EXP(SUM('Model coeffs'!F$14) + SUM('Model coeffs'!F$7)*'Cost drivers '!$D312 + SUM('Model coeffs'!F$8)*'Cost drivers '!$E312 + SUM('Model coeffs'!F$9)*'Cost drivers '!$F312 + SUM('Model coeffs'!F$10)*'Cost drivers '!$G312 + SUM('Model coeffs'!F$11)*'Cost drivers '!$H312 + SUM('Model coeffs'!F$12)*'Cost drivers '!$I312 + SUM('Model coeffs'!F$13)*'Cost drivers '!$J312),
"")</f>
        <v>17.773961990052221</v>
      </c>
      <c r="G310" s="181">
        <f>IFERROR(
EXP(SUM('Model coeffs'!G$14) + SUM('Model coeffs'!G$7)*'Cost drivers '!$D312 + SUM('Model coeffs'!G$8)*'Cost drivers '!$E312 + SUM('Model coeffs'!G$9)*'Cost drivers '!$F312 + SUM('Model coeffs'!G$10)*'Cost drivers '!$G312 + SUM('Model coeffs'!G$11)*'Cost drivers '!$H312 + SUM('Model coeffs'!G$12)*'Cost drivers '!$I312 + SUM('Model coeffs'!G$13)*'Cost drivers '!$J312),
"")</f>
        <v>17.04902732975517</v>
      </c>
      <c r="H310" s="181">
        <f>IFERROR(
EXP(SUM('Model coeffs'!H$14) + SUM('Model coeffs'!H$7)*'Cost drivers '!$D312 + SUM('Model coeffs'!H$8)*'Cost drivers '!$E312 + SUM('Model coeffs'!H$9)*'Cost drivers '!$F312 + SUM('Model coeffs'!H$10)*'Cost drivers '!$G312 + SUM('Model coeffs'!H$11)*'Cost drivers '!$H312 + SUM('Model coeffs'!H$12)*'Cost drivers '!$I312 + SUM('Model coeffs'!H$13)*'Cost drivers '!$J312),
"")</f>
        <v>23.270017285624128</v>
      </c>
      <c r="I310" s="181">
        <f>IFERROR(
EXP(SUM('Model coeffs'!I$14) + SUM('Model coeffs'!I$7)*'Cost drivers '!$D312 + SUM('Model coeffs'!I$8)*'Cost drivers '!$E312 + SUM('Model coeffs'!I$9)*'Cost drivers '!$F312 + SUM('Model coeffs'!I$10)*'Cost drivers '!$G312 + SUM('Model coeffs'!I$11)*'Cost drivers '!$H312 + SUM('Model coeffs'!I$12)*'Cost drivers '!$I312 + SUM('Model coeffs'!I$13)*'Cost drivers '!$J312),
"")</f>
        <v>23.629135133553646</v>
      </c>
      <c r="J310" s="181">
        <f>IFERROR(
EXP(SUM('Model coeffs'!J$14) + SUM('Model coeffs'!J$7)*'Cost drivers '!$D312 + SUM('Model coeffs'!J$8)*'Cost drivers '!$E312 + SUM('Model coeffs'!J$9)*'Cost drivers '!$F312 + SUM('Model coeffs'!J$10)*'Cost drivers '!$G312 + SUM('Model coeffs'!J$11)*'Cost drivers '!$H312 + SUM('Model coeffs'!J$12)*'Cost drivers '!$I312 + SUM('Model coeffs'!J$13)*'Cost drivers '!$J312),
"")</f>
        <v>23.614582927851362</v>
      </c>
      <c r="K310" s="181">
        <f>IFERROR(
EXP(SUM('Model coeffs'!K$14) + SUM('Model coeffs'!K$7)*'Cost drivers '!$D312 + SUM('Model coeffs'!K$8)*'Cost drivers '!$E312 + SUM('Model coeffs'!K$9)*'Cost drivers '!$F312 + SUM('Model coeffs'!K$10)*'Cost drivers '!$G312 + SUM('Model coeffs'!K$11)*'Cost drivers '!$H312 + SUM('Model coeffs'!K$12)*'Cost drivers '!$I312 + SUM('Model coeffs'!K$13)*'Cost drivers '!$J312),
"")</f>
        <v>24.252490872962241</v>
      </c>
      <c r="L310" s="182">
        <f>IFERROR(INDEX('Cost drivers '!$O$9:$O$314, MATCH('Modelled costs '!$A310, 'Cost drivers '!$A$9:$A$314, 0)), "")</f>
        <v>709.78049585813665</v>
      </c>
      <c r="M310" s="183"/>
      <c r="N310" s="184">
        <f t="shared" si="52"/>
        <v>4.4603775729609776</v>
      </c>
      <c r="O310" s="184">
        <f t="shared" si="52"/>
        <v>4.9978824482270685</v>
      </c>
      <c r="P310" s="184">
        <f t="shared" si="52"/>
        <v>12.615611554662939</v>
      </c>
      <c r="Q310" s="184">
        <f t="shared" si="51"/>
        <v>12.101067072012547</v>
      </c>
      <c r="R310" s="184">
        <f t="shared" si="51"/>
        <v>16.516604407617706</v>
      </c>
      <c r="S310" s="184">
        <f t="shared" si="51"/>
        <v>16.771499251792626</v>
      </c>
      <c r="T310" s="184">
        <f t="shared" si="51"/>
        <v>16.761170380013429</v>
      </c>
      <c r="U310" s="184">
        <f t="shared" si="51"/>
        <v>17.213944997606074</v>
      </c>
      <c r="V310" s="183"/>
      <c r="W310" s="185">
        <f t="shared" si="45"/>
        <v>4.729130010594023</v>
      </c>
      <c r="X310" s="185">
        <f t="shared" si="46"/>
        <v>12.358339313337744</v>
      </c>
      <c r="Y310" s="185">
        <f t="shared" si="43"/>
        <v>16.81580475925746</v>
      </c>
      <c r="Z310" s="183"/>
      <c r="AA310" s="185">
        <f t="shared" si="47"/>
        <v>17.087469323931767</v>
      </c>
      <c r="AB310" s="185">
        <f t="shared" si="48"/>
        <v>16.81580475925746</v>
      </c>
      <c r="AC310" s="185">
        <f t="shared" si="49"/>
        <v>16.883720900426038</v>
      </c>
      <c r="AD310" s="183"/>
      <c r="AE310" s="186">
        <f>IF(RIGHT($C310,2)&gt;=RIGHT(Controls!$C$53,2), 'Modelled costs '!$AC310*Controls!$E$41, "")</f>
        <v>15.485061893106169</v>
      </c>
      <c r="AF310" s="187">
        <f>IF(RIGHT($C310,2)&lt;RIGHT(Controls!$C$53,2), "", (INDEX(Controls!$F$44:$F$49, MATCH('Modelled costs '!$C310, Controls!$B$44:$B$49,0), 0))*'Modelled costs '!$AE310)</f>
        <v>-0.48488865239970891</v>
      </c>
      <c r="AG310" s="188">
        <f t="shared" si="50"/>
        <v>15.000173240706459</v>
      </c>
    </row>
    <row r="311" spans="1:33" s="48" customFormat="1" ht="13.15">
      <c r="A311" s="66" t="str">
        <f t="shared" si="44"/>
        <v>SSC29</v>
      </c>
      <c r="B311" s="66" t="str">
        <f>Costs!B312</f>
        <v>SSC</v>
      </c>
      <c r="C311" s="66" t="str">
        <f>Costs!C312</f>
        <v>2028-29</v>
      </c>
      <c r="D311" s="181">
        <f>IFERROR(
EXP(SUM('Model coeffs'!D$14) + SUM('Model coeffs'!D$7)*'Cost drivers '!$D313 + SUM('Model coeffs'!D$8)*'Cost drivers '!$E313 + SUM('Model coeffs'!D$9)*'Cost drivers '!$F313 + SUM('Model coeffs'!D$10)*'Cost drivers '!$G313 + SUM('Model coeffs'!D$11)*'Cost drivers '!$H313 + SUM('Model coeffs'!D$12)*'Cost drivers '!$I313 + SUM('Model coeffs'!D$13)*'Cost drivers '!$J313),
"")</f>
        <v>6.2678589560678208</v>
      </c>
      <c r="E311" s="181">
        <f>IFERROR(
EXP(SUM('Model coeffs'!E$14) + SUM('Model coeffs'!E$7)*'Cost drivers '!$D313 + SUM('Model coeffs'!E$8)*'Cost drivers '!$E313 + SUM('Model coeffs'!E$9)*'Cost drivers '!$F313 + SUM('Model coeffs'!E$10)*'Cost drivers '!$G313 + SUM('Model coeffs'!E$11)*'Cost drivers '!$H313 + SUM('Model coeffs'!E$12)*'Cost drivers '!$I313 + SUM('Model coeffs'!E$13)*'Cost drivers '!$J313),
"")</f>
        <v>7.0241415755534105</v>
      </c>
      <c r="F311" s="181">
        <f>IFERROR(
EXP(SUM('Model coeffs'!F$14) + SUM('Model coeffs'!F$7)*'Cost drivers '!$D313 + SUM('Model coeffs'!F$8)*'Cost drivers '!$E313 + SUM('Model coeffs'!F$9)*'Cost drivers '!$F313 + SUM('Model coeffs'!F$10)*'Cost drivers '!$G313 + SUM('Model coeffs'!F$11)*'Cost drivers '!$H313 + SUM('Model coeffs'!F$12)*'Cost drivers '!$I313 + SUM('Model coeffs'!F$13)*'Cost drivers '!$J313),
"")</f>
        <v>17.773961990052221</v>
      </c>
      <c r="G311" s="181">
        <f>IFERROR(
EXP(SUM('Model coeffs'!G$14) + SUM('Model coeffs'!G$7)*'Cost drivers '!$D313 + SUM('Model coeffs'!G$8)*'Cost drivers '!$E313 + SUM('Model coeffs'!G$9)*'Cost drivers '!$F313 + SUM('Model coeffs'!G$10)*'Cost drivers '!$G313 + SUM('Model coeffs'!G$11)*'Cost drivers '!$H313 + SUM('Model coeffs'!G$12)*'Cost drivers '!$I313 + SUM('Model coeffs'!G$13)*'Cost drivers '!$J313),
"")</f>
        <v>17.032148573613846</v>
      </c>
      <c r="H311" s="181">
        <f>IFERROR(
EXP(SUM('Model coeffs'!H$14) + SUM('Model coeffs'!H$7)*'Cost drivers '!$D313 + SUM('Model coeffs'!H$8)*'Cost drivers '!$E313 + SUM('Model coeffs'!H$9)*'Cost drivers '!$F313 + SUM('Model coeffs'!H$10)*'Cost drivers '!$G313 + SUM('Model coeffs'!H$11)*'Cost drivers '!$H313 + SUM('Model coeffs'!H$12)*'Cost drivers '!$I313 + SUM('Model coeffs'!H$13)*'Cost drivers '!$J313),
"")</f>
        <v>23.205448173443173</v>
      </c>
      <c r="I311" s="181">
        <f>IFERROR(
EXP(SUM('Model coeffs'!I$14) + SUM('Model coeffs'!I$7)*'Cost drivers '!$D313 + SUM('Model coeffs'!I$8)*'Cost drivers '!$E313 + SUM('Model coeffs'!I$9)*'Cost drivers '!$F313 + SUM('Model coeffs'!I$10)*'Cost drivers '!$G313 + SUM('Model coeffs'!I$11)*'Cost drivers '!$H313 + SUM('Model coeffs'!I$12)*'Cost drivers '!$I313 + SUM('Model coeffs'!I$13)*'Cost drivers '!$J313),
"")</f>
        <v>23.561285717734521</v>
      </c>
      <c r="J311" s="181">
        <f>IFERROR(
EXP(SUM('Model coeffs'!J$14) + SUM('Model coeffs'!J$7)*'Cost drivers '!$D313 + SUM('Model coeffs'!J$8)*'Cost drivers '!$E313 + SUM('Model coeffs'!J$9)*'Cost drivers '!$F313 + SUM('Model coeffs'!J$10)*'Cost drivers '!$G313 + SUM('Model coeffs'!J$11)*'Cost drivers '!$H313 + SUM('Model coeffs'!J$12)*'Cost drivers '!$I313 + SUM('Model coeffs'!J$13)*'Cost drivers '!$J313),
"")</f>
        <v>23.582744988151127</v>
      </c>
      <c r="K311" s="181">
        <f>IFERROR(
EXP(SUM('Model coeffs'!K$14) + SUM('Model coeffs'!K$7)*'Cost drivers '!$D313 + SUM('Model coeffs'!K$8)*'Cost drivers '!$E313 + SUM('Model coeffs'!K$9)*'Cost drivers '!$F313 + SUM('Model coeffs'!K$10)*'Cost drivers '!$G313 + SUM('Model coeffs'!K$11)*'Cost drivers '!$H313 + SUM('Model coeffs'!K$12)*'Cost drivers '!$I313 + SUM('Model coeffs'!K$13)*'Cost drivers '!$J313),
"")</f>
        <v>24.218829468121651</v>
      </c>
      <c r="L311" s="182">
        <f>IFERROR(INDEX('Cost drivers '!$O$9:$O$314, MATCH('Modelled costs '!$A311, 'Cost drivers '!$A$9:$A$314, 0)), "")</f>
        <v>719.04299585813681</v>
      </c>
      <c r="M311" s="183"/>
      <c r="N311" s="184">
        <f t="shared" si="52"/>
        <v>4.5068600813872601</v>
      </c>
      <c r="O311" s="184">
        <f t="shared" si="52"/>
        <v>5.0506598018176172</v>
      </c>
      <c r="P311" s="184">
        <f t="shared" si="52"/>
        <v>12.780242877595802</v>
      </c>
      <c r="Q311" s="184">
        <f t="shared" si="51"/>
        <v>12.246847136272191</v>
      </c>
      <c r="R311" s="184">
        <f t="shared" si="51"/>
        <v>16.685714974863309</v>
      </c>
      <c r="S311" s="184">
        <f t="shared" si="51"/>
        <v>16.941577468749358</v>
      </c>
      <c r="T311" s="184">
        <f t="shared" si="51"/>
        <v>16.957007606838648</v>
      </c>
      <c r="U311" s="184">
        <f t="shared" si="51"/>
        <v>17.414379696935519</v>
      </c>
      <c r="V311" s="183"/>
      <c r="W311" s="185">
        <f t="shared" si="45"/>
        <v>4.7787599416024387</v>
      </c>
      <c r="X311" s="185">
        <f t="shared" si="46"/>
        <v>12.513545006933995</v>
      </c>
      <c r="Y311" s="185">
        <f t="shared" si="43"/>
        <v>16.999669936846708</v>
      </c>
      <c r="Z311" s="183"/>
      <c r="AA311" s="185">
        <f t="shared" si="47"/>
        <v>17.292304948536433</v>
      </c>
      <c r="AB311" s="185">
        <f t="shared" si="48"/>
        <v>16.999669936846708</v>
      </c>
      <c r="AC311" s="185">
        <f t="shared" si="49"/>
        <v>17.072828689769139</v>
      </c>
      <c r="AD311" s="183"/>
      <c r="AE311" s="186">
        <f>IF(RIGHT($C311,2)&gt;=RIGHT(Controls!$C$53,2), 'Modelled costs '!$AC311*Controls!$E$41, "")</f>
        <v>15.658503863612358</v>
      </c>
      <c r="AF311" s="187">
        <f>IF(RIGHT($C311,2)&lt;RIGHT(Controls!$C$53,2), "", (INDEX(Controls!$F$44:$F$49, MATCH('Modelled costs '!$C311, Controls!$B$44:$B$49,0), 0))*'Modelled costs '!$AE311)</f>
        <v>-0.61048158786651108</v>
      </c>
      <c r="AG311" s="188">
        <f t="shared" si="50"/>
        <v>15.048022275745847</v>
      </c>
    </row>
    <row r="312" spans="1:33" s="48" customFormat="1" ht="13.15">
      <c r="A312" s="66" t="str">
        <f t="shared" si="44"/>
        <v>SSC30</v>
      </c>
      <c r="B312" s="66" t="str">
        <f>Costs!B313</f>
        <v>SSC</v>
      </c>
      <c r="C312" s="66" t="str">
        <f>Costs!C313</f>
        <v>2029-30</v>
      </c>
      <c r="D312" s="181">
        <f>IFERROR(
EXP(SUM('Model coeffs'!D$14) + SUM('Model coeffs'!D$7)*'Cost drivers '!$D314 + SUM('Model coeffs'!D$8)*'Cost drivers '!$E314 + SUM('Model coeffs'!D$9)*'Cost drivers '!$F314 + SUM('Model coeffs'!D$10)*'Cost drivers '!$G314 + SUM('Model coeffs'!D$11)*'Cost drivers '!$H314 + SUM('Model coeffs'!D$12)*'Cost drivers '!$I314 + SUM('Model coeffs'!D$13)*'Cost drivers '!$J314),
"")</f>
        <v>6.2643892916231172</v>
      </c>
      <c r="E312" s="181">
        <f>IFERROR(
EXP(SUM('Model coeffs'!E$14) + SUM('Model coeffs'!E$7)*'Cost drivers '!$D314 + SUM('Model coeffs'!E$8)*'Cost drivers '!$E314 + SUM('Model coeffs'!E$9)*'Cost drivers '!$F314 + SUM('Model coeffs'!E$10)*'Cost drivers '!$G314 + SUM('Model coeffs'!E$11)*'Cost drivers '!$H314 + SUM('Model coeffs'!E$12)*'Cost drivers '!$I314 + SUM('Model coeffs'!E$13)*'Cost drivers '!$J314),
"")</f>
        <v>7.0204586845700634</v>
      </c>
      <c r="F312" s="181">
        <f>IFERROR(
EXP(SUM('Model coeffs'!F$14) + SUM('Model coeffs'!F$7)*'Cost drivers '!$D314 + SUM('Model coeffs'!F$8)*'Cost drivers '!$E314 + SUM('Model coeffs'!F$9)*'Cost drivers '!$F314 + SUM('Model coeffs'!F$10)*'Cost drivers '!$G314 + SUM('Model coeffs'!F$11)*'Cost drivers '!$H314 + SUM('Model coeffs'!F$12)*'Cost drivers '!$I314 + SUM('Model coeffs'!F$13)*'Cost drivers '!$J314),
"")</f>
        <v>17.773961990052221</v>
      </c>
      <c r="G312" s="181">
        <f>IFERROR(
EXP(SUM('Model coeffs'!G$14) + SUM('Model coeffs'!G$7)*'Cost drivers '!$D314 + SUM('Model coeffs'!G$8)*'Cost drivers '!$E314 + SUM('Model coeffs'!G$9)*'Cost drivers '!$F314 + SUM('Model coeffs'!G$10)*'Cost drivers '!$G314 + SUM('Model coeffs'!G$11)*'Cost drivers '!$H314 + SUM('Model coeffs'!G$12)*'Cost drivers '!$I314 + SUM('Model coeffs'!G$13)*'Cost drivers '!$J314),
"")</f>
        <v>17.017456007489912</v>
      </c>
      <c r="H312" s="181">
        <f>IFERROR(
EXP(SUM('Model coeffs'!H$14) + SUM('Model coeffs'!H$7)*'Cost drivers '!$D314 + SUM('Model coeffs'!H$8)*'Cost drivers '!$E314 + SUM('Model coeffs'!H$9)*'Cost drivers '!$F314 + SUM('Model coeffs'!H$10)*'Cost drivers '!$G314 + SUM('Model coeffs'!H$11)*'Cost drivers '!$H314 + SUM('Model coeffs'!H$12)*'Cost drivers '!$I314 + SUM('Model coeffs'!H$13)*'Cost drivers '!$J314),
"")</f>
        <v>23.17391312521703</v>
      </c>
      <c r="I312" s="181">
        <f>IFERROR(
EXP(SUM('Model coeffs'!I$14) + SUM('Model coeffs'!I$7)*'Cost drivers '!$D314 + SUM('Model coeffs'!I$8)*'Cost drivers '!$E314 + SUM('Model coeffs'!I$9)*'Cost drivers '!$F314 + SUM('Model coeffs'!I$10)*'Cost drivers '!$G314 + SUM('Model coeffs'!I$11)*'Cost drivers '!$H314 + SUM('Model coeffs'!I$12)*'Cost drivers '!$I314 + SUM('Model coeffs'!I$13)*'Cost drivers '!$J314),
"")</f>
        <v>23.528439381742679</v>
      </c>
      <c r="J312" s="181">
        <f>IFERROR(
EXP(SUM('Model coeffs'!J$14) + SUM('Model coeffs'!J$7)*'Cost drivers '!$D314 + SUM('Model coeffs'!J$8)*'Cost drivers '!$E314 + SUM('Model coeffs'!J$9)*'Cost drivers '!$F314 + SUM('Model coeffs'!J$10)*'Cost drivers '!$G314 + SUM('Model coeffs'!J$11)*'Cost drivers '!$H314 + SUM('Model coeffs'!J$12)*'Cost drivers '!$I314 + SUM('Model coeffs'!J$13)*'Cost drivers '!$J314),
"")</f>
        <v>23.575965146428786</v>
      </c>
      <c r="K312" s="181">
        <f>IFERROR(
EXP(SUM('Model coeffs'!K$14) + SUM('Model coeffs'!K$7)*'Cost drivers '!$D314 + SUM('Model coeffs'!K$8)*'Cost drivers '!$E314 + SUM('Model coeffs'!K$9)*'Cost drivers '!$F314 + SUM('Model coeffs'!K$10)*'Cost drivers '!$G314 + SUM('Model coeffs'!K$11)*'Cost drivers '!$H314 + SUM('Model coeffs'!K$12)*'Cost drivers '!$I314 + SUM('Model coeffs'!K$13)*'Cost drivers '!$J314),
"")</f>
        <v>24.211661495204659</v>
      </c>
      <c r="L312" s="182">
        <f>IFERROR(INDEX('Cost drivers '!$O$9:$O$314, MATCH('Modelled costs '!$A312, 'Cost drivers '!$A$9:$A$314, 0)), "")</f>
        <v>727.21174585813674</v>
      </c>
      <c r="M312" s="183"/>
      <c r="N312" s="184">
        <f t="shared" si="52"/>
        <v>4.5555374734962628</v>
      </c>
      <c r="O312" s="184">
        <f t="shared" si="52"/>
        <v>5.1053600167311135</v>
      </c>
      <c r="P312" s="184">
        <f t="shared" si="52"/>
        <v>12.925433929602038</v>
      </c>
      <c r="Q312" s="184">
        <f t="shared" si="51"/>
        <v>12.375293893270776</v>
      </c>
      <c r="R312" s="184">
        <f t="shared" si="51"/>
        <v>16.852341822153868</v>
      </c>
      <c r="S312" s="184">
        <f t="shared" si="51"/>
        <v>17.110157480114431</v>
      </c>
      <c r="T312" s="184">
        <f t="shared" si="51"/>
        <v>17.144718774425058</v>
      </c>
      <c r="U312" s="184">
        <f t="shared" si="51"/>
        <v>17.607004626054003</v>
      </c>
      <c r="V312" s="183"/>
      <c r="W312" s="185">
        <f t="shared" si="45"/>
        <v>4.8304487451136886</v>
      </c>
      <c r="X312" s="185">
        <f t="shared" si="46"/>
        <v>12.650363911436408</v>
      </c>
      <c r="Y312" s="185">
        <f t="shared" si="43"/>
        <v>17.178555675686841</v>
      </c>
      <c r="Z312" s="183"/>
      <c r="AA312" s="185">
        <f t="shared" si="47"/>
        <v>17.480812656550096</v>
      </c>
      <c r="AB312" s="185">
        <f t="shared" si="48"/>
        <v>17.178555675686841</v>
      </c>
      <c r="AC312" s="185">
        <f t="shared" si="49"/>
        <v>17.254119920902657</v>
      </c>
      <c r="AD312" s="183"/>
      <c r="AE312" s="186">
        <f>IF(RIGHT($C312,2)&gt;=RIGHT(Controls!$C$53,2), 'Modelled costs '!$AC312*Controls!$E$41, "")</f>
        <v>15.82477680494658</v>
      </c>
      <c r="AF312" s="187">
        <f>IF(RIGHT($C312,2)&lt;RIGHT(Controls!$C$53,2), "", (INDEX(Controls!$F$44:$F$49, MATCH('Modelled costs '!$C312, Controls!$B$44:$B$49,0), 0))*'Modelled costs '!$AE312)</f>
        <v>-0.73743993622558435</v>
      </c>
      <c r="AG312" s="188">
        <f t="shared" si="50"/>
        <v>15.087336868720996</v>
      </c>
    </row>
    <row r="313" spans="1:33" s="48" customFormat="1" ht="13.15"/>
  </sheetData>
  <mergeCells count="4">
    <mergeCell ref="N4:U4"/>
    <mergeCell ref="AE5:AE6"/>
    <mergeCell ref="AF5:AF6"/>
    <mergeCell ref="AG5:AG6"/>
  </mergeCells>
  <conditionalFormatting sqref="A4">
    <cfRule type="containsText" dxfId="8" priority="1" operator="containsText" text="true">
      <formula>NOT(ISERROR(SEARCH("true",A4)))</formula>
    </cfRule>
    <cfRule type="containsText" dxfId="7" priority="2" operator="containsText" text="false">
      <formula>NOT(ISERROR(SEARCH("false",A4)))</formula>
    </cfRule>
    <cfRule type="expression" dxfId="6" priority="3">
      <formula>A4="error"</formula>
    </cfRule>
    <cfRule type="expression" dxfId="5" priority="4">
      <formula>A4="OK"</formula>
    </cfRule>
    <cfRule type="expression" dxfId="4" priority="5">
      <formula>A4="error"</formula>
    </cfRule>
    <cfRule type="expression" dxfId="3" priority="6">
      <formula>A4="OK"</formula>
    </cfRule>
  </conditionalFormatting>
  <conditionalFormatting sqref="D7:L312 N7:U312">
    <cfRule type="containsBlanks" dxfId="2" priority="7">
      <formula>LEN(TRIM(D7))=0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8D2C5-53A1-4AD4-85EB-CD346EFCFB23}">
  <sheetPr codeName="Sheet16">
    <tabColor rgb="FF98C561"/>
  </sheetPr>
  <dimension ref="A1:Q26"/>
  <sheetViews>
    <sheetView showGridLines="0" zoomScale="80" zoomScaleNormal="80" workbookViewId="0"/>
  </sheetViews>
  <sheetFormatPr defaultColWidth="9" defaultRowHeight="14.25"/>
  <cols>
    <col min="1" max="1" width="2.5" style="15" customWidth="1"/>
    <col min="2" max="17" width="11.25" style="15" customWidth="1"/>
    <col min="18" max="16384" width="9" style="15"/>
  </cols>
  <sheetData>
    <row r="1" spans="1:17" ht="21">
      <c r="A1" s="24" t="s">
        <v>320</v>
      </c>
    </row>
    <row r="2" spans="1:17" ht="21">
      <c r="A2" s="24" t="s">
        <v>191</v>
      </c>
    </row>
    <row r="3" spans="1:17" s="48" customFormat="1" ht="13.15"/>
    <row r="4" spans="1:17" s="48" customFormat="1" ht="13.15">
      <c r="B4" s="53" t="s">
        <v>321</v>
      </c>
      <c r="K4" s="53" t="s">
        <v>322</v>
      </c>
    </row>
    <row r="5" spans="1:17" s="48" customFormat="1" ht="13.15">
      <c r="B5" s="53" t="s">
        <v>323</v>
      </c>
      <c r="K5" s="53" t="s">
        <v>323</v>
      </c>
    </row>
    <row r="6" spans="1:17" s="48" customFormat="1" ht="13.15">
      <c r="B6" s="53"/>
      <c r="K6" s="53"/>
    </row>
    <row r="7" spans="1:17" s="48" customFormat="1" ht="26.25">
      <c r="B7" s="189" t="s">
        <v>274</v>
      </c>
      <c r="C7" s="190" t="s">
        <v>30</v>
      </c>
      <c r="D7" s="190" t="s">
        <v>31</v>
      </c>
      <c r="E7" s="190" t="s">
        <v>32</v>
      </c>
      <c r="F7" s="190" t="s">
        <v>33</v>
      </c>
      <c r="G7" s="191" t="s">
        <v>34</v>
      </c>
      <c r="H7" s="191" t="s">
        <v>324</v>
      </c>
      <c r="K7" s="189" t="s">
        <v>274</v>
      </c>
      <c r="L7" s="190" t="s">
        <v>30</v>
      </c>
      <c r="M7" s="190" t="s">
        <v>31</v>
      </c>
      <c r="N7" s="190" t="s">
        <v>32</v>
      </c>
      <c r="O7" s="190" t="s">
        <v>33</v>
      </c>
      <c r="P7" s="191" t="s">
        <v>34</v>
      </c>
      <c r="Q7" s="191" t="s">
        <v>324</v>
      </c>
    </row>
    <row r="8" spans="1:17" s="48" customFormat="1" ht="13.15">
      <c r="B8" s="192" t="s">
        <v>92</v>
      </c>
      <c r="C8" s="193">
        <f>SUMIFS('Modelled costs '!$AG$7:$AG$312,'Modelled costs '!$B$7:$B$312, 'Real allowance'!$B8, 'Modelled costs '!$C$7:$C$312, 'Real allowance'!C$7)</f>
        <v>97.882909834707988</v>
      </c>
      <c r="D8" s="193">
        <f>SUMIFS('Modelled costs '!$AG$7:$AG$312,'Modelled costs '!$B$7:$B$312, 'Real allowance'!$B8, 'Modelled costs '!$C$7:$C$312, 'Real allowance'!D$7)</f>
        <v>99.077571381358752</v>
      </c>
      <c r="E8" s="193">
        <f>SUMIFS('Modelled costs '!$AG$7:$AG$312,'Modelled costs '!$B$7:$B$312, 'Real allowance'!$B8, 'Modelled costs '!$C$7:$C$312, 'Real allowance'!E$7)</f>
        <v>101.11490251616878</v>
      </c>
      <c r="F8" s="193">
        <f>SUMIFS('Modelled costs '!$AG$7:$AG$312,'Modelled costs '!$B$7:$B$312, 'Real allowance'!$B8, 'Modelled costs '!$C$7:$C$312, 'Real allowance'!F$7)</f>
        <v>101.36949268537026</v>
      </c>
      <c r="G8" s="193">
        <f>SUMIFS('Modelled costs '!$AG$7:$AG$312,'Modelled costs '!$B$7:$B$312, 'Real allowance'!$B8, 'Modelled costs '!$C$7:$C$312, 'Real allowance'!G$7)</f>
        <v>101.58639120951135</v>
      </c>
      <c r="H8" s="194">
        <f>SUM(C8:G8)</f>
        <v>501.03126762711713</v>
      </c>
      <c r="I8" s="183"/>
      <c r="K8" s="192" t="s">
        <v>92</v>
      </c>
      <c r="L8" s="193">
        <f>INDEX('Modelled costs '!$AE$7:$AE$312, MATCH('Real allowance'!$K8&amp;RIGHT('Real allowance'!L$7,2), 'Modelled costs '!$A$7:$A$312, 0))</f>
        <v>99.45238597457525</v>
      </c>
      <c r="M8" s="193">
        <f>INDEX('Modelled costs '!$AE$7:$AE$312, MATCH('Real allowance'!$K8&amp;RIGHT('Real allowance'!M$7,2), 'Modelled costs '!$A$7:$A$312, 0))</f>
        <v>101.47004559204616</v>
      </c>
      <c r="N8" s="193">
        <f>INDEX('Modelled costs '!$AE$7:$AE$312, MATCH('Real allowance'!$K8&amp;RIGHT('Real allowance'!N$7,2), 'Modelled costs '!$A$7:$A$312, 0))</f>
        <v>104.3834960205118</v>
      </c>
      <c r="O8" s="193">
        <f>INDEX('Modelled costs '!$AE$7:$AE$312, MATCH('Real allowance'!$K8&amp;RIGHT('Real allowance'!O$7,2), 'Modelled costs '!$A$7:$A$312, 0))</f>
        <v>105.48194066835414</v>
      </c>
      <c r="P8" s="193">
        <f>INDEX('Modelled costs '!$AE$7:$AE$312, MATCH('Real allowance'!$K8&amp;RIGHT('Real allowance'!P$7,2), 'Modelled costs '!$A$7:$A$312, 0))</f>
        <v>106.55173814295462</v>
      </c>
      <c r="Q8" s="194">
        <f>SUM(L8:P8)</f>
        <v>517.33960639844202</v>
      </c>
    </row>
    <row r="9" spans="1:17" s="48" customFormat="1" ht="13.15">
      <c r="B9" s="192" t="s">
        <v>97</v>
      </c>
      <c r="C9" s="193">
        <f>SUMIFS('Modelled costs '!$AG$7:$AG$312,'Modelled costs '!$B$7:$B$312, 'Real allowance'!$B9, 'Modelled costs '!$C$7:$C$312, 'Real allowance'!C$7)</f>
        <v>2.8578081231753418</v>
      </c>
      <c r="D9" s="193">
        <f>SUMIFS('Modelled costs '!$AG$7:$AG$312,'Modelled costs '!$B$7:$B$312, 'Real allowance'!$B9, 'Modelled costs '!$C$7:$C$312, 'Real allowance'!D$7)</f>
        <v>2.8635540340809102</v>
      </c>
      <c r="E9" s="193">
        <f>SUMIFS('Modelled costs '!$AG$7:$AG$312,'Modelled costs '!$B$7:$B$312, 'Real allowance'!$B9, 'Modelled costs '!$C$7:$C$312, 'Real allowance'!E$7)</f>
        <v>2.8919221169534257</v>
      </c>
      <c r="F9" s="193">
        <f>SUMIFS('Modelled costs '!$AG$7:$AG$312,'Modelled costs '!$B$7:$B$312, 'Real allowance'!$B9, 'Modelled costs '!$C$7:$C$312, 'Real allowance'!F$7)</f>
        <v>2.9276878947904419</v>
      </c>
      <c r="G9" s="193">
        <f>SUMIFS('Modelled costs '!$AG$7:$AG$312,'Modelled costs '!$B$7:$B$312, 'Real allowance'!$B9, 'Modelled costs '!$C$7:$C$312, 'Real allowance'!G$7)</f>
        <v>2.9569156839176789</v>
      </c>
      <c r="H9" s="194">
        <f t="shared" ref="H9:H23" si="0">SUM(C9:G9)</f>
        <v>14.497887852917797</v>
      </c>
      <c r="I9" s="183"/>
      <c r="K9" s="192" t="s">
        <v>97</v>
      </c>
      <c r="L9" s="193">
        <f>INDEX('Modelled costs '!$AE$7:$AE$312, MATCH('Real allowance'!$K9&amp;RIGHT('Real allowance'!L$7,2), 'Modelled costs '!$A$7:$A$312, 0))</f>
        <v>2.9036308481966624</v>
      </c>
      <c r="M9" s="193">
        <f>INDEX('Modelled costs '!$AE$7:$AE$312, MATCH('Real allowance'!$K9&amp;RIGHT('Real allowance'!M$7,2), 'Modelled costs '!$A$7:$A$312, 0))</f>
        <v>2.9327016633771352</v>
      </c>
      <c r="N9" s="193">
        <f>INDEX('Modelled costs '!$AE$7:$AE$312, MATCH('Real allowance'!$K9&amp;RIGHT('Real allowance'!N$7,2), 'Modelled costs '!$A$7:$A$312, 0))</f>
        <v>2.9854050518257442</v>
      </c>
      <c r="O9" s="193">
        <f>INDEX('Modelled costs '!$AE$7:$AE$312, MATCH('Real allowance'!$K9&amp;RIGHT('Real allowance'!O$7,2), 'Modelled costs '!$A$7:$A$312, 0))</f>
        <v>3.046460948287975</v>
      </c>
      <c r="P9" s="193">
        <f>INDEX('Modelled costs '!$AE$7:$AE$312, MATCH('Real allowance'!$K9&amp;RIGHT('Real allowance'!P$7,2), 'Modelled costs '!$A$7:$A$312, 0))</f>
        <v>3.1014440213138821</v>
      </c>
      <c r="Q9" s="194">
        <f t="shared" ref="Q9:Q23" si="1">SUM(L9:P9)</f>
        <v>14.969642533001398</v>
      </c>
    </row>
    <row r="10" spans="1:17" s="48" customFormat="1" ht="13.15">
      <c r="B10" s="192" t="s">
        <v>98</v>
      </c>
      <c r="C10" s="193">
        <f>SUMIFS('Modelled costs '!$AG$7:$AG$312,'Modelled costs '!$B$7:$B$312, 'Real allowance'!$B10, 'Modelled costs '!$C$7:$C$312, 'Real allowance'!C$7)</f>
        <v>63.234048536517257</v>
      </c>
      <c r="D10" s="193">
        <f>SUMIFS('Modelled costs '!$AG$7:$AG$312,'Modelled costs '!$B$7:$B$312, 'Real allowance'!$B10, 'Modelled costs '!$C$7:$C$312, 'Real allowance'!D$7)</f>
        <v>64.035001995638979</v>
      </c>
      <c r="E10" s="193">
        <f>SUMIFS('Modelled costs '!$AG$7:$AG$312,'Modelled costs '!$B$7:$B$312, 'Real allowance'!$B10, 'Modelled costs '!$C$7:$C$312, 'Real allowance'!E$7)</f>
        <v>64.904114344117659</v>
      </c>
      <c r="F10" s="193">
        <f>SUMIFS('Modelled costs '!$AG$7:$AG$312,'Modelled costs '!$B$7:$B$312, 'Real allowance'!$B10, 'Modelled costs '!$C$7:$C$312, 'Real allowance'!F$7)</f>
        <v>65.764636976549113</v>
      </c>
      <c r="G10" s="193">
        <f>SUMIFS('Modelled costs '!$AG$7:$AG$312,'Modelled costs '!$B$7:$B$312, 'Real allowance'!$B10, 'Modelled costs '!$C$7:$C$312, 'Real allowance'!G$7)</f>
        <v>66.720984622281193</v>
      </c>
      <c r="H10" s="194">
        <f t="shared" si="0"/>
        <v>324.65878647510419</v>
      </c>
      <c r="I10" s="183"/>
      <c r="K10" s="192" t="s">
        <v>98</v>
      </c>
      <c r="L10" s="193">
        <f>INDEX('Modelled costs '!$AE$7:$AE$312, MATCH('Real allowance'!$K10&amp;RIGHT('Real allowance'!L$7,2), 'Modelled costs '!$A$7:$A$312, 0))</f>
        <v>64.247957201194907</v>
      </c>
      <c r="M10" s="193">
        <f>INDEX('Modelled costs '!$AE$7:$AE$312, MATCH('Real allowance'!$K10&amp;RIGHT('Real allowance'!M$7,2), 'Modelled costs '!$A$7:$A$312, 0))</f>
        <v>65.58128627289679</v>
      </c>
      <c r="N10" s="193">
        <f>INDEX('Modelled costs '!$AE$7:$AE$312, MATCH('Real allowance'!$K10&amp;RIGHT('Real allowance'!N$7,2), 'Modelled costs '!$A$7:$A$312, 0))</f>
        <v>67.002174682121705</v>
      </c>
      <c r="O10" s="193">
        <f>INDEX('Modelled costs '!$AE$7:$AE$312, MATCH('Real allowance'!$K10&amp;RIGHT('Real allowance'!O$7,2), 'Modelled costs '!$A$7:$A$312, 0))</f>
        <v>68.432635419880654</v>
      </c>
      <c r="P10" s="193">
        <f>INDEX('Modelled costs '!$AE$7:$AE$312, MATCH('Real allowance'!$K10&amp;RIGHT('Real allowance'!P$7,2), 'Modelled costs '!$A$7:$A$312, 0))</f>
        <v>69.982177705784892</v>
      </c>
      <c r="Q10" s="194">
        <f t="shared" si="1"/>
        <v>335.24623128187898</v>
      </c>
    </row>
    <row r="11" spans="1:17" s="48" customFormat="1" ht="13.15">
      <c r="B11" s="192" t="s">
        <v>99</v>
      </c>
      <c r="C11" s="193">
        <f>SUMIFS('Modelled costs '!$AG$7:$AG$312,'Modelled costs '!$B$7:$B$312, 'Real allowance'!$B11, 'Modelled costs '!$C$7:$C$312, 'Real allowance'!C$7)</f>
        <v>124.18595511121815</v>
      </c>
      <c r="D11" s="193">
        <f>SUMIFS('Modelled costs '!$AG$7:$AG$312,'Modelled costs '!$B$7:$B$312, 'Real allowance'!$B11, 'Modelled costs '!$C$7:$C$312, 'Real allowance'!D$7)</f>
        <v>128.01396138181065</v>
      </c>
      <c r="E11" s="193">
        <f>SUMIFS('Modelled costs '!$AG$7:$AG$312,'Modelled costs '!$B$7:$B$312, 'Real allowance'!$B11, 'Modelled costs '!$C$7:$C$312, 'Real allowance'!E$7)</f>
        <v>129.63883662321803</v>
      </c>
      <c r="F11" s="193">
        <f>SUMIFS('Modelled costs '!$AG$7:$AG$312,'Modelled costs '!$B$7:$B$312, 'Real allowance'!$B11, 'Modelled costs '!$C$7:$C$312, 'Real allowance'!F$7)</f>
        <v>132.1629134744461</v>
      </c>
      <c r="G11" s="193">
        <f>SUMIFS('Modelled costs '!$AG$7:$AG$312,'Modelled costs '!$B$7:$B$312, 'Real allowance'!$B11, 'Modelled costs '!$C$7:$C$312, 'Real allowance'!G$7)</f>
        <v>136.01020814807583</v>
      </c>
      <c r="H11" s="194">
        <f t="shared" si="0"/>
        <v>650.01187473876871</v>
      </c>
      <c r="I11" s="183"/>
      <c r="K11" s="192" t="s">
        <v>99</v>
      </c>
      <c r="L11" s="193">
        <f>INDEX('Modelled costs '!$AE$7:$AE$312, MATCH('Real allowance'!$K11&amp;RIGHT('Real allowance'!L$7,2), 'Modelled costs '!$A$7:$A$312, 0))</f>
        <v>126.17718007360246</v>
      </c>
      <c r="M11" s="193">
        <f>INDEX('Modelled costs '!$AE$7:$AE$312, MATCH('Real allowance'!$K11&amp;RIGHT('Real allowance'!M$7,2), 'Modelled costs '!$A$7:$A$312, 0))</f>
        <v>131.10517664823107</v>
      </c>
      <c r="N11" s="193">
        <f>INDEX('Modelled costs '!$AE$7:$AE$312, MATCH('Real allowance'!$K11&amp;RIGHT('Real allowance'!N$7,2), 'Modelled costs '!$A$7:$A$312, 0))</f>
        <v>133.82948160979137</v>
      </c>
      <c r="O11" s="193">
        <f>INDEX('Modelled costs '!$AE$7:$AE$312, MATCH('Real allowance'!$K11&amp;RIGHT('Real allowance'!O$7,2), 'Modelled costs '!$A$7:$A$312, 0))</f>
        <v>137.52461641430602</v>
      </c>
      <c r="P11" s="193">
        <f>INDEX('Modelled costs '!$AE$7:$AE$312, MATCH('Real allowance'!$K11&amp;RIGHT('Real allowance'!P$7,2), 'Modelled costs '!$A$7:$A$312, 0))</f>
        <v>142.65812488086158</v>
      </c>
      <c r="Q11" s="194">
        <f t="shared" si="1"/>
        <v>671.29457962679248</v>
      </c>
    </row>
    <row r="12" spans="1:17" s="48" customFormat="1" ht="13.15">
      <c r="B12" s="192" t="s">
        <v>101</v>
      </c>
      <c r="C12" s="193">
        <f>SUMIFS('Modelled costs '!$AG$7:$AG$312,'Modelled costs '!$B$7:$B$312, 'Real allowance'!$B12, 'Modelled costs '!$C$7:$C$312, 'Real allowance'!C$7)</f>
        <v>45.299972167261863</v>
      </c>
      <c r="D12" s="193">
        <f>SUMIFS('Modelled costs '!$AG$7:$AG$312,'Modelled costs '!$B$7:$B$312, 'Real allowance'!$B12, 'Modelled costs '!$C$7:$C$312, 'Real allowance'!D$7)</f>
        <v>46.800921524698438</v>
      </c>
      <c r="E12" s="193">
        <f>SUMIFS('Modelled costs '!$AG$7:$AG$312,'Modelled costs '!$B$7:$B$312, 'Real allowance'!$B12, 'Modelled costs '!$C$7:$C$312, 'Real allowance'!E$7)</f>
        <v>48.165906911922164</v>
      </c>
      <c r="F12" s="193">
        <f>SUMIFS('Modelled costs '!$AG$7:$AG$312,'Modelled costs '!$B$7:$B$312, 'Real allowance'!$B12, 'Modelled costs '!$C$7:$C$312, 'Real allowance'!F$7)</f>
        <v>48.666550058348776</v>
      </c>
      <c r="G12" s="193">
        <f>SUMIFS('Modelled costs '!$AG$7:$AG$312,'Modelled costs '!$B$7:$B$312, 'Real allowance'!$B12, 'Modelled costs '!$C$7:$C$312, 'Real allowance'!G$7)</f>
        <v>48.914065802139667</v>
      </c>
      <c r="H12" s="194">
        <f t="shared" si="0"/>
        <v>237.84741646437092</v>
      </c>
      <c r="I12" s="183"/>
      <c r="K12" s="192" t="s">
        <v>101</v>
      </c>
      <c r="L12" s="193">
        <f>INDEX('Modelled costs '!$AE$7:$AE$312, MATCH('Real allowance'!$K12&amp;RIGHT('Real allowance'!L$7,2), 'Modelled costs '!$A$7:$A$312, 0))</f>
        <v>46.026321900562884</v>
      </c>
      <c r="M12" s="193">
        <f>INDEX('Modelled costs '!$AE$7:$AE$312, MATCH('Real allowance'!$K12&amp;RIGHT('Real allowance'!M$7,2), 'Modelled costs '!$A$7:$A$312, 0))</f>
        <v>47.931046095003694</v>
      </c>
      <c r="N12" s="193">
        <f>INDEX('Modelled costs '!$AE$7:$AE$312, MATCH('Real allowance'!$K12&amp;RIGHT('Real allowance'!N$7,2), 'Modelled costs '!$A$7:$A$312, 0))</f>
        <v>49.722895709275001</v>
      </c>
      <c r="O12" s="193">
        <f>INDEX('Modelled costs '!$AE$7:$AE$312, MATCH('Real allowance'!$K12&amp;RIGHT('Real allowance'!O$7,2), 'Modelled costs '!$A$7:$A$312, 0))</f>
        <v>50.640898063102327</v>
      </c>
      <c r="P12" s="193">
        <f>INDEX('Modelled costs '!$AE$7:$AE$312, MATCH('Real allowance'!$K12&amp;RIGHT('Real allowance'!P$7,2), 'Modelled costs '!$A$7:$A$312, 0))</f>
        <v>51.304891027262499</v>
      </c>
      <c r="Q12" s="194">
        <f t="shared" si="1"/>
        <v>245.62605279520642</v>
      </c>
    </row>
    <row r="13" spans="1:17" s="48" customFormat="1" ht="13.15">
      <c r="B13" s="192" t="s">
        <v>104</v>
      </c>
      <c r="C13" s="193">
        <f>SUMIFS('Modelled costs '!$AG$7:$AG$312,'Modelled costs '!$B$7:$B$312, 'Real allowance'!$B13, 'Modelled costs '!$C$7:$C$312, 'Real allowance'!C$7)</f>
        <v>65.764102933910664</v>
      </c>
      <c r="D13" s="193">
        <f>SUMIFS('Modelled costs '!$AG$7:$AG$312,'Modelled costs '!$B$7:$B$312, 'Real allowance'!$B13, 'Modelled costs '!$C$7:$C$312, 'Real allowance'!D$7)</f>
        <v>72.137224941033168</v>
      </c>
      <c r="E13" s="193">
        <f>SUMIFS('Modelled costs '!$AG$7:$AG$312,'Modelled costs '!$B$7:$B$312, 'Real allowance'!$B13, 'Modelled costs '!$C$7:$C$312, 'Real allowance'!E$7)</f>
        <v>72.988640242016359</v>
      </c>
      <c r="F13" s="193">
        <f>SUMIFS('Modelled costs '!$AG$7:$AG$312,'Modelled costs '!$B$7:$B$312, 'Real allowance'!$B13, 'Modelled costs '!$C$7:$C$312, 'Real allowance'!F$7)</f>
        <v>72.738919553806397</v>
      </c>
      <c r="G13" s="193">
        <f>SUMIFS('Modelled costs '!$AG$7:$AG$312,'Modelled costs '!$B$7:$B$312, 'Real allowance'!$B13, 'Modelled costs '!$C$7:$C$312, 'Real allowance'!G$7)</f>
        <v>72.822486347052219</v>
      </c>
      <c r="H13" s="194">
        <f t="shared" si="0"/>
        <v>356.45137401781881</v>
      </c>
      <c r="I13" s="183"/>
      <c r="K13" s="192" t="s">
        <v>104</v>
      </c>
      <c r="L13" s="193">
        <f>INDEX('Modelled costs '!$AE$7:$AE$312, MATCH('Real allowance'!$K13&amp;RIGHT('Real allowance'!L$7,2), 'Modelled costs '!$A$7:$A$312, 0))</f>
        <v>66.818579048166399</v>
      </c>
      <c r="M13" s="193">
        <f>INDEX('Modelled costs '!$AE$7:$AE$312, MATCH('Real allowance'!$K13&amp;RIGHT('Real allowance'!M$7,2), 'Modelled costs '!$A$7:$A$312, 0))</f>
        <v>73.879157528759578</v>
      </c>
      <c r="N13" s="193">
        <f>INDEX('Modelled costs '!$AE$7:$AE$312, MATCH('Real allowance'!$K13&amp;RIGHT('Real allowance'!N$7,2), 'Modelled costs '!$A$7:$A$312, 0))</f>
        <v>75.348037219605644</v>
      </c>
      <c r="O13" s="193">
        <f>INDEX('Modelled costs '!$AE$7:$AE$312, MATCH('Real allowance'!$K13&amp;RIGHT('Real allowance'!O$7,2), 'Modelled costs '!$A$7:$A$312, 0))</f>
        <v>75.689856912563144</v>
      </c>
      <c r="P13" s="193">
        <f>INDEX('Modelled costs '!$AE$7:$AE$312, MATCH('Real allowance'!$K13&amp;RIGHT('Real allowance'!P$7,2), 'Modelled costs '!$A$7:$A$312, 0))</f>
        <v>76.381909070547835</v>
      </c>
      <c r="Q13" s="194">
        <f t="shared" si="1"/>
        <v>368.11753977964258</v>
      </c>
    </row>
    <row r="14" spans="1:17" s="48" customFormat="1" ht="13.15">
      <c r="B14" s="192" t="s">
        <v>106</v>
      </c>
      <c r="C14" s="193">
        <f>SUMIFS('Modelled costs '!$AG$7:$AG$312,'Modelled costs '!$B$7:$B$312, 'Real allowance'!$B14, 'Modelled costs '!$C$7:$C$312, 'Real allowance'!C$7)</f>
        <v>137.90597616372261</v>
      </c>
      <c r="D14" s="193">
        <f>SUMIFS('Modelled costs '!$AG$7:$AG$312,'Modelled costs '!$B$7:$B$312, 'Real allowance'!$B14, 'Modelled costs '!$C$7:$C$312, 'Real allowance'!D$7)</f>
        <v>144.61699994140886</v>
      </c>
      <c r="E14" s="193">
        <f>SUMIFS('Modelled costs '!$AG$7:$AG$312,'Modelled costs '!$B$7:$B$312, 'Real allowance'!$B14, 'Modelled costs '!$C$7:$C$312, 'Real allowance'!E$7)</f>
        <v>146.75645630938303</v>
      </c>
      <c r="F14" s="193">
        <f>SUMIFS('Modelled costs '!$AG$7:$AG$312,'Modelled costs '!$B$7:$B$312, 'Real allowance'!$B14, 'Modelled costs '!$C$7:$C$312, 'Real allowance'!F$7)</f>
        <v>150.62545357476131</v>
      </c>
      <c r="G14" s="193">
        <f>SUMIFS('Modelled costs '!$AG$7:$AG$312,'Modelled costs '!$B$7:$B$312, 'Real allowance'!$B14, 'Modelled costs '!$C$7:$C$312, 'Real allowance'!G$7)</f>
        <v>148.95214145362698</v>
      </c>
      <c r="H14" s="194">
        <f t="shared" si="0"/>
        <v>728.85702744290279</v>
      </c>
      <c r="I14" s="183"/>
      <c r="K14" s="192" t="s">
        <v>106</v>
      </c>
      <c r="L14" s="193">
        <f>INDEX('Modelled costs '!$AE$7:$AE$312, MATCH('Real allowance'!$K14&amp;RIGHT('Real allowance'!L$7,2), 'Modelled costs '!$A$7:$A$312, 0))</f>
        <v>140.11719096617955</v>
      </c>
      <c r="M14" s="193">
        <f>INDEX('Modelled costs '!$AE$7:$AE$312, MATCH('Real allowance'!$K14&amp;RIGHT('Real allowance'!M$7,2), 'Modelled costs '!$A$7:$A$312, 0))</f>
        <v>148.10913683942636</v>
      </c>
      <c r="N14" s="193">
        <f>INDEX('Modelled costs '!$AE$7:$AE$312, MATCH('Real allowance'!$K14&amp;RIGHT('Real allowance'!N$7,2), 'Modelled costs '!$A$7:$A$312, 0))</f>
        <v>151.50043754139327</v>
      </c>
      <c r="O14" s="193">
        <f>INDEX('Modelled costs '!$AE$7:$AE$312, MATCH('Real allowance'!$K14&amp;RIGHT('Real allowance'!O$7,2), 'Modelled costs '!$A$7:$A$312, 0))</f>
        <v>156.73616130674304</v>
      </c>
      <c r="P14" s="193">
        <f>INDEX('Modelled costs '!$AE$7:$AE$312, MATCH('Real allowance'!$K14&amp;RIGHT('Real allowance'!P$7,2), 'Modelled costs '!$A$7:$A$312, 0))</f>
        <v>156.23263493302647</v>
      </c>
      <c r="Q14" s="194">
        <f t="shared" si="1"/>
        <v>752.69556158676869</v>
      </c>
    </row>
    <row r="15" spans="1:17" s="48" customFormat="1" ht="13.15">
      <c r="B15" s="192" t="s">
        <v>110</v>
      </c>
      <c r="C15" s="193">
        <f>SUMIFS('Modelled costs '!$AG$7:$AG$312,'Modelled costs '!$B$7:$B$312, 'Real allowance'!$B15, 'Modelled costs '!$C$7:$C$312, 'Real allowance'!C$7)</f>
        <v>199.22598588686941</v>
      </c>
      <c r="D15" s="193">
        <f>SUMIFS('Modelled costs '!$AG$7:$AG$312,'Modelled costs '!$B$7:$B$312, 'Real allowance'!$B15, 'Modelled costs '!$C$7:$C$312, 'Real allowance'!D$7)</f>
        <v>200.22165420665834</v>
      </c>
      <c r="E15" s="193">
        <f>SUMIFS('Modelled costs '!$AG$7:$AG$312,'Modelled costs '!$B$7:$B$312, 'Real allowance'!$B15, 'Modelled costs '!$C$7:$C$312, 'Real allowance'!E$7)</f>
        <v>205.41461563434427</v>
      </c>
      <c r="F15" s="193">
        <f>SUMIFS('Modelled costs '!$AG$7:$AG$312,'Modelled costs '!$B$7:$B$312, 'Real allowance'!$B15, 'Modelled costs '!$C$7:$C$312, 'Real allowance'!F$7)</f>
        <v>208.74856708408109</v>
      </c>
      <c r="G15" s="193">
        <f>SUMIFS('Modelled costs '!$AG$7:$AG$312,'Modelled costs '!$B$7:$B$312, 'Real allowance'!$B15, 'Modelled costs '!$C$7:$C$312, 'Real allowance'!G$7)</f>
        <v>214.05121139307525</v>
      </c>
      <c r="H15" s="194">
        <f t="shared" si="0"/>
        <v>1027.6620342050282</v>
      </c>
      <c r="I15" s="183"/>
      <c r="K15" s="192" t="s">
        <v>110</v>
      </c>
      <c r="L15" s="193">
        <f>INDEX('Modelled costs '!$AE$7:$AE$312, MATCH('Real allowance'!$K15&amp;RIGHT('Real allowance'!L$7,2), 'Modelled costs '!$A$7:$A$312, 0))</f>
        <v>202.42041923400822</v>
      </c>
      <c r="M15" s="193">
        <f>INDEX('Modelled costs '!$AE$7:$AE$312, MATCH('Real allowance'!$K15&amp;RIGHT('Real allowance'!M$7,2), 'Modelled costs '!$A$7:$A$312, 0))</f>
        <v>205.0565036830024</v>
      </c>
      <c r="N15" s="193">
        <f>INDEX('Modelled costs '!$AE$7:$AE$312, MATCH('Real allowance'!$K15&amp;RIGHT('Real allowance'!N$7,2), 'Modelled costs '!$A$7:$A$312, 0))</f>
        <v>212.05475335541038</v>
      </c>
      <c r="O15" s="193">
        <f>INDEX('Modelled costs '!$AE$7:$AE$312, MATCH('Real allowance'!$K15&amp;RIGHT('Real allowance'!O$7,2), 'Modelled costs '!$A$7:$A$312, 0))</f>
        <v>217.21726512048352</v>
      </c>
      <c r="P15" s="193">
        <f>INDEX('Modelled costs '!$AE$7:$AE$312, MATCH('Real allowance'!$K15&amp;RIGHT('Real allowance'!P$7,2), 'Modelled costs '!$A$7:$A$312, 0))</f>
        <v>224.51362189349777</v>
      </c>
      <c r="Q15" s="194">
        <f t="shared" si="1"/>
        <v>1061.2625632864024</v>
      </c>
    </row>
    <row r="16" spans="1:17" s="48" customFormat="1" ht="13.15">
      <c r="B16" s="192" t="s">
        <v>111</v>
      </c>
      <c r="C16" s="193">
        <f>SUMIFS('Modelled costs '!$AG$7:$AG$312,'Modelled costs '!$B$7:$B$312, 'Real allowance'!$B16, 'Modelled costs '!$C$7:$C$312, 'Real allowance'!C$7)</f>
        <v>55.783288240584625</v>
      </c>
      <c r="D16" s="193">
        <f>SUMIFS('Modelled costs '!$AG$7:$AG$312,'Modelled costs '!$B$7:$B$312, 'Real allowance'!$B16, 'Modelled costs '!$C$7:$C$312, 'Real allowance'!D$7)</f>
        <v>57.025543554692646</v>
      </c>
      <c r="E16" s="193">
        <f>SUMIFS('Modelled costs '!$AG$7:$AG$312,'Modelled costs '!$B$7:$B$312, 'Real allowance'!$B16, 'Modelled costs '!$C$7:$C$312, 'Real allowance'!E$7)</f>
        <v>58.718444078725632</v>
      </c>
      <c r="F16" s="193">
        <f>SUMIFS('Modelled costs '!$AG$7:$AG$312,'Modelled costs '!$B$7:$B$312, 'Real allowance'!$B16, 'Modelled costs '!$C$7:$C$312, 'Real allowance'!F$7)</f>
        <v>59.82499406098178</v>
      </c>
      <c r="G16" s="193">
        <f>SUMIFS('Modelled costs '!$AG$7:$AG$312,'Modelled costs '!$B$7:$B$312, 'Real allowance'!$B16, 'Modelled costs '!$C$7:$C$312, 'Real allowance'!G$7)</f>
        <v>61.014535685137147</v>
      </c>
      <c r="H16" s="194">
        <f t="shared" si="0"/>
        <v>292.36680562012185</v>
      </c>
      <c r="I16" s="183"/>
      <c r="K16" s="192" t="s">
        <v>111</v>
      </c>
      <c r="L16" s="193">
        <f>INDEX('Modelled costs '!$AE$7:$AE$312, MATCH('Real allowance'!$K16&amp;RIGHT('Real allowance'!L$7,2), 'Modelled costs '!$A$7:$A$312, 0))</f>
        <v>56.677729773276894</v>
      </c>
      <c r="M16" s="193">
        <f>INDEX('Modelled costs '!$AE$7:$AE$312, MATCH('Real allowance'!$K16&amp;RIGHT('Real allowance'!M$7,2), 'Modelled costs '!$A$7:$A$312, 0))</f>
        <v>58.402567036423889</v>
      </c>
      <c r="N16" s="193">
        <f>INDEX('Modelled costs '!$AE$7:$AE$312, MATCH('Real allowance'!$K16&amp;RIGHT('Real allowance'!N$7,2), 'Modelled costs '!$A$7:$A$312, 0))</f>
        <v>60.616549304809006</v>
      </c>
      <c r="O16" s="193">
        <f>INDEX('Modelled costs '!$AE$7:$AE$312, MATCH('Real allowance'!$K16&amp;RIGHT('Real allowance'!O$7,2), 'Modelled costs '!$A$7:$A$312, 0))</f>
        <v>62.252027773399817</v>
      </c>
      <c r="P16" s="193">
        <f>INDEX('Modelled costs '!$AE$7:$AE$312, MATCH('Real allowance'!$K16&amp;RIGHT('Real allowance'!P$7,2), 'Modelled costs '!$A$7:$A$312, 0))</f>
        <v>63.996808547206243</v>
      </c>
      <c r="Q16" s="194">
        <f t="shared" si="1"/>
        <v>301.94568243511583</v>
      </c>
    </row>
    <row r="17" spans="1:17" s="48" customFormat="1" ht="13.15">
      <c r="B17" s="192" t="s">
        <v>112</v>
      </c>
      <c r="C17" s="193">
        <f>SUMIFS('Modelled costs '!$AG$7:$AG$312,'Modelled costs '!$B$7:$B$312, 'Real allowance'!$B17, 'Modelled costs '!$C$7:$C$312, 'Real allowance'!C$7)</f>
        <v>37.345919588646858</v>
      </c>
      <c r="D17" s="193">
        <f>SUMIFS('Modelled costs '!$AG$7:$AG$312,'Modelled costs '!$B$7:$B$312, 'Real allowance'!$B17, 'Modelled costs '!$C$7:$C$312, 'Real allowance'!D$7)</f>
        <v>39.430632687498935</v>
      </c>
      <c r="E17" s="193">
        <f>SUMIFS('Modelled costs '!$AG$7:$AG$312,'Modelled costs '!$B$7:$B$312, 'Real allowance'!$B17, 'Modelled costs '!$C$7:$C$312, 'Real allowance'!E$7)</f>
        <v>40.558869461667058</v>
      </c>
      <c r="F17" s="193">
        <f>SUMIFS('Modelled costs '!$AG$7:$AG$312,'Modelled costs '!$B$7:$B$312, 'Real allowance'!$B17, 'Modelled costs '!$C$7:$C$312, 'Real allowance'!F$7)</f>
        <v>40.824019799279441</v>
      </c>
      <c r="G17" s="193">
        <f>SUMIFS('Modelled costs '!$AG$7:$AG$312,'Modelled costs '!$B$7:$B$312, 'Real allowance'!$B17, 'Modelled costs '!$C$7:$C$312, 'Real allowance'!G$7)</f>
        <v>40.998735252207595</v>
      </c>
      <c r="H17" s="194">
        <f t="shared" si="0"/>
        <v>199.15817678929989</v>
      </c>
      <c r="I17" s="183"/>
      <c r="K17" s="192" t="s">
        <v>112</v>
      </c>
      <c r="L17" s="193">
        <f>INDEX('Modelled costs '!$AE$7:$AE$312, MATCH('Real allowance'!$K17&amp;RIGHT('Real allowance'!L$7,2), 'Modelled costs '!$A$7:$A$312, 0))</f>
        <v>37.944732290626817</v>
      </c>
      <c r="M17" s="193">
        <f>INDEX('Modelled costs '!$AE$7:$AE$312, MATCH('Real allowance'!$K17&amp;RIGHT('Real allowance'!M$7,2), 'Modelled costs '!$A$7:$A$312, 0))</f>
        <v>40.38278331554389</v>
      </c>
      <c r="N17" s="193">
        <f>INDEX('Modelled costs '!$AE$7:$AE$312, MATCH('Real allowance'!$K17&amp;RIGHT('Real allowance'!N$7,2), 'Modelled costs '!$A$7:$A$312, 0))</f>
        <v>41.869956689830111</v>
      </c>
      <c r="O17" s="193">
        <f>INDEX('Modelled costs '!$AE$7:$AE$312, MATCH('Real allowance'!$K17&amp;RIGHT('Real allowance'!O$7,2), 'Modelled costs '!$A$7:$A$312, 0))</f>
        <v>42.480205042328116</v>
      </c>
      <c r="P17" s="193">
        <f>INDEX('Modelled costs '!$AE$7:$AE$312, MATCH('Real allowance'!$K17&amp;RIGHT('Real allowance'!P$7,2), 'Modelled costs '!$A$7:$A$312, 0))</f>
        <v>43.002674381610795</v>
      </c>
      <c r="Q17" s="194">
        <f t="shared" si="1"/>
        <v>205.68035171993975</v>
      </c>
    </row>
    <row r="18" spans="1:17" s="48" customFormat="1" ht="13.15">
      <c r="B18" s="192" t="s">
        <v>113</v>
      </c>
      <c r="C18" s="193">
        <f>SUMIFS('Modelled costs '!$AG$7:$AG$312,'Modelled costs '!$B$7:$B$312, 'Real allowance'!$B18, 'Modelled costs '!$C$7:$C$312, 'Real allowance'!C$7)</f>
        <v>85.370199608364544</v>
      </c>
      <c r="D18" s="193">
        <f>SUMIFS('Modelled costs '!$AG$7:$AG$312,'Modelled costs '!$B$7:$B$312, 'Real allowance'!$B18, 'Modelled costs '!$C$7:$C$312, 'Real allowance'!D$7)</f>
        <v>87.420142424274161</v>
      </c>
      <c r="E18" s="193">
        <f>SUMIFS('Modelled costs '!$AG$7:$AG$312,'Modelled costs '!$B$7:$B$312, 'Real allowance'!$B18, 'Modelled costs '!$C$7:$C$312, 'Real allowance'!E$7)</f>
        <v>89.333621950850187</v>
      </c>
      <c r="F18" s="193">
        <f>SUMIFS('Modelled costs '!$AG$7:$AG$312,'Modelled costs '!$B$7:$B$312, 'Real allowance'!$B18, 'Modelled costs '!$C$7:$C$312, 'Real allowance'!F$7)</f>
        <v>90.310837815624211</v>
      </c>
      <c r="G18" s="193">
        <f>SUMIFS('Modelled costs '!$AG$7:$AG$312,'Modelled costs '!$B$7:$B$312, 'Real allowance'!$B18, 'Modelled costs '!$C$7:$C$312, 'Real allowance'!G$7)</f>
        <v>91.122341913052793</v>
      </c>
      <c r="H18" s="194">
        <f t="shared" si="0"/>
        <v>443.55714371216595</v>
      </c>
      <c r="I18" s="183"/>
      <c r="K18" s="192" t="s">
        <v>113</v>
      </c>
      <c r="L18" s="193">
        <f>INDEX('Modelled costs '!$AE$7:$AE$312, MATCH('Real allowance'!$K18&amp;RIGHT('Real allowance'!L$7,2), 'Modelled costs '!$A$7:$A$312, 0))</f>
        <v>86.739044195916065</v>
      </c>
      <c r="M18" s="193">
        <f>INDEX('Modelled costs '!$AE$7:$AE$312, MATCH('Real allowance'!$K18&amp;RIGHT('Real allowance'!M$7,2), 'Modelled costs '!$A$7:$A$312, 0))</f>
        <v>89.531119039149559</v>
      </c>
      <c r="N18" s="193">
        <f>INDEX('Modelled costs '!$AE$7:$AE$312, MATCH('Real allowance'!$K18&amp;RIGHT('Real allowance'!N$7,2), 'Modelled costs '!$A$7:$A$312, 0))</f>
        <v>92.221379236491558</v>
      </c>
      <c r="O18" s="193">
        <f>INDEX('Modelled costs '!$AE$7:$AE$312, MATCH('Real allowance'!$K18&amp;RIGHT('Real allowance'!O$7,2), 'Modelled costs '!$A$7:$A$312, 0))</f>
        <v>93.974648425480893</v>
      </c>
      <c r="P18" s="193">
        <f>INDEX('Modelled costs '!$AE$7:$AE$312, MATCH('Real allowance'!$K18&amp;RIGHT('Real allowance'!P$7,2), 'Modelled costs '!$A$7:$A$312, 0))</f>
        <v>95.576226292634757</v>
      </c>
      <c r="Q18" s="194">
        <f t="shared" si="1"/>
        <v>458.04241718967285</v>
      </c>
    </row>
    <row r="19" spans="1:17" s="48" customFormat="1" ht="13.15">
      <c r="B19" s="192" t="s">
        <v>36</v>
      </c>
      <c r="C19" s="193">
        <f>SUMIFS('Modelled costs '!$AG$7:$AG$312,'Modelled costs '!$B$7:$B$312, 'Real allowance'!$B19, 'Modelled costs '!$C$7:$C$312, 'Real allowance'!C$7)</f>
        <v>32.485949834048192</v>
      </c>
      <c r="D19" s="193">
        <f>SUMIFS('Modelled costs '!$AG$7:$AG$312,'Modelled costs '!$B$7:$B$312, 'Real allowance'!$B19, 'Modelled costs '!$C$7:$C$312, 'Real allowance'!D$7)</f>
        <v>33.208119838157593</v>
      </c>
      <c r="E19" s="193">
        <f>SUMIFS('Modelled costs '!$AG$7:$AG$312,'Modelled costs '!$B$7:$B$312, 'Real allowance'!$B19, 'Modelled costs '!$C$7:$C$312, 'Real allowance'!E$7)</f>
        <v>33.511177538917309</v>
      </c>
      <c r="F19" s="193">
        <f>SUMIFS('Modelled costs '!$AG$7:$AG$312,'Modelled costs '!$B$7:$B$312, 'Real allowance'!$B19, 'Modelled costs '!$C$7:$C$312, 'Real allowance'!F$7)</f>
        <v>33.987222510310431</v>
      </c>
      <c r="G19" s="193">
        <f>SUMIFS('Modelled costs '!$AG$7:$AG$312,'Modelled costs '!$B$7:$B$312, 'Real allowance'!$B19, 'Modelled costs '!$C$7:$C$312, 'Real allowance'!G$7)</f>
        <v>34.291058255394866</v>
      </c>
      <c r="H19" s="194">
        <f t="shared" si="0"/>
        <v>167.48352797682838</v>
      </c>
      <c r="I19" s="183"/>
      <c r="K19" s="192" t="s">
        <v>36</v>
      </c>
      <c r="L19" s="193">
        <f>INDEX('Modelled costs '!$AE$7:$AE$312, MATCH('Real allowance'!$K19&amp;RIGHT('Real allowance'!L$7,2), 'Modelled costs '!$A$7:$A$312, 0))</f>
        <v>33.006836710332948</v>
      </c>
      <c r="M19" s="193">
        <f>INDEX('Modelled costs '!$AE$7:$AE$312, MATCH('Real allowance'!$K19&amp;RIGHT('Real allowance'!M$7,2), 'Modelled costs '!$A$7:$A$312, 0))</f>
        <v>34.010012427878031</v>
      </c>
      <c r="N19" s="193">
        <f>INDEX('Modelled costs '!$AE$7:$AE$312, MATCH('Real allowance'!$K19&amp;RIGHT('Real allowance'!N$7,2), 'Modelled costs '!$A$7:$A$312, 0))</f>
        <v>34.594444342335088</v>
      </c>
      <c r="O19" s="193">
        <f>INDEX('Modelled costs '!$AE$7:$AE$312, MATCH('Real allowance'!$K19&amp;RIGHT('Real allowance'!O$7,2), 'Modelled costs '!$A$7:$A$312, 0))</f>
        <v>35.366046463721837</v>
      </c>
      <c r="P19" s="193">
        <f>INDEX('Modelled costs '!$AE$7:$AE$312, MATCH('Real allowance'!$K19&amp;RIGHT('Real allowance'!P$7,2), 'Modelled costs '!$A$7:$A$312, 0))</f>
        <v>35.967139066276232</v>
      </c>
      <c r="Q19" s="194">
        <f t="shared" si="1"/>
        <v>172.94447901054411</v>
      </c>
    </row>
    <row r="20" spans="1:17" s="48" customFormat="1" ht="13.15">
      <c r="B20" s="192" t="s">
        <v>100</v>
      </c>
      <c r="C20" s="193">
        <f>SUMIFS('Modelled costs '!$AG$7:$AG$312,'Modelled costs '!$B$7:$B$312, 'Real allowance'!$B20, 'Modelled costs '!$C$7:$C$312, 'Real allowance'!C$7)</f>
        <v>5.4485385441135969</v>
      </c>
      <c r="D20" s="193">
        <f>SUMIFS('Modelled costs '!$AG$7:$AG$312,'Modelled costs '!$B$7:$B$312, 'Real allowance'!$B20, 'Modelled costs '!$C$7:$C$312, 'Real allowance'!D$7)</f>
        <v>5.50688489326755</v>
      </c>
      <c r="E20" s="193">
        <f>SUMIFS('Modelled costs '!$AG$7:$AG$312,'Modelled costs '!$B$7:$B$312, 'Real allowance'!$B20, 'Modelled costs '!$C$7:$C$312, 'Real allowance'!E$7)</f>
        <v>5.5658319896167576</v>
      </c>
      <c r="F20" s="193">
        <f>SUMIFS('Modelled costs '!$AG$7:$AG$312,'Modelled costs '!$B$7:$B$312, 'Real allowance'!$B20, 'Modelled costs '!$C$7:$C$312, 'Real allowance'!F$7)</f>
        <v>5.5751206583557353</v>
      </c>
      <c r="G20" s="193">
        <f>SUMIFS('Modelled costs '!$AG$7:$AG$312,'Modelled costs '!$B$7:$B$312, 'Real allowance'!$B20, 'Modelled costs '!$C$7:$C$312, 'Real allowance'!G$7)</f>
        <v>5.6069333369814336</v>
      </c>
      <c r="H20" s="194">
        <f t="shared" si="0"/>
        <v>27.703309422335074</v>
      </c>
      <c r="I20" s="183"/>
      <c r="K20" s="192" t="s">
        <v>100</v>
      </c>
      <c r="L20" s="193">
        <f>INDEX('Modelled costs '!$AE$7:$AE$312, MATCH('Real allowance'!$K20&amp;RIGHT('Real allowance'!L$7,2), 'Modelled costs '!$A$7:$A$312, 0))</f>
        <v>5.5359016114414255</v>
      </c>
      <c r="M20" s="193">
        <f>INDEX('Modelled costs '!$AE$7:$AE$312, MATCH('Real allowance'!$K20&amp;RIGHT('Real allowance'!M$7,2), 'Modelled costs '!$A$7:$A$312, 0))</f>
        <v>5.6398623159544128</v>
      </c>
      <c r="N20" s="193">
        <f>INDEX('Modelled costs '!$AE$7:$AE$312, MATCH('Real allowance'!$K20&amp;RIGHT('Real allowance'!N$7,2), 'Modelled costs '!$A$7:$A$312, 0))</f>
        <v>5.7457504965313717</v>
      </c>
      <c r="O20" s="193">
        <f>INDEX('Modelled costs '!$AE$7:$AE$312, MATCH('Real allowance'!$K20&amp;RIGHT('Real allowance'!O$7,2), 'Modelled costs '!$A$7:$A$312, 0))</f>
        <v>5.8012971252490706</v>
      </c>
      <c r="P20" s="193">
        <f>INDEX('Modelled costs '!$AE$7:$AE$312, MATCH('Real allowance'!$K20&amp;RIGHT('Real allowance'!P$7,2), 'Modelled costs '!$A$7:$A$312, 0))</f>
        <v>5.8809894277562673</v>
      </c>
      <c r="Q20" s="194">
        <f t="shared" si="1"/>
        <v>28.603800976932547</v>
      </c>
    </row>
    <row r="21" spans="1:17" s="48" customFormat="1" ht="13.15">
      <c r="B21" s="192" t="s">
        <v>102</v>
      </c>
      <c r="C21" s="193">
        <f>SUMIFS('Modelled costs '!$AG$7:$AG$312,'Modelled costs '!$B$7:$B$312, 'Real allowance'!$B21, 'Modelled costs '!$C$7:$C$312, 'Real allowance'!C$7)</f>
        <v>7.2414537725987449</v>
      </c>
      <c r="D21" s="193">
        <f>SUMIFS('Modelled costs '!$AG$7:$AG$312,'Modelled costs '!$B$7:$B$312, 'Real allowance'!$B21, 'Modelled costs '!$C$7:$C$312, 'Real allowance'!D$7)</f>
        <v>7.5261138819870892</v>
      </c>
      <c r="E21" s="193">
        <f>SUMIFS('Modelled costs '!$AG$7:$AG$312,'Modelled costs '!$B$7:$B$312, 'Real allowance'!$B21, 'Modelled costs '!$C$7:$C$312, 'Real allowance'!E$7)</f>
        <v>7.7066584222573109</v>
      </c>
      <c r="F21" s="193">
        <f>SUMIFS('Modelled costs '!$AG$7:$AG$312,'Modelled costs '!$B$7:$B$312, 'Real allowance'!$B21, 'Modelled costs '!$C$7:$C$312, 'Real allowance'!F$7)</f>
        <v>7.7932167657182942</v>
      </c>
      <c r="G21" s="193">
        <f>SUMIFS('Modelled costs '!$AG$7:$AG$312,'Modelled costs '!$B$7:$B$312, 'Real allowance'!$B21, 'Modelled costs '!$C$7:$C$312, 'Real allowance'!G$7)</f>
        <v>7.865776044583777</v>
      </c>
      <c r="H21" s="194">
        <f t="shared" si="0"/>
        <v>38.133218887145219</v>
      </c>
      <c r="I21" s="183"/>
      <c r="K21" s="192" t="s">
        <v>102</v>
      </c>
      <c r="L21" s="193">
        <f>INDEX('Modelled costs '!$AE$7:$AE$312, MATCH('Real allowance'!$K21&amp;RIGHT('Real allowance'!L$7,2), 'Modelled costs '!$A$7:$A$312, 0))</f>
        <v>7.3575648376788259</v>
      </c>
      <c r="M21" s="193">
        <f>INDEX('Modelled costs '!$AE$7:$AE$312, MATCH('Real allowance'!$K21&amp;RIGHT('Real allowance'!M$7,2), 'Modelled costs '!$A$7:$A$312, 0))</f>
        <v>7.7078506072449553</v>
      </c>
      <c r="N21" s="193">
        <f>INDEX('Modelled costs '!$AE$7:$AE$312, MATCH('Real allowance'!$K21&amp;RIGHT('Real allowance'!N$7,2), 'Modelled costs '!$A$7:$A$312, 0))</f>
        <v>7.9557802928456018</v>
      </c>
      <c r="O21" s="193">
        <f>INDEX('Modelled costs '!$AE$7:$AE$312, MATCH('Real allowance'!$K21&amp;RIGHT('Real allowance'!O$7,2), 'Modelled costs '!$A$7:$A$312, 0))</f>
        <v>8.1093789336459601</v>
      </c>
      <c r="P21" s="193">
        <f>INDEX('Modelled costs '!$AE$7:$AE$312, MATCH('Real allowance'!$K21&amp;RIGHT('Real allowance'!P$7,2), 'Modelled costs '!$A$7:$A$312, 0))</f>
        <v>8.2502400116281027</v>
      </c>
      <c r="Q21" s="194">
        <f t="shared" si="1"/>
        <v>39.380814683043447</v>
      </c>
    </row>
    <row r="22" spans="1:17" s="48" customFormat="1" ht="13.15">
      <c r="B22" s="192" t="s">
        <v>103</v>
      </c>
      <c r="C22" s="193">
        <f>SUMIFS('Modelled costs '!$AG$7:$AG$312,'Modelled costs '!$B$7:$B$312, 'Real allowance'!$B22, 'Modelled costs '!$C$7:$C$312, 'Real allowance'!C$7)</f>
        <v>21.130844301388649</v>
      </c>
      <c r="D22" s="193">
        <f>SUMIFS('Modelled costs '!$AG$7:$AG$312,'Modelled costs '!$B$7:$B$312, 'Real allowance'!$B22, 'Modelled costs '!$C$7:$C$312, 'Real allowance'!D$7)</f>
        <v>21.365111949877654</v>
      </c>
      <c r="E22" s="193">
        <f>SUMIFS('Modelled costs '!$AG$7:$AG$312,'Modelled costs '!$B$7:$B$312, 'Real allowance'!$B22, 'Modelled costs '!$C$7:$C$312, 'Real allowance'!E$7)</f>
        <v>21.189363402262618</v>
      </c>
      <c r="F22" s="193">
        <f>SUMIFS('Modelled costs '!$AG$7:$AG$312,'Modelled costs '!$B$7:$B$312, 'Real allowance'!$B22, 'Modelled costs '!$C$7:$C$312, 'Real allowance'!F$7)</f>
        <v>21.411469391596022</v>
      </c>
      <c r="G22" s="193">
        <f>SUMIFS('Modelled costs '!$AG$7:$AG$312,'Modelled costs '!$B$7:$B$312, 'Real allowance'!$B22, 'Modelled costs '!$C$7:$C$312, 'Real allowance'!G$7)</f>
        <v>21.687029327914978</v>
      </c>
      <c r="H22" s="194">
        <f t="shared" si="0"/>
        <v>106.78381837303994</v>
      </c>
      <c r="I22" s="183"/>
      <c r="K22" s="192" t="s">
        <v>103</v>
      </c>
      <c r="L22" s="193">
        <f>INDEX('Modelled costs '!$AE$7:$AE$312, MATCH('Real allowance'!$K22&amp;RIGHT('Real allowance'!L$7,2), 'Modelled costs '!$A$7:$A$312, 0))</f>
        <v>21.469660914036179</v>
      </c>
      <c r="M22" s="193">
        <f>INDEX('Modelled costs '!$AE$7:$AE$312, MATCH('Real allowance'!$K22&amp;RIGHT('Real allowance'!M$7,2), 'Modelled costs '!$A$7:$A$312, 0))</f>
        <v>21.881025679250204</v>
      </c>
      <c r="N22" s="193">
        <f>INDEX('Modelled costs '!$AE$7:$AE$312, MATCH('Real allowance'!$K22&amp;RIGHT('Real allowance'!N$7,2), 'Modelled costs '!$A$7:$A$312, 0))</f>
        <v>21.874320949116054</v>
      </c>
      <c r="O22" s="193">
        <f>INDEX('Modelled costs '!$AE$7:$AE$312, MATCH('Real allowance'!$K22&amp;RIGHT('Real allowance'!O$7,2), 'Modelled costs '!$A$7:$A$312, 0))</f>
        <v>22.280108977131782</v>
      </c>
      <c r="P22" s="193">
        <f>INDEX('Modelled costs '!$AE$7:$AE$312, MATCH('Real allowance'!$K22&amp;RIGHT('Real allowance'!P$7,2), 'Modelled costs '!$A$7:$A$312, 0))</f>
        <v>22.747049506668748</v>
      </c>
      <c r="Q22" s="194">
        <f t="shared" si="1"/>
        <v>110.25216602620297</v>
      </c>
    </row>
    <row r="23" spans="1:17" s="48" customFormat="1" ht="13.15">
      <c r="B23" s="192" t="s">
        <v>105</v>
      </c>
      <c r="C23" s="193">
        <f>SUMIFS('Modelled costs '!$AG$7:$AG$312,'Modelled costs '!$B$7:$B$312, 'Real allowance'!$B23, 'Modelled costs '!$C$7:$C$312, 'Real allowance'!C$7)</f>
        <v>14.785643019412278</v>
      </c>
      <c r="D23" s="193">
        <f>SUMIFS('Modelled costs '!$AG$7:$AG$312,'Modelled costs '!$B$7:$B$312, 'Real allowance'!$B23, 'Modelled costs '!$C$7:$C$312, 'Real allowance'!D$7)</f>
        <v>14.956530891255619</v>
      </c>
      <c r="E23" s="193">
        <f>SUMIFS('Modelled costs '!$AG$7:$AG$312,'Modelled costs '!$B$7:$B$312, 'Real allowance'!$B23, 'Modelled costs '!$C$7:$C$312, 'Real allowance'!E$7)</f>
        <v>15.000173240706459</v>
      </c>
      <c r="F23" s="193">
        <f>SUMIFS('Modelled costs '!$AG$7:$AG$312,'Modelled costs '!$B$7:$B$312, 'Real allowance'!$B23, 'Modelled costs '!$C$7:$C$312, 'Real allowance'!F$7)</f>
        <v>15.048022275745847</v>
      </c>
      <c r="G23" s="193">
        <f>SUMIFS('Modelled costs '!$AG$7:$AG$312,'Modelled costs '!$B$7:$B$312, 'Real allowance'!$B23, 'Modelled costs '!$C$7:$C$312, 'Real allowance'!G$7)</f>
        <v>15.087336868720996</v>
      </c>
      <c r="H23" s="194">
        <f t="shared" si="0"/>
        <v>74.877706295841207</v>
      </c>
      <c r="I23" s="183"/>
      <c r="K23" s="192" t="s">
        <v>105</v>
      </c>
      <c r="L23" s="193">
        <f>INDEX('Modelled costs '!$AE$7:$AE$312, MATCH('Real allowance'!$K23&amp;RIGHT('Real allowance'!L$7,2), 'Modelled costs '!$A$7:$A$312, 0))</f>
        <v>15.02271927685854</v>
      </c>
      <c r="M23" s="193">
        <f>INDEX('Modelled costs '!$AE$7:$AE$312, MATCH('Real allowance'!$K23&amp;RIGHT('Real allowance'!M$7,2), 'Modelled costs '!$A$7:$A$312, 0))</f>
        <v>15.317693502932345</v>
      </c>
      <c r="N23" s="193">
        <f>INDEX('Modelled costs '!$AE$7:$AE$312, MATCH('Real allowance'!$K23&amp;RIGHT('Real allowance'!N$7,2), 'Modelled costs '!$A$7:$A$312, 0))</f>
        <v>15.485061893106169</v>
      </c>
      <c r="O23" s="193">
        <f>INDEX('Modelled costs '!$AE$7:$AE$312, MATCH('Real allowance'!$K23&amp;RIGHT('Real allowance'!O$7,2), 'Modelled costs '!$A$7:$A$312, 0))</f>
        <v>15.658503863612358</v>
      </c>
      <c r="P23" s="193">
        <f>INDEX('Modelled costs '!$AE$7:$AE$312, MATCH('Real allowance'!$K23&amp;RIGHT('Real allowance'!P$7,2), 'Modelled costs '!$A$7:$A$312, 0))</f>
        <v>15.82477680494658</v>
      </c>
      <c r="Q23" s="194">
        <f t="shared" si="1"/>
        <v>77.308755341455992</v>
      </c>
    </row>
    <row r="24" spans="1:17" s="48" customFormat="1" ht="13.15">
      <c r="B24" s="62" t="s">
        <v>325</v>
      </c>
      <c r="C24" s="195">
        <f>SUM(C8:C23)</f>
        <v>995.94859566654077</v>
      </c>
      <c r="D24" s="195">
        <f t="shared" ref="D24:H24" si="2">SUM(D8:D23)</f>
        <v>1024.2059695276992</v>
      </c>
      <c r="E24" s="195">
        <f t="shared" si="2"/>
        <v>1043.4595347831271</v>
      </c>
      <c r="F24" s="195">
        <f t="shared" si="2"/>
        <v>1057.779124579765</v>
      </c>
      <c r="G24" s="195">
        <f t="shared" si="2"/>
        <v>1069.6881513436738</v>
      </c>
      <c r="H24" s="194">
        <f t="shared" si="2"/>
        <v>5191.0813759008079</v>
      </c>
      <c r="I24" s="183"/>
      <c r="K24" s="62" t="s">
        <v>325</v>
      </c>
      <c r="L24" s="195">
        <f>SUM(L8:L23)</f>
        <v>1011.917854856654</v>
      </c>
      <c r="M24" s="195">
        <f t="shared" ref="M24:Q24" si="3">SUM(M8:M23)</f>
        <v>1048.9379682471204</v>
      </c>
      <c r="N24" s="195">
        <f t="shared" si="3"/>
        <v>1077.1899243949999</v>
      </c>
      <c r="O24" s="195">
        <f t="shared" si="3"/>
        <v>1100.6920514582905</v>
      </c>
      <c r="P24" s="195">
        <f t="shared" si="3"/>
        <v>1121.9724457139773</v>
      </c>
      <c r="Q24" s="194">
        <f t="shared" si="3"/>
        <v>5360.7102446710423</v>
      </c>
    </row>
    <row r="25" spans="1:17">
      <c r="I25" s="183"/>
      <c r="J25" s="48"/>
    </row>
    <row r="26" spans="1:17" s="21" customFormat="1">
      <c r="A26" s="20" t="s">
        <v>301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C8E34-B30D-466F-ABED-D9EF657D7674}">
  <sheetPr codeName="Sheet17">
    <tabColor rgb="FF98C561"/>
  </sheetPr>
  <dimension ref="A1"/>
  <sheetViews>
    <sheetView topLeftCell="AC1" zoomScale="80" zoomScaleNormal="80" workbookViewId="0"/>
  </sheetViews>
  <sheetFormatPr defaultRowHeight="13.5"/>
  <sheetData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F3D9F-DBD9-4F41-8120-F3FFDE7CC1CB}">
  <sheetPr codeName="Sheet18">
    <tabColor rgb="FF98C561"/>
  </sheetPr>
  <dimension ref="A1:D19"/>
  <sheetViews>
    <sheetView zoomScale="80" zoomScaleNormal="80" workbookViewId="0"/>
  </sheetViews>
  <sheetFormatPr defaultRowHeight="14.25"/>
  <cols>
    <col min="1" max="1" width="9" style="15"/>
    <col min="2" max="2" width="20.5" style="15" customWidth="1"/>
    <col min="3" max="3" width="10" style="15" bestFit="1" customWidth="1"/>
    <col min="4" max="16384" width="9" style="15"/>
  </cols>
  <sheetData>
    <row r="1" spans="1:4" ht="21">
      <c r="A1" s="24" t="s">
        <v>326</v>
      </c>
    </row>
    <row r="2" spans="1:4" s="48" customFormat="1" ht="13.15"/>
    <row r="3" spans="1:4" s="48" customFormat="1" ht="52.5">
      <c r="A3" s="69" t="s">
        <v>148</v>
      </c>
      <c r="B3" s="199" t="s">
        <v>147</v>
      </c>
      <c r="C3" s="69" t="s">
        <v>327</v>
      </c>
      <c r="D3" s="69" t="s">
        <v>328</v>
      </c>
    </row>
    <row r="4" spans="1:4" s="48" customFormat="1" ht="13.15">
      <c r="A4" s="66" t="s">
        <v>27</v>
      </c>
      <c r="B4" s="198">
        <f>INDEX(Inputs3!$D$5:$D$140, MATCH('Inflation index'!A4, Inputs3!$B$5:$B$140, 0))</f>
        <v>8.7741270075143429E-2</v>
      </c>
      <c r="C4" s="198">
        <v>1</v>
      </c>
      <c r="D4" s="198">
        <f>IF(A4= "2022-23", 1, 1/C4)</f>
        <v>1</v>
      </c>
    </row>
    <row r="5" spans="1:4" s="48" customFormat="1" ht="13.15">
      <c r="A5" s="66" t="s">
        <v>28</v>
      </c>
      <c r="B5" s="198">
        <f>INDEX(Inputs3!$D$5:$D$140, MATCH('Inflation index'!A5, Inputs3!$B$5:$B$140, 0))</f>
        <v>5.5469014561462915E-2</v>
      </c>
      <c r="C5" s="198">
        <f>C4*(1+B5)</f>
        <v>1.0554690145614629</v>
      </c>
      <c r="D5" s="198">
        <f t="shared" ref="D5:D11" si="0">IF(A5= "2022-23", 1, 1/C5)</f>
        <v>0.94744609856262829</v>
      </c>
    </row>
    <row r="6" spans="1:4" s="48" customFormat="1" ht="13.15">
      <c r="A6" s="66" t="s">
        <v>29</v>
      </c>
      <c r="B6" s="198">
        <f>INDEX(Inputs3!$D$5:$D$140, MATCH('Inflation index'!A6, Inputs3!$B$5:$B$140, 0))</f>
        <v>3.0395539042268771E-2</v>
      </c>
      <c r="C6" s="198">
        <f>C5*(1+B6)</f>
        <v>1.0875505642014709</v>
      </c>
      <c r="D6" s="198">
        <f t="shared" si="0"/>
        <v>0.91949747709822161</v>
      </c>
    </row>
    <row r="7" spans="1:4" s="48" customFormat="1" ht="13.15">
      <c r="A7" s="66" t="s">
        <v>30</v>
      </c>
      <c r="B7" s="198">
        <f>INDEX(Inputs3!$D$5:$D$140, MATCH('Inflation index'!A7, Inputs3!$B$5:$B$140, 0))</f>
        <v>2.2964283443754008E-2</v>
      </c>
      <c r="C7" s="198">
        <f t="shared" ref="C7:C11" si="1">C6*(1+B7)</f>
        <v>1.112525383617208</v>
      </c>
      <c r="D7" s="198">
        <f t="shared" si="0"/>
        <v>0.89885589553799772</v>
      </c>
    </row>
    <row r="8" spans="1:4" s="48" customFormat="1" ht="13.15">
      <c r="A8" s="66" t="s">
        <v>31</v>
      </c>
      <c r="B8" s="198">
        <f>INDEX(Inputs3!$D$5:$D$140, MATCH('Inflation index'!A8, Inputs3!$B$5:$B$140, 0))</f>
        <v>2.208587240823201E-2</v>
      </c>
      <c r="C8" s="198">
        <f t="shared" si="1"/>
        <v>1.1370964772906971</v>
      </c>
      <c r="D8" s="198">
        <f t="shared" si="0"/>
        <v>0.87943285373871705</v>
      </c>
    </row>
    <row r="9" spans="1:4" s="48" customFormat="1" ht="13.15">
      <c r="A9" s="66" t="s">
        <v>32</v>
      </c>
      <c r="B9" s="198">
        <f>INDEX(Inputs3!$D$5:$D$140, MATCH('Inflation index'!A9, Inputs3!$B$5:$B$140, 0))</f>
        <v>2.3461186218313834E-2</v>
      </c>
      <c r="C9" s="198">
        <f t="shared" si="1"/>
        <v>1.1637741094926028</v>
      </c>
      <c r="D9" s="198">
        <f t="shared" si="0"/>
        <v>0.85927328322847185</v>
      </c>
    </row>
    <row r="10" spans="1:4" s="48" customFormat="1" ht="13.15">
      <c r="A10" s="66" t="s">
        <v>33</v>
      </c>
      <c r="B10" s="198">
        <f>INDEX(Inputs3!$D$5:$D$140, MATCH('Inflation index'!A10, Inputs3!$B$5:$B$140, 0))</f>
        <v>2.3120953195473692E-2</v>
      </c>
      <c r="C10" s="198">
        <f t="shared" si="1"/>
        <v>1.1906816762082855</v>
      </c>
      <c r="D10" s="198">
        <f t="shared" si="0"/>
        <v>0.83985503428967723</v>
      </c>
    </row>
    <row r="11" spans="1:4" s="48" customFormat="1" ht="13.15">
      <c r="A11" s="66" t="s">
        <v>34</v>
      </c>
      <c r="B11" s="198">
        <f>INDEX(Inputs3!$D$5:$D$140, MATCH('Inflation index'!A11, Inputs3!$B$5:$B$140, 0))</f>
        <v>2.0744632800458351E-2</v>
      </c>
      <c r="C11" s="198">
        <f t="shared" si="1"/>
        <v>1.2153819303634605</v>
      </c>
      <c r="D11" s="198">
        <f t="shared" si="0"/>
        <v>0.82278662782237477</v>
      </c>
    </row>
    <row r="14" spans="1:4">
      <c r="B14" s="206"/>
    </row>
    <row r="15" spans="1:4">
      <c r="B15" s="206"/>
    </row>
    <row r="16" spans="1:4">
      <c r="B16" s="206"/>
    </row>
    <row r="17" spans="2:2">
      <c r="B17" s="206"/>
    </row>
    <row r="18" spans="2:2">
      <c r="B18" s="206"/>
    </row>
    <row r="19" spans="2:2">
      <c r="B19" s="206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63EB-BA70-4BD6-B741-85568378412A}">
  <sheetPr codeName="Sheet19">
    <tabColor rgb="FF98C561"/>
  </sheetPr>
  <dimension ref="A1:V22"/>
  <sheetViews>
    <sheetView zoomScale="80" zoomScaleNormal="80" workbookViewId="0"/>
  </sheetViews>
  <sheetFormatPr defaultRowHeight="13.15"/>
  <cols>
    <col min="1" max="16384" width="9" style="48"/>
  </cols>
  <sheetData>
    <row r="1" spans="1:22">
      <c r="A1" s="53" t="s">
        <v>329</v>
      </c>
    </row>
    <row r="3" spans="1:22">
      <c r="B3" s="53" t="s">
        <v>330</v>
      </c>
      <c r="J3" s="53" t="s">
        <v>331</v>
      </c>
      <c r="Q3" s="53" t="s">
        <v>332</v>
      </c>
    </row>
    <row r="5" spans="1:22" ht="26.25">
      <c r="B5" s="189" t="s">
        <v>274</v>
      </c>
      <c r="C5" s="190" t="s">
        <v>30</v>
      </c>
      <c r="D5" s="190" t="s">
        <v>31</v>
      </c>
      <c r="E5" s="190" t="s">
        <v>32</v>
      </c>
      <c r="F5" s="190" t="s">
        <v>33</v>
      </c>
      <c r="G5" s="191" t="s">
        <v>34</v>
      </c>
      <c r="H5" s="191" t="s">
        <v>324</v>
      </c>
      <c r="J5" s="189" t="s">
        <v>274</v>
      </c>
      <c r="K5" s="190" t="s">
        <v>30</v>
      </c>
      <c r="L5" s="190" t="s">
        <v>31</v>
      </c>
      <c r="M5" s="190" t="s">
        <v>32</v>
      </c>
      <c r="N5" s="190" t="s">
        <v>33</v>
      </c>
      <c r="O5" s="191" t="s">
        <v>34</v>
      </c>
      <c r="Q5" s="189" t="s">
        <v>274</v>
      </c>
      <c r="R5" s="190" t="s">
        <v>30</v>
      </c>
      <c r="S5" s="190" t="s">
        <v>31</v>
      </c>
      <c r="T5" s="190" t="s">
        <v>32</v>
      </c>
      <c r="U5" s="190" t="s">
        <v>33</v>
      </c>
      <c r="V5" s="191" t="s">
        <v>34</v>
      </c>
    </row>
    <row r="6" spans="1:22">
      <c r="B6" s="192" t="s">
        <v>92</v>
      </c>
      <c r="C6" s="196">
        <f>INDEX('Real allowance'!$C$8:$H$24, MATCH('Final nominal allowances'!$B6, 'Real allowance'!$B$8:$B$24, 0), MATCH(C$5, 'Real allowance'!$C$7:$H$7, 0)) / INDEX('Inflation index'!$D$4:$D$11, MATCH('Final nominal allowances'!C$5, 'Inflation index'!$A$4:$A$11, 0))</f>
        <v>108.89722181342709</v>
      </c>
      <c r="D6" s="196">
        <f>INDEX('Real allowance'!$C$8:$H$24, MATCH('Final nominal allowances'!$B6, 'Real allowance'!$B$8:$B$24, 0), MATCH(D$5, 'Real allowance'!$C$7:$H$7, 0)) / INDEX('Inflation index'!$D$4:$D$11, MATCH('Final nominal allowances'!D$5, 'Inflation index'!$A$4:$A$11, 0))</f>
        <v>112.66075739626062</v>
      </c>
      <c r="E6" s="196">
        <f>INDEX('Real allowance'!$C$8:$H$24, MATCH('Final nominal allowances'!$B6, 'Real allowance'!$B$8:$B$24, 0), MATCH(E$5, 'Real allowance'!$C$7:$H$7, 0)) / INDEX('Inflation index'!$D$4:$D$11, MATCH('Final nominal allowances'!E$5, 'Inflation index'!$A$4:$A$11, 0))</f>
        <v>117.67490563218568</v>
      </c>
      <c r="F6" s="196">
        <f>INDEX('Real allowance'!$C$8:$H$24, MATCH('Final nominal allowances'!$B6, 'Real allowance'!$B$8:$B$24, 0), MATCH(F$5, 'Real allowance'!$C$7:$H$7, 0)) / INDEX('Inflation index'!$D$4:$D$11, MATCH('Final nominal allowances'!F$5, 'Inflation index'!$A$4:$A$11, 0))</f>
        <v>120.6987974670002</v>
      </c>
      <c r="G6" s="196">
        <f>INDEX('Real allowance'!$C$8:$H$24, MATCH('Final nominal allowances'!$B6, 'Real allowance'!$B$8:$B$24, 0), MATCH(G$5, 'Real allowance'!$C$7:$H$7, 0)) / INDEX('Inflation index'!$D$4:$D$11, MATCH('Final nominal allowances'!G$5, 'Inflation index'!$A$4:$A$11, 0))</f>
        <v>123.46626424687358</v>
      </c>
      <c r="H6" s="197">
        <f>SUM(C6:G6)</f>
        <v>583.39794655574713</v>
      </c>
      <c r="J6" s="192" t="s">
        <v>92</v>
      </c>
      <c r="K6" s="198">
        <f>INDEX('Cost drivers '!$O$9:$O$314, MATCH('Final nominal allowances'!$J6&amp;RIGHT('Final nominal allowances'!K$5,2), 'Cost drivers '!$A$9:$A$314, 0))</f>
        <v>3044.8720000000003</v>
      </c>
      <c r="L6" s="198">
        <f>INDEX('Cost drivers '!$O$9:$O$314, MATCH('Final nominal allowances'!$J6&amp;RIGHT('Final nominal allowances'!L$5,2), 'Cost drivers '!$A$9:$A$314, 0))</f>
        <v>3067.1880000000001</v>
      </c>
      <c r="M6" s="198">
        <f>INDEX('Cost drivers '!$O$9:$O$314, MATCH('Final nominal allowances'!$J6&amp;RIGHT('Final nominal allowances'!M$5,2), 'Cost drivers '!$A$9:$A$314, 0))</f>
        <v>3088.6909999999998</v>
      </c>
      <c r="N6" s="198">
        <f>INDEX('Cost drivers '!$O$9:$O$314, MATCH('Final nominal allowances'!$J6&amp;RIGHT('Final nominal allowances'!N$5,2), 'Cost drivers '!$A$9:$A$314, 0))</f>
        <v>3109.4290000000001</v>
      </c>
      <c r="O6" s="198">
        <f>INDEX('Cost drivers '!$O$9:$O$314, MATCH('Final nominal allowances'!$J6&amp;RIGHT('Final nominal allowances'!O$5,2), 'Cost drivers '!$A$9:$A$314, 0))</f>
        <v>3130.29</v>
      </c>
      <c r="Q6" s="192" t="s">
        <v>92</v>
      </c>
      <c r="R6" s="196">
        <f>C6*1000/K6</f>
        <v>35.764137807246769</v>
      </c>
      <c r="S6" s="196">
        <f t="shared" ref="S6:V6" si="0">D6*1000/L6</f>
        <v>36.730959235710564</v>
      </c>
      <c r="T6" s="196">
        <f t="shared" si="0"/>
        <v>38.098633250197473</v>
      </c>
      <c r="U6" s="196">
        <f t="shared" si="0"/>
        <v>38.817029579064261</v>
      </c>
      <c r="V6" s="196">
        <f t="shared" si="0"/>
        <v>39.442436402657123</v>
      </c>
    </row>
    <row r="7" spans="1:22">
      <c r="B7" s="192" t="s">
        <v>97</v>
      </c>
      <c r="C7" s="196">
        <f>INDEX('Real allowance'!$C$8:$H$24, MATCH('Final nominal allowances'!$B7, 'Real allowance'!$B$8:$B$24, 0), MATCH(C$5, 'Real allowance'!$C$7:$H$7, 0)) / INDEX('Inflation index'!$D$4:$D$11, MATCH('Final nominal allowances'!C$5, 'Inflation index'!$A$4:$A$11, 0))</f>
        <v>3.1793840785400205</v>
      </c>
      <c r="D7" s="196">
        <f>INDEX('Real allowance'!$C$8:$H$24, MATCH('Final nominal allowances'!$B7, 'Real allowance'!$B$8:$B$24, 0), MATCH(D$5, 'Real allowance'!$C$7:$H$7, 0)) / INDEX('Inflation index'!$D$4:$D$11, MATCH('Final nominal allowances'!D$5, 'Inflation index'!$A$4:$A$11, 0))</f>
        <v>3.2561372046849679</v>
      </c>
      <c r="E7" s="196">
        <f>INDEX('Real allowance'!$C$8:$H$24, MATCH('Final nominal allowances'!$B7, 'Real allowance'!$B$8:$B$24, 0), MATCH(E$5, 'Real allowance'!$C$7:$H$7, 0)) / INDEX('Inflation index'!$D$4:$D$11, MATCH('Final nominal allowances'!E$5, 'Inflation index'!$A$4:$A$11, 0))</f>
        <v>3.3655440863794359</v>
      </c>
      <c r="F7" s="196">
        <f>INDEX('Real allowance'!$C$8:$H$24, MATCH('Final nominal allowances'!$B7, 'Real allowance'!$B$8:$B$24, 0), MATCH(F$5, 'Real allowance'!$C$7:$H$7, 0)) / INDEX('Inflation index'!$D$4:$D$11, MATCH('Final nominal allowances'!F$5, 'Inflation index'!$A$4:$A$11, 0))</f>
        <v>3.48594432998379</v>
      </c>
      <c r="G7" s="196">
        <f>INDEX('Real allowance'!$C$8:$H$24, MATCH('Final nominal allowances'!$B7, 'Real allowance'!$B$8:$B$24, 0), MATCH(G$5, 'Real allowance'!$C$7:$H$7, 0)) / INDEX('Inflation index'!$D$4:$D$11, MATCH('Final nominal allowances'!G$5, 'Inflation index'!$A$4:$A$11, 0))</f>
        <v>3.5937818918418607</v>
      </c>
      <c r="H7" s="197">
        <f t="shared" ref="H7:H22" si="1">SUM(C7:G7)</f>
        <v>16.880791591430075</v>
      </c>
      <c r="J7" s="192" t="s">
        <v>97</v>
      </c>
      <c r="K7" s="198">
        <f>INDEX('Cost drivers '!$O$9:$O$314, MATCH('Final nominal allowances'!$J7&amp;RIGHT('Final nominal allowances'!K$5,2), 'Cost drivers '!$A$9:$A$314, 0))</f>
        <v>98.634999999999991</v>
      </c>
      <c r="L7" s="198">
        <f>INDEX('Cost drivers '!$O$9:$O$314, MATCH('Final nominal allowances'!$J7&amp;RIGHT('Final nominal allowances'!L$5,2), 'Cost drivers '!$A$9:$A$314, 0))</f>
        <v>99.111000000000004</v>
      </c>
      <c r="M7" s="198">
        <f>INDEX('Cost drivers '!$O$9:$O$314, MATCH('Final nominal allowances'!$J7&amp;RIGHT('Final nominal allowances'!M$5,2), 'Cost drivers '!$A$9:$A$314, 0))</f>
        <v>99.584999999999994</v>
      </c>
      <c r="N7" s="198">
        <f>INDEX('Cost drivers '!$O$9:$O$314, MATCH('Final nominal allowances'!$J7&amp;RIGHT('Final nominal allowances'!N$5,2), 'Cost drivers '!$A$9:$A$314, 0))</f>
        <v>100.05299999999998</v>
      </c>
      <c r="O7" s="198">
        <f>INDEX('Cost drivers '!$O$9:$O$314, MATCH('Final nominal allowances'!$J7&amp;RIGHT('Final nominal allowances'!O$5,2), 'Cost drivers '!$A$9:$A$314, 0))</f>
        <v>100.49900000000001</v>
      </c>
      <c r="Q7" s="192" t="s">
        <v>97</v>
      </c>
      <c r="R7" s="196">
        <f t="shared" ref="R7:R21" si="2">C7*1000/K7</f>
        <v>32.233832600395608</v>
      </c>
      <c r="S7" s="196">
        <f t="shared" ref="S7:S21" si="3">D7*1000/L7</f>
        <v>32.853439120632096</v>
      </c>
      <c r="T7" s="196">
        <f t="shared" ref="T7:T21" si="4">E7*1000/M7</f>
        <v>33.795692989701628</v>
      </c>
      <c r="U7" s="196">
        <f t="shared" ref="U7:U21" si="5">F7*1000/N7</f>
        <v>34.840977581719592</v>
      </c>
      <c r="V7" s="196">
        <f t="shared" ref="V7:V21" si="6">G7*1000/O7</f>
        <v>35.759379614144024</v>
      </c>
    </row>
    <row r="8" spans="1:22">
      <c r="B8" s="192" t="s">
        <v>98</v>
      </c>
      <c r="C8" s="196">
        <f>INDEX('Real allowance'!$C$8:$H$24, MATCH('Final nominal allowances'!$B8, 'Real allowance'!$B$8:$B$24, 0), MATCH(C$5, 'Real allowance'!$C$7:$H$7, 0)) / INDEX('Inflation index'!$D$4:$D$11, MATCH('Final nominal allowances'!C$5, 'Inflation index'!$A$4:$A$11, 0))</f>
        <v>70.349484105758009</v>
      </c>
      <c r="D8" s="196">
        <f>INDEX('Real allowance'!$C$8:$H$24, MATCH('Final nominal allowances'!$B8, 'Real allowance'!$B$8:$B$24, 0), MATCH(D$5, 'Real allowance'!$C$7:$H$7, 0)) / INDEX('Inflation index'!$D$4:$D$11, MATCH('Final nominal allowances'!D$5, 'Inflation index'!$A$4:$A$11, 0))</f>
        <v>72.813975192543836</v>
      </c>
      <c r="E8" s="196">
        <f>INDEX('Real allowance'!$C$8:$H$24, MATCH('Final nominal allowances'!$B8, 'Real allowance'!$B$8:$B$24, 0), MATCH(E$5, 'Real allowance'!$C$7:$H$7, 0)) / INDEX('Inflation index'!$D$4:$D$11, MATCH('Final nominal allowances'!E$5, 'Inflation index'!$A$4:$A$11, 0))</f>
        <v>75.533727873231598</v>
      </c>
      <c r="F8" s="196">
        <f>INDEX('Real allowance'!$C$8:$H$24, MATCH('Final nominal allowances'!$B8, 'Real allowance'!$B$8:$B$24, 0), MATCH(F$5, 'Real allowance'!$C$7:$H$7, 0)) / INDEX('Inflation index'!$D$4:$D$11, MATCH('Final nominal allowances'!F$5, 'Inflation index'!$A$4:$A$11, 0))</f>
        <v>78.304748190466896</v>
      </c>
      <c r="G8" s="196">
        <f>INDEX('Real allowance'!$C$8:$H$24, MATCH('Final nominal allowances'!$B8, 'Real allowance'!$B$8:$B$24, 0), MATCH(G$5, 'Real allowance'!$C$7:$H$7, 0)) / INDEX('Inflation index'!$D$4:$D$11, MATCH('Final nominal allowances'!G$5, 'Inflation index'!$A$4:$A$11, 0))</f>
        <v>81.091479085978875</v>
      </c>
      <c r="H8" s="197">
        <f t="shared" si="1"/>
        <v>378.09341444797928</v>
      </c>
      <c r="J8" s="192" t="s">
        <v>98</v>
      </c>
      <c r="K8" s="198">
        <f>INDEX('Cost drivers '!$O$9:$O$314, MATCH('Final nominal allowances'!$J8&amp;RIGHT('Final nominal allowances'!K$5,2), 'Cost drivers '!$A$9:$A$314, 0))</f>
        <v>1992.7580000000003</v>
      </c>
      <c r="L8" s="198">
        <f>INDEX('Cost drivers '!$O$9:$O$314, MATCH('Final nominal allowances'!$J8&amp;RIGHT('Final nominal allowances'!L$5,2), 'Cost drivers '!$A$9:$A$314, 0))</f>
        <v>2002.5220000000004</v>
      </c>
      <c r="M8" s="198">
        <f>INDEX('Cost drivers '!$O$9:$O$314, MATCH('Final nominal allowances'!$J8&amp;RIGHT('Final nominal allowances'!M$5,2), 'Cost drivers '!$A$9:$A$314, 0))</f>
        <v>2012.39</v>
      </c>
      <c r="N8" s="198">
        <f>INDEX('Cost drivers '!$O$9:$O$314, MATCH('Final nominal allowances'!$J8&amp;RIGHT('Final nominal allowances'!N$5,2), 'Cost drivers '!$A$9:$A$314, 0))</f>
        <v>2021.75</v>
      </c>
      <c r="O8" s="198">
        <f>INDEX('Cost drivers '!$O$9:$O$314, MATCH('Final nominal allowances'!$J8&amp;RIGHT('Final nominal allowances'!O$5,2), 'Cost drivers '!$A$9:$A$314, 0))</f>
        <v>2030.5479999999998</v>
      </c>
      <c r="Q8" s="192" t="s">
        <v>98</v>
      </c>
      <c r="R8" s="196">
        <f t="shared" si="2"/>
        <v>35.302572668511679</v>
      </c>
      <c r="S8" s="196">
        <f t="shared" si="3"/>
        <v>36.361136203519273</v>
      </c>
      <c r="T8" s="196">
        <f t="shared" si="4"/>
        <v>37.534338708317769</v>
      </c>
      <c r="U8" s="196">
        <f t="shared" si="5"/>
        <v>38.731172593281514</v>
      </c>
      <c r="V8" s="196">
        <f t="shared" si="6"/>
        <v>39.935760733545273</v>
      </c>
    </row>
    <row r="9" spans="1:22">
      <c r="B9" s="192" t="s">
        <v>99</v>
      </c>
      <c r="C9" s="196">
        <f>INDEX('Real allowance'!$C$8:$H$24, MATCH('Final nominal allowances'!$B9, 'Real allowance'!$B$8:$B$24, 0), MATCH(C$5, 'Real allowance'!$C$7:$H$7, 0)) / INDEX('Inflation index'!$D$4:$D$11, MATCH('Final nominal allowances'!C$5, 'Inflation index'!$A$4:$A$11, 0))</f>
        <v>138.16002734997736</v>
      </c>
      <c r="D9" s="196">
        <f>INDEX('Real allowance'!$C$8:$H$24, MATCH('Final nominal allowances'!$B9, 'Real allowance'!$B$8:$B$24, 0), MATCH(D$5, 'Real allowance'!$C$7:$H$7, 0)) / INDEX('Inflation index'!$D$4:$D$11, MATCH('Final nominal allowances'!D$5, 'Inflation index'!$A$4:$A$11, 0))</f>
        <v>145.56422453128422</v>
      </c>
      <c r="E9" s="196">
        <f>INDEX('Real allowance'!$C$8:$H$24, MATCH('Final nominal allowances'!$B9, 'Real allowance'!$B$8:$B$24, 0), MATCH(E$5, 'Real allowance'!$C$7:$H$7, 0)) / INDEX('Inflation index'!$D$4:$D$11, MATCH('Final nominal allowances'!E$5, 'Inflation index'!$A$4:$A$11, 0))</f>
        <v>150.8703216468426</v>
      </c>
      <c r="F9" s="196">
        <f>INDEX('Real allowance'!$C$8:$H$24, MATCH('Final nominal allowances'!$B9, 'Real allowance'!$B$8:$B$24, 0), MATCH(F$5, 'Real allowance'!$C$7:$H$7, 0)) / INDEX('Inflation index'!$D$4:$D$11, MATCH('Final nominal allowances'!F$5, 'Inflation index'!$A$4:$A$11, 0))</f>
        <v>157.3639593483241</v>
      </c>
      <c r="G9" s="196">
        <f>INDEX('Real allowance'!$C$8:$H$24, MATCH('Final nominal allowances'!$B9, 'Real allowance'!$B$8:$B$24, 0), MATCH(G$5, 'Real allowance'!$C$7:$H$7, 0)) / INDEX('Inflation index'!$D$4:$D$11, MATCH('Final nominal allowances'!G$5, 'Inflation index'!$A$4:$A$11, 0))</f>
        <v>165.30434932814447</v>
      </c>
      <c r="H9" s="197">
        <f t="shared" si="1"/>
        <v>757.26288220457275</v>
      </c>
      <c r="J9" s="192" t="s">
        <v>99</v>
      </c>
      <c r="K9" s="198">
        <f>INDEX('Cost drivers '!$O$9:$O$314, MATCH('Final nominal allowances'!$J9&amp;RIGHT('Final nominal allowances'!K$5,2), 'Cost drivers '!$A$9:$A$314, 0))</f>
        <v>3276.0829999999996</v>
      </c>
      <c r="L9" s="198">
        <f>INDEX('Cost drivers '!$O$9:$O$314, MATCH('Final nominal allowances'!$J9&amp;RIGHT('Final nominal allowances'!L$5,2), 'Cost drivers '!$A$9:$A$314, 0))</f>
        <v>3301.7659999999996</v>
      </c>
      <c r="M9" s="198">
        <f>INDEX('Cost drivers '!$O$9:$O$314, MATCH('Final nominal allowances'!$J9&amp;RIGHT('Final nominal allowances'!M$5,2), 'Cost drivers '!$A$9:$A$314, 0))</f>
        <v>3333.0630000000001</v>
      </c>
      <c r="N9" s="198">
        <f>INDEX('Cost drivers '!$O$9:$O$314, MATCH('Final nominal allowances'!$J9&amp;RIGHT('Final nominal allowances'!N$5,2), 'Cost drivers '!$A$9:$A$314, 0))</f>
        <v>3366.4749999999999</v>
      </c>
      <c r="O9" s="198">
        <f>INDEX('Cost drivers '!$O$9:$O$314, MATCH('Final nominal allowances'!$J9&amp;RIGHT('Final nominal allowances'!O$5,2), 'Cost drivers '!$A$9:$A$314, 0))</f>
        <v>3397.2159999999994</v>
      </c>
      <c r="Q9" s="192" t="s">
        <v>99</v>
      </c>
      <c r="R9" s="196">
        <f t="shared" si="2"/>
        <v>42.172322053494177</v>
      </c>
      <c r="S9" s="196">
        <f t="shared" si="3"/>
        <v>44.086777964060516</v>
      </c>
      <c r="T9" s="196">
        <f t="shared" si="4"/>
        <v>45.26476746669433</v>
      </c>
      <c r="U9" s="196">
        <f t="shared" si="5"/>
        <v>46.744431296333438</v>
      </c>
      <c r="V9" s="196">
        <f t="shared" si="6"/>
        <v>48.658769218131702</v>
      </c>
    </row>
    <row r="10" spans="1:22">
      <c r="B10" s="192" t="s">
        <v>101</v>
      </c>
      <c r="C10" s="196">
        <f>INDEX('Real allowance'!$C$8:$H$24, MATCH('Final nominal allowances'!$B10, 'Real allowance'!$B$8:$B$24, 0), MATCH(C$5, 'Real allowance'!$C$7:$H$7, 0)) / INDEX('Inflation index'!$D$4:$D$11, MATCH('Final nominal allowances'!C$5, 'Inflation index'!$A$4:$A$11, 0))</f>
        <v>50.397368913231851</v>
      </c>
      <c r="D10" s="196">
        <f>INDEX('Real allowance'!$C$8:$H$24, MATCH('Final nominal allowances'!$B10, 'Real allowance'!$B$8:$B$24, 0), MATCH(D$5, 'Real allowance'!$C$7:$H$7, 0)) / INDEX('Inflation index'!$D$4:$D$11, MATCH('Final nominal allowances'!D$5, 'Inflation index'!$A$4:$A$11, 0))</f>
        <v>53.217162999692952</v>
      </c>
      <c r="E10" s="196">
        <f>INDEX('Real allowance'!$C$8:$H$24, MATCH('Final nominal allowances'!$B10, 'Real allowance'!$B$8:$B$24, 0), MATCH(E$5, 'Real allowance'!$C$7:$H$7, 0)) / INDEX('Inflation index'!$D$4:$D$11, MATCH('Final nominal allowances'!E$5, 'Inflation index'!$A$4:$A$11, 0))</f>
        <v>56.054235424325825</v>
      </c>
      <c r="F10" s="196">
        <f>INDEX('Real allowance'!$C$8:$H$24, MATCH('Final nominal allowances'!$B10, 'Real allowance'!$B$8:$B$24, 0), MATCH(F$5, 'Real allowance'!$C$7:$H$7, 0)) / INDEX('Inflation index'!$D$4:$D$11, MATCH('Final nominal allowances'!F$5, 'Inflation index'!$A$4:$A$11, 0))</f>
        <v>57.946369398749155</v>
      </c>
      <c r="G10" s="196">
        <f>INDEX('Real allowance'!$C$8:$H$24, MATCH('Final nominal allowances'!$B10, 'Real allowance'!$B$8:$B$24, 0), MATCH(G$5, 'Real allowance'!$C$7:$H$7, 0)) / INDEX('Inflation index'!$D$4:$D$11, MATCH('Final nominal allowances'!G$5, 'Inflation index'!$A$4:$A$11, 0))</f>
        <v>59.449271716529836</v>
      </c>
      <c r="H10" s="197">
        <f t="shared" si="1"/>
        <v>277.06440845252962</v>
      </c>
      <c r="J10" s="192" t="s">
        <v>101</v>
      </c>
      <c r="K10" s="198">
        <f>INDEX('Cost drivers '!$O$9:$O$314, MATCH('Final nominal allowances'!$J10&amp;RIGHT('Final nominal allowances'!K$5,2), 'Cost drivers '!$A$9:$A$314, 0))</f>
        <v>1567.2838896937972</v>
      </c>
      <c r="L10" s="198">
        <f>INDEX('Cost drivers '!$O$9:$O$314, MATCH('Final nominal allowances'!$J10&amp;RIGHT('Final nominal allowances'!L$5,2), 'Cost drivers '!$A$9:$A$314, 0))</f>
        <v>1581.784928242804</v>
      </c>
      <c r="M10" s="198">
        <f>INDEX('Cost drivers '!$O$9:$O$314, MATCH('Final nominal allowances'!$J10&amp;RIGHT('Final nominal allowances'!M$5,2), 'Cost drivers '!$A$9:$A$314, 0))</f>
        <v>1595.817808816046</v>
      </c>
      <c r="N10" s="198">
        <f>INDEX('Cost drivers '!$O$9:$O$314, MATCH('Final nominal allowances'!$J10&amp;RIGHT('Final nominal allowances'!N$5,2), 'Cost drivers '!$A$9:$A$314, 0))</f>
        <v>1609.3732184752948</v>
      </c>
      <c r="O10" s="198">
        <f>INDEX('Cost drivers '!$O$9:$O$314, MATCH('Final nominal allowances'!$J10&amp;RIGHT('Final nominal allowances'!O$5,2), 'Cost drivers '!$A$9:$A$314, 0))</f>
        <v>1621.5913082165707</v>
      </c>
      <c r="Q10" s="192" t="s">
        <v>101</v>
      </c>
      <c r="R10" s="196">
        <f t="shared" si="2"/>
        <v>32.155864833829227</v>
      </c>
      <c r="S10" s="196">
        <f t="shared" si="3"/>
        <v>33.643741351620797</v>
      </c>
      <c r="T10" s="196">
        <f t="shared" si="4"/>
        <v>35.125711164931197</v>
      </c>
      <c r="U10" s="196">
        <f t="shared" si="5"/>
        <v>36.005550939667685</v>
      </c>
      <c r="V10" s="196">
        <f t="shared" si="6"/>
        <v>36.661069540334587</v>
      </c>
    </row>
    <row r="11" spans="1:22">
      <c r="B11" s="192" t="s">
        <v>104</v>
      </c>
      <c r="C11" s="196">
        <f>INDEX('Real allowance'!$C$8:$H$24, MATCH('Final nominal allowances'!$B11, 'Real allowance'!$B$8:$B$24, 0), MATCH(C$5, 'Real allowance'!$C$7:$H$7, 0)) / INDEX('Inflation index'!$D$4:$D$11, MATCH('Final nominal allowances'!C$5, 'Inflation index'!$A$4:$A$11, 0))</f>
        <v>73.164233844790516</v>
      </c>
      <c r="D11" s="196">
        <f>INDEX('Real allowance'!$C$8:$H$24, MATCH('Final nominal allowances'!$B11, 'Real allowance'!$B$8:$B$24, 0), MATCH(D$5, 'Real allowance'!$C$7:$H$7, 0)) / INDEX('Inflation index'!$D$4:$D$11, MATCH('Final nominal allowances'!D$5, 'Inflation index'!$A$4:$A$11, 0))</f>
        <v>82.026984361975423</v>
      </c>
      <c r="E11" s="196">
        <f>INDEX('Real allowance'!$C$8:$H$24, MATCH('Final nominal allowances'!$B11, 'Real allowance'!$B$8:$B$24, 0), MATCH(E$5, 'Real allowance'!$C$7:$H$7, 0)) / INDEX('Inflation index'!$D$4:$D$11, MATCH('Final nominal allowances'!E$5, 'Inflation index'!$A$4:$A$11, 0))</f>
        <v>84.942289800728545</v>
      </c>
      <c r="F11" s="196">
        <f>INDEX('Real allowance'!$C$8:$H$24, MATCH('Final nominal allowances'!$B11, 'Real allowance'!$B$8:$B$24, 0), MATCH(F$5, 'Real allowance'!$C$7:$H$7, 0)) / INDEX('Inflation index'!$D$4:$D$11, MATCH('Final nominal allowances'!F$5, 'Inflation index'!$A$4:$A$11, 0))</f>
        <v>86.608898659905833</v>
      </c>
      <c r="G11" s="196">
        <f>INDEX('Real allowance'!$C$8:$H$24, MATCH('Final nominal allowances'!$B11, 'Real allowance'!$B$8:$B$24, 0), MATCH(G$5, 'Real allowance'!$C$7:$H$7, 0)) / INDEX('Inflation index'!$D$4:$D$11, MATCH('Final nominal allowances'!G$5, 'Inflation index'!$A$4:$A$11, 0))</f>
        <v>88.507134030347075</v>
      </c>
      <c r="H11" s="197">
        <f t="shared" si="1"/>
        <v>415.24954069774736</v>
      </c>
      <c r="J11" s="192" t="s">
        <v>104</v>
      </c>
      <c r="K11" s="198">
        <f>INDEX('Cost drivers '!$O$9:$O$314, MATCH('Final nominal allowances'!$J11&amp;RIGHT('Final nominal allowances'!K$5,2), 'Cost drivers '!$A$9:$A$314, 0))</f>
        <v>2046.905</v>
      </c>
      <c r="L11" s="198">
        <f>INDEX('Cost drivers '!$O$9:$O$314, MATCH('Final nominal allowances'!$J11&amp;RIGHT('Final nominal allowances'!L$5,2), 'Cost drivers '!$A$9:$A$314, 0))</f>
        <v>2059.817</v>
      </c>
      <c r="M11" s="198">
        <f>INDEX('Cost drivers '!$O$9:$O$314, MATCH('Final nominal allowances'!$J11&amp;RIGHT('Final nominal allowances'!M$5,2), 'Cost drivers '!$A$9:$A$314, 0))</f>
        <v>2073.2690000000002</v>
      </c>
      <c r="N11" s="198">
        <f>INDEX('Cost drivers '!$O$9:$O$314, MATCH('Final nominal allowances'!$J11&amp;RIGHT('Final nominal allowances'!N$5,2), 'Cost drivers '!$A$9:$A$314, 0))</f>
        <v>2086.4009999999998</v>
      </c>
      <c r="O11" s="198">
        <f>INDEX('Cost drivers '!$O$9:$O$314, MATCH('Final nominal allowances'!$J11&amp;RIGHT('Final nominal allowances'!O$5,2), 'Cost drivers '!$A$9:$A$314, 0))</f>
        <v>2099.2799999999997</v>
      </c>
      <c r="Q11" s="192" t="s">
        <v>104</v>
      </c>
      <c r="R11" s="196">
        <f t="shared" si="2"/>
        <v>35.74383464048919</v>
      </c>
      <c r="S11" s="196">
        <f t="shared" si="3"/>
        <v>39.822462074046108</v>
      </c>
      <c r="T11" s="196">
        <f t="shared" si="4"/>
        <v>40.970221327154619</v>
      </c>
      <c r="U11" s="196">
        <f t="shared" si="5"/>
        <v>41.511147022986393</v>
      </c>
      <c r="V11" s="196">
        <f t="shared" si="6"/>
        <v>42.160709400531175</v>
      </c>
    </row>
    <row r="12" spans="1:22">
      <c r="B12" s="192" t="s">
        <v>106</v>
      </c>
      <c r="C12" s="196">
        <f>INDEX('Real allowance'!$C$8:$H$24, MATCH('Final nominal allowances'!$B12, 'Real allowance'!$B$8:$B$24, 0), MATCH(C$5, 'Real allowance'!$C$7:$H$7, 0)) / INDEX('Inflation index'!$D$4:$D$11, MATCH('Final nominal allowances'!C$5, 'Inflation index'!$A$4:$A$11, 0))</f>
        <v>153.42389903465104</v>
      </c>
      <c r="D12" s="196">
        <f>INDEX('Real allowance'!$C$8:$H$24, MATCH('Final nominal allowances'!$B12, 'Real allowance'!$B$8:$B$24, 0), MATCH(D$5, 'Real allowance'!$C$7:$H$7, 0)) / INDEX('Inflation index'!$D$4:$D$11, MATCH('Final nominal allowances'!D$5, 'Inflation index'!$A$4:$A$11, 0))</f>
        <v>164.44348118972496</v>
      </c>
      <c r="E12" s="196">
        <f>INDEX('Real allowance'!$C$8:$H$24, MATCH('Final nominal allowances'!$B12, 'Real allowance'!$B$8:$B$24, 0), MATCH(E$5, 'Real allowance'!$C$7:$H$7, 0)) / INDEX('Inflation index'!$D$4:$D$11, MATCH('Final nominal allowances'!E$5, 'Inflation index'!$A$4:$A$11, 0))</f>
        <v>170.79136425374233</v>
      </c>
      <c r="F12" s="196">
        <f>INDEX('Real allowance'!$C$8:$H$24, MATCH('Final nominal allowances'!$B12, 'Real allowance'!$B$8:$B$24, 0), MATCH(F$5, 'Real allowance'!$C$7:$H$7, 0)) / INDEX('Inflation index'!$D$4:$D$11, MATCH('Final nominal allowances'!F$5, 'Inflation index'!$A$4:$A$11, 0))</f>
        <v>179.34696754203009</v>
      </c>
      <c r="G12" s="196">
        <f>INDEX('Real allowance'!$C$8:$H$24, MATCH('Final nominal allowances'!$B12, 'Real allowance'!$B$8:$B$24, 0), MATCH(G$5, 'Real allowance'!$C$7:$H$7, 0)) / INDEX('Inflation index'!$D$4:$D$11, MATCH('Final nominal allowances'!G$5, 'Inflation index'!$A$4:$A$11, 0))</f>
        <v>181.03374121168039</v>
      </c>
      <c r="H12" s="197">
        <f t="shared" si="1"/>
        <v>849.03945323182882</v>
      </c>
      <c r="J12" s="192" t="s">
        <v>106</v>
      </c>
      <c r="K12" s="198">
        <f>INDEX('Cost drivers '!$O$9:$O$314, MATCH('Final nominal allowances'!$J12&amp;RIGHT('Final nominal allowances'!K$5,2), 'Cost drivers '!$A$9:$A$314, 0))</f>
        <v>4257.3695325180133</v>
      </c>
      <c r="L12" s="198">
        <f>INDEX('Cost drivers '!$O$9:$O$314, MATCH('Final nominal allowances'!$J12&amp;RIGHT('Final nominal allowances'!L$5,2), 'Cost drivers '!$A$9:$A$314, 0))</f>
        <v>4282.9375176915155</v>
      </c>
      <c r="M12" s="198">
        <f>INDEX('Cost drivers '!$O$9:$O$314, MATCH('Final nominal allowances'!$J12&amp;RIGHT('Final nominal allowances'!M$5,2), 'Cost drivers '!$A$9:$A$314, 0))</f>
        <v>4308.214869825717</v>
      </c>
      <c r="N12" s="198">
        <f>INDEX('Cost drivers '!$O$9:$O$314, MATCH('Final nominal allowances'!$J12&amp;RIGHT('Final nominal allowances'!N$5,2), 'Cost drivers '!$A$9:$A$314, 0))</f>
        <v>4332.6209305653683</v>
      </c>
      <c r="O12" s="198">
        <f>INDEX('Cost drivers '!$O$9:$O$314, MATCH('Final nominal allowances'!$J12&amp;RIGHT('Final nominal allowances'!O$5,2), 'Cost drivers '!$A$9:$A$314, 0))</f>
        <v>4356.647270262135</v>
      </c>
      <c r="Q12" s="192" t="s">
        <v>106</v>
      </c>
      <c r="R12" s="196">
        <f t="shared" si="2"/>
        <v>36.037252078493822</v>
      </c>
      <c r="S12" s="196">
        <f t="shared" si="3"/>
        <v>38.395022227258472</v>
      </c>
      <c r="T12" s="196">
        <f t="shared" si="4"/>
        <v>39.643186195272442</v>
      </c>
      <c r="U12" s="196">
        <f t="shared" si="5"/>
        <v>41.39456703373007</v>
      </c>
      <c r="V12" s="196">
        <f t="shared" si="6"/>
        <v>41.553453833040699</v>
      </c>
    </row>
    <row r="13" spans="1:22">
      <c r="B13" s="192" t="s">
        <v>110</v>
      </c>
      <c r="C13" s="196">
        <f>INDEX('Real allowance'!$C$8:$H$24, MATCH('Final nominal allowances'!$B13, 'Real allowance'!$B$8:$B$24, 0), MATCH(C$5, 'Real allowance'!$C$7:$H$7, 0)) / INDEX('Inflation index'!$D$4:$D$11, MATCH('Final nominal allowances'!C$5, 'Inflation index'!$A$4:$A$11, 0))</f>
        <v>221.64396637530587</v>
      </c>
      <c r="D13" s="196">
        <f>INDEX('Real allowance'!$C$8:$H$24, MATCH('Final nominal allowances'!$B13, 'Real allowance'!$B$8:$B$24, 0), MATCH(D$5, 'Real allowance'!$C$7:$H$7, 0)) / INDEX('Inflation index'!$D$4:$D$11, MATCH('Final nominal allowances'!D$5, 'Inflation index'!$A$4:$A$11, 0))</f>
        <v>227.67133767570729</v>
      </c>
      <c r="E13" s="196">
        <f>INDEX('Real allowance'!$C$8:$H$24, MATCH('Final nominal allowances'!$B13, 'Real allowance'!$B$8:$B$24, 0), MATCH(E$5, 'Real allowance'!$C$7:$H$7, 0)) / INDEX('Inflation index'!$D$4:$D$11, MATCH('Final nominal allowances'!E$5, 'Inflation index'!$A$4:$A$11, 0))</f>
        <v>239.05621138662431</v>
      </c>
      <c r="F13" s="196">
        <f>INDEX('Real allowance'!$C$8:$H$24, MATCH('Final nominal allowances'!$B13, 'Real allowance'!$B$8:$B$24, 0), MATCH(F$5, 'Real allowance'!$C$7:$H$7, 0)) / INDEX('Inflation index'!$D$4:$D$11, MATCH('Final nominal allowances'!F$5, 'Inflation index'!$A$4:$A$11, 0))</f>
        <v>248.5530937617514</v>
      </c>
      <c r="G13" s="196">
        <f>INDEX('Real allowance'!$C$8:$H$24, MATCH('Final nominal allowances'!$B13, 'Real allowance'!$B$8:$B$24, 0), MATCH(G$5, 'Real allowance'!$C$7:$H$7, 0)) / INDEX('Inflation index'!$D$4:$D$11, MATCH('Final nominal allowances'!G$5, 'Inflation index'!$A$4:$A$11, 0))</f>
        <v>260.15397449955293</v>
      </c>
      <c r="H13" s="197">
        <f t="shared" si="1"/>
        <v>1197.0785836989419</v>
      </c>
      <c r="J13" s="192" t="s">
        <v>110</v>
      </c>
      <c r="K13" s="198">
        <f>INDEX('Cost drivers '!$O$9:$O$314, MATCH('Final nominal allowances'!$J13&amp;RIGHT('Final nominal allowances'!K$5,2), 'Cost drivers '!$A$9:$A$314, 0))</f>
        <v>5928.0780000000004</v>
      </c>
      <c r="L13" s="198">
        <f>INDEX('Cost drivers '!$O$9:$O$314, MATCH('Final nominal allowances'!$J13&amp;RIGHT('Final nominal allowances'!L$5,2), 'Cost drivers '!$A$9:$A$314, 0))</f>
        <v>6005.7950000000001</v>
      </c>
      <c r="M13" s="198">
        <f>INDEX('Cost drivers '!$O$9:$O$314, MATCH('Final nominal allowances'!$J13&amp;RIGHT('Final nominal allowances'!M$5,2), 'Cost drivers '!$A$9:$A$314, 0))</f>
        <v>6088.9035000000003</v>
      </c>
      <c r="N13" s="198">
        <f>INDEX('Cost drivers '!$O$9:$O$314, MATCH('Final nominal allowances'!$J13&amp;RIGHT('Final nominal allowances'!N$5,2), 'Cost drivers '!$A$9:$A$314, 0))</f>
        <v>6165.0149999999994</v>
      </c>
      <c r="O13" s="198">
        <f>INDEX('Cost drivers '!$O$9:$O$314, MATCH('Final nominal allowances'!$J13&amp;RIGHT('Final nominal allowances'!O$5,2), 'Cost drivers '!$A$9:$A$314, 0))</f>
        <v>6238.5460000000003</v>
      </c>
      <c r="Q13" s="192" t="s">
        <v>110</v>
      </c>
      <c r="R13" s="196">
        <f t="shared" si="2"/>
        <v>37.388841100826582</v>
      </c>
      <c r="S13" s="196">
        <f t="shared" si="3"/>
        <v>37.908609547230185</v>
      </c>
      <c r="T13" s="196">
        <f t="shared" si="4"/>
        <v>39.260962402610637</v>
      </c>
      <c r="U13" s="196">
        <f t="shared" si="5"/>
        <v>40.316705435712876</v>
      </c>
      <c r="V13" s="196">
        <f t="shared" si="6"/>
        <v>41.701058948600028</v>
      </c>
    </row>
    <row r="14" spans="1:22">
      <c r="B14" s="192" t="s">
        <v>111</v>
      </c>
      <c r="C14" s="196">
        <f>INDEX('Real allowance'!$C$8:$H$24, MATCH('Final nominal allowances'!$B14, 'Real allowance'!$B$8:$B$24, 0), MATCH(C$5, 'Real allowance'!$C$7:$H$7, 0)) / INDEX('Inflation index'!$D$4:$D$11, MATCH('Final nominal allowances'!C$5, 'Inflation index'!$A$4:$A$11, 0))</f>
        <v>62.060324149285698</v>
      </c>
      <c r="D14" s="196">
        <f>INDEX('Real allowance'!$C$8:$H$24, MATCH('Final nominal allowances'!$B14, 'Real allowance'!$B$8:$B$24, 0), MATCH(D$5, 'Real allowance'!$C$7:$H$7, 0)) / INDEX('Inflation index'!$D$4:$D$11, MATCH('Final nominal allowances'!D$5, 'Inflation index'!$A$4:$A$11, 0))</f>
        <v>64.843544691628225</v>
      </c>
      <c r="E14" s="196">
        <f>INDEX('Real allowance'!$C$8:$H$24, MATCH('Final nominal allowances'!$B14, 'Real allowance'!$B$8:$B$24, 0), MATCH(E$5, 'Real allowance'!$C$7:$H$7, 0)) / INDEX('Inflation index'!$D$4:$D$11, MATCH('Final nominal allowances'!E$5, 'Inflation index'!$A$4:$A$11, 0))</f>
        <v>68.33500496851012</v>
      </c>
      <c r="F14" s="196">
        <f>INDEX('Real allowance'!$C$8:$H$24, MATCH('Final nominal allowances'!$B14, 'Real allowance'!$B$8:$B$24, 0), MATCH(F$5, 'Real allowance'!$C$7:$H$7, 0)) / INDEX('Inflation index'!$D$4:$D$11, MATCH('Final nominal allowances'!F$5, 'Inflation index'!$A$4:$A$11, 0))</f>
        <v>71.232524207680513</v>
      </c>
      <c r="G14" s="196">
        <f>INDEX('Real allowance'!$C$8:$H$24, MATCH('Final nominal allowances'!$B14, 'Real allowance'!$B$8:$B$24, 0), MATCH(G$5, 'Real allowance'!$C$7:$H$7, 0)) / INDEX('Inflation index'!$D$4:$D$11, MATCH('Final nominal allowances'!G$5, 'Inflation index'!$A$4:$A$11, 0))</f>
        <v>74.155964161232234</v>
      </c>
      <c r="H14" s="197">
        <f t="shared" si="1"/>
        <v>340.6273621783368</v>
      </c>
      <c r="J14" s="192" t="s">
        <v>111</v>
      </c>
      <c r="K14" s="198">
        <f>INDEX('Cost drivers '!$O$9:$O$314, MATCH('Final nominal allowances'!$J14&amp;RIGHT('Final nominal allowances'!K$5,2), 'Cost drivers '!$A$9:$A$314, 0))</f>
        <v>1473.4269999999999</v>
      </c>
      <c r="L14" s="198">
        <f>INDEX('Cost drivers '!$O$9:$O$314, MATCH('Final nominal allowances'!$J14&amp;RIGHT('Final nominal allowances'!L$5,2), 'Cost drivers '!$A$9:$A$314, 0))</f>
        <v>1482.6150000000002</v>
      </c>
      <c r="M14" s="198">
        <f>INDEX('Cost drivers '!$O$9:$O$314, MATCH('Final nominal allowances'!$J14&amp;RIGHT('Final nominal allowances'!M$5,2), 'Cost drivers '!$A$9:$A$314, 0))</f>
        <v>1491.8340000000001</v>
      </c>
      <c r="N14" s="198">
        <f>INDEX('Cost drivers '!$O$9:$O$314, MATCH('Final nominal allowances'!$J14&amp;RIGHT('Final nominal allowances'!N$5,2), 'Cost drivers '!$A$9:$A$314, 0))</f>
        <v>1501.127</v>
      </c>
      <c r="O14" s="198">
        <f>INDEX('Cost drivers '!$O$9:$O$314, MATCH('Final nominal allowances'!$J14&amp;RIGHT('Final nominal allowances'!O$5,2), 'Cost drivers '!$A$9:$A$314, 0))</f>
        <v>1510.2759999999998</v>
      </c>
      <c r="Q14" s="192" t="s">
        <v>111</v>
      </c>
      <c r="R14" s="196">
        <f t="shared" si="2"/>
        <v>42.119714209991876</v>
      </c>
      <c r="S14" s="196">
        <f t="shared" si="3"/>
        <v>43.735929214009175</v>
      </c>
      <c r="T14" s="196">
        <f t="shared" si="4"/>
        <v>45.806038050151777</v>
      </c>
      <c r="U14" s="196">
        <f t="shared" si="5"/>
        <v>47.45269667901551</v>
      </c>
      <c r="V14" s="196">
        <f t="shared" si="6"/>
        <v>49.10093530005922</v>
      </c>
    </row>
    <row r="15" spans="1:22">
      <c r="B15" s="192" t="s">
        <v>112</v>
      </c>
      <c r="C15" s="196">
        <f>INDEX('Real allowance'!$C$8:$H$24, MATCH('Final nominal allowances'!$B15, 'Real allowance'!$B$8:$B$24, 0), MATCH(C$5, 'Real allowance'!$C$7:$H$7, 0)) / INDEX('Inflation index'!$D$4:$D$11, MATCH('Final nominal allowances'!C$5, 'Inflation index'!$A$4:$A$11, 0))</f>
        <v>41.548283516896753</v>
      </c>
      <c r="D15" s="196">
        <f>INDEX('Real allowance'!$C$8:$H$24, MATCH('Final nominal allowances'!$B15, 'Real allowance'!$B$8:$B$24, 0), MATCH(D$5, 'Real allowance'!$C$7:$H$7, 0)) / INDEX('Inflation index'!$D$4:$D$11, MATCH('Final nominal allowances'!D$5, 'Inflation index'!$A$4:$A$11, 0))</f>
        <v>44.83643352629845</v>
      </c>
      <c r="E15" s="196">
        <f>INDEX('Real allowance'!$C$8:$H$24, MATCH('Final nominal allowances'!$B15, 'Real allowance'!$B$8:$B$24, 0), MATCH(E$5, 'Real allowance'!$C$7:$H$7, 0)) / INDEX('Inflation index'!$D$4:$D$11, MATCH('Final nominal allowances'!E$5, 'Inflation index'!$A$4:$A$11, 0))</f>
        <v>47.201362189778308</v>
      </c>
      <c r="F15" s="196">
        <f>INDEX('Real allowance'!$C$8:$H$24, MATCH('Final nominal allowances'!$B15, 'Real allowance'!$B$8:$B$24, 0), MATCH(F$5, 'Real allowance'!$C$7:$H$7, 0)) / INDEX('Inflation index'!$D$4:$D$11, MATCH('Final nominal allowances'!F$5, 'Inflation index'!$A$4:$A$11, 0))</f>
        <v>48.608412324166281</v>
      </c>
      <c r="G15" s="196">
        <f>INDEX('Real allowance'!$C$8:$H$24, MATCH('Final nominal allowances'!$B15, 'Real allowance'!$B$8:$B$24, 0), MATCH(G$5, 'Real allowance'!$C$7:$H$7, 0)) / INDEX('Inflation index'!$D$4:$D$11, MATCH('Final nominal allowances'!G$5, 'Inflation index'!$A$4:$A$11, 0))</f>
        <v>49.829121993288524</v>
      </c>
      <c r="H15" s="197">
        <f t="shared" si="1"/>
        <v>232.02361355042831</v>
      </c>
      <c r="J15" s="192" t="s">
        <v>112</v>
      </c>
      <c r="K15" s="198">
        <f>INDEX('Cost drivers '!$O$9:$O$314, MATCH('Final nominal allowances'!$J15&amp;RIGHT('Final nominal allowances'!K$5,2), 'Cost drivers '!$A$9:$A$314, 0))</f>
        <v>1265.5816252227623</v>
      </c>
      <c r="L15" s="198">
        <f>INDEX('Cost drivers '!$O$9:$O$314, MATCH('Final nominal allowances'!$J15&amp;RIGHT('Final nominal allowances'!L$5,2), 'Cost drivers '!$A$9:$A$314, 0))</f>
        <v>1271.7540518011526</v>
      </c>
      <c r="M15" s="198">
        <f>INDEX('Cost drivers '!$O$9:$O$314, MATCH('Final nominal allowances'!$J15&amp;RIGHT('Final nominal allowances'!M$5,2), 'Cost drivers '!$A$9:$A$314, 0))</f>
        <v>1277.9584868969982</v>
      </c>
      <c r="N15" s="198">
        <f>INDEX('Cost drivers '!$O$9:$O$314, MATCH('Final nominal allowances'!$J15&amp;RIGHT('Final nominal allowances'!N$5,2), 'Cost drivers '!$A$9:$A$314, 0))</f>
        <v>1283.8392060809356</v>
      </c>
      <c r="O15" s="198">
        <f>INDEX('Cost drivers '!$O$9:$O$314, MATCH('Final nominal allowances'!$J15&amp;RIGHT('Final nominal allowances'!O$5,2), 'Cost drivers '!$A$9:$A$314, 0))</f>
        <v>1289.1612818465742</v>
      </c>
      <c r="Q15" s="192" t="s">
        <v>112</v>
      </c>
      <c r="R15" s="196">
        <f t="shared" si="2"/>
        <v>32.829398506464251</v>
      </c>
      <c r="S15" s="196">
        <f t="shared" si="3"/>
        <v>35.255585356931057</v>
      </c>
      <c r="T15" s="196">
        <f t="shared" si="4"/>
        <v>36.934972985223951</v>
      </c>
      <c r="U15" s="196">
        <f t="shared" si="5"/>
        <v>37.861760330991103</v>
      </c>
      <c r="V15" s="196">
        <f t="shared" si="6"/>
        <v>38.652356919930199</v>
      </c>
    </row>
    <row r="16" spans="1:22">
      <c r="B16" s="192" t="s">
        <v>113</v>
      </c>
      <c r="C16" s="196">
        <f>INDEX('Real allowance'!$C$8:$H$24, MATCH('Final nominal allowances'!$B16, 'Real allowance'!$B$8:$B$24, 0), MATCH(C$5, 'Real allowance'!$C$7:$H$7, 0)) / INDEX('Inflation index'!$D$4:$D$11, MATCH('Final nominal allowances'!C$5, 'Inflation index'!$A$4:$A$11, 0))</f>
        <v>94.976514068773383</v>
      </c>
      <c r="D16" s="196">
        <f>INDEX('Real allowance'!$C$8:$H$24, MATCH('Final nominal allowances'!$B16, 'Real allowance'!$B$8:$B$24, 0), MATCH(D$5, 'Real allowance'!$C$7:$H$7, 0)) / INDEX('Inflation index'!$D$4:$D$11, MATCH('Final nominal allowances'!D$5, 'Inflation index'!$A$4:$A$11, 0))</f>
        <v>99.405135994893172</v>
      </c>
      <c r="E16" s="196">
        <f>INDEX('Real allowance'!$C$8:$H$24, MATCH('Final nominal allowances'!$B16, 'Real allowance'!$B$8:$B$24, 0), MATCH(E$5, 'Real allowance'!$C$7:$H$7, 0)) / INDEX('Inflation index'!$D$4:$D$11, MATCH('Final nominal allowances'!E$5, 'Inflation index'!$A$4:$A$11, 0))</f>
        <v>103.96415633359952</v>
      </c>
      <c r="F16" s="196">
        <f>INDEX('Real allowance'!$C$8:$H$24, MATCH('Final nominal allowances'!$B16, 'Real allowance'!$B$8:$B$24, 0), MATCH(F$5, 'Real allowance'!$C$7:$H$7, 0)) / INDEX('Inflation index'!$D$4:$D$11, MATCH('Final nominal allowances'!F$5, 'Inflation index'!$A$4:$A$11, 0))</f>
        <v>107.53145975008205</v>
      </c>
      <c r="G16" s="196">
        <f>INDEX('Real allowance'!$C$8:$H$24, MATCH('Final nominal allowances'!$B16, 'Real allowance'!$B$8:$B$24, 0), MATCH(G$5, 'Real allowance'!$C$7:$H$7, 0)) / INDEX('Inflation index'!$D$4:$D$11, MATCH('Final nominal allowances'!G$5, 'Inflation index'!$A$4:$A$11, 0))</f>
        <v>110.74844781352537</v>
      </c>
      <c r="H16" s="197">
        <f t="shared" si="1"/>
        <v>516.62571396087344</v>
      </c>
      <c r="J16" s="192" t="s">
        <v>113</v>
      </c>
      <c r="K16" s="198">
        <f>INDEX('Cost drivers '!$O$9:$O$314, MATCH('Final nominal allowances'!$J16&amp;RIGHT('Final nominal allowances'!K$5,2), 'Cost drivers '!$A$9:$A$314, 0))</f>
        <v>2311.1999999999998</v>
      </c>
      <c r="L16" s="198">
        <f>INDEX('Cost drivers '!$O$9:$O$314, MATCH('Final nominal allowances'!$J16&amp;RIGHT('Final nominal allowances'!L$5,2), 'Cost drivers '!$A$9:$A$314, 0))</f>
        <v>2323.1509999999998</v>
      </c>
      <c r="M16" s="198">
        <f>INDEX('Cost drivers '!$O$9:$O$314, MATCH('Final nominal allowances'!$J16&amp;RIGHT('Final nominal allowances'!M$5,2), 'Cost drivers '!$A$9:$A$314, 0))</f>
        <v>2334.8150000000001</v>
      </c>
      <c r="N16" s="198">
        <f>INDEX('Cost drivers '!$O$9:$O$314, MATCH('Final nominal allowances'!$J16&amp;RIGHT('Final nominal allowances'!N$5,2), 'Cost drivers '!$A$9:$A$314, 0))</f>
        <v>2346.1750000000002</v>
      </c>
      <c r="O16" s="198">
        <f>INDEX('Cost drivers '!$O$9:$O$314, MATCH('Final nominal allowances'!$J16&amp;RIGHT('Final nominal allowances'!O$5,2), 'Cost drivers '!$A$9:$A$314, 0))</f>
        <v>2357.306945090038</v>
      </c>
      <c r="Q16" s="192" t="s">
        <v>113</v>
      </c>
      <c r="R16" s="196">
        <f t="shared" si="2"/>
        <v>41.094026509507351</v>
      </c>
      <c r="S16" s="196">
        <f t="shared" si="3"/>
        <v>42.788925900595004</v>
      </c>
      <c r="T16" s="196">
        <f t="shared" si="4"/>
        <v>44.527791852287876</v>
      </c>
      <c r="U16" s="196">
        <f t="shared" si="5"/>
        <v>45.832667959586153</v>
      </c>
      <c r="V16" s="196">
        <f t="shared" si="6"/>
        <v>46.980919495528532</v>
      </c>
    </row>
    <row r="17" spans="2:22">
      <c r="B17" s="192" t="s">
        <v>36</v>
      </c>
      <c r="C17" s="196">
        <f>INDEX('Real allowance'!$C$8:$H$24, MATCH('Final nominal allowances'!$B17, 'Real allowance'!$B$8:$B$24, 0), MATCH(C$5, 'Real allowance'!$C$7:$H$7, 0)) / INDEX('Inflation index'!$D$4:$D$11, MATCH('Final nominal allowances'!C$5, 'Inflation index'!$A$4:$A$11, 0))</f>
        <v>36.141443801293839</v>
      </c>
      <c r="D17" s="196">
        <f>INDEX('Real allowance'!$C$8:$H$24, MATCH('Final nominal allowances'!$B17, 'Real allowance'!$B$8:$B$24, 0), MATCH(D$5, 'Real allowance'!$C$7:$H$7, 0)) / INDEX('Inflation index'!$D$4:$D$11, MATCH('Final nominal allowances'!D$5, 'Inflation index'!$A$4:$A$11, 0))</f>
        <v>37.760836085416315</v>
      </c>
      <c r="E17" s="196">
        <f>INDEX('Real allowance'!$C$8:$H$24, MATCH('Final nominal allowances'!$B17, 'Real allowance'!$B$8:$B$24, 0), MATCH(E$5, 'Real allowance'!$C$7:$H$7, 0)) / INDEX('Inflation index'!$D$4:$D$11, MATCH('Final nominal allowances'!E$5, 'Inflation index'!$A$4:$A$11, 0))</f>
        <v>38.999440798402006</v>
      </c>
      <c r="F17" s="196">
        <f>INDEX('Real allowance'!$C$8:$H$24, MATCH('Final nominal allowances'!$B17, 'Real allowance'!$B$8:$B$24, 0), MATCH(F$5, 'Real allowance'!$C$7:$H$7, 0)) / INDEX('Inflation index'!$D$4:$D$11, MATCH('Final nominal allowances'!F$5, 'Inflation index'!$A$4:$A$11, 0))</f>
        <v>40.467963068240401</v>
      </c>
      <c r="G17" s="196">
        <f>INDEX('Real allowance'!$C$8:$H$24, MATCH('Final nominal allowances'!$B17, 'Real allowance'!$B$8:$B$24, 0), MATCH(G$5, 'Real allowance'!$C$7:$H$7, 0)) / INDEX('Inflation index'!$D$4:$D$11, MATCH('Final nominal allowances'!G$5, 'Inflation index'!$A$4:$A$11, 0))</f>
        <v>41.676732576647687</v>
      </c>
      <c r="H17" s="197">
        <f t="shared" si="1"/>
        <v>195.04641633000023</v>
      </c>
      <c r="J17" s="192" t="s">
        <v>36</v>
      </c>
      <c r="K17" s="198">
        <f>INDEX('Cost drivers '!$O$9:$O$314, MATCH('Final nominal allowances'!$J17&amp;RIGHT('Final nominal allowances'!K$5,2), 'Cost drivers '!$A$9:$A$314, 0))</f>
        <v>1472.6402588451879</v>
      </c>
      <c r="L17" s="198">
        <f>INDEX('Cost drivers '!$O$9:$O$314, MATCH('Final nominal allowances'!$J17&amp;RIGHT('Final nominal allowances'!L$5,2), 'Cost drivers '!$A$9:$A$314, 0))</f>
        <v>1484.2752005125189</v>
      </c>
      <c r="M17" s="198">
        <f>INDEX('Cost drivers '!$O$9:$O$314, MATCH('Final nominal allowances'!$J17&amp;RIGHT('Final nominal allowances'!M$5,2), 'Cost drivers '!$A$9:$A$314, 0))</f>
        <v>1495.6633731723989</v>
      </c>
      <c r="N17" s="198">
        <f>INDEX('Cost drivers '!$O$9:$O$314, MATCH('Final nominal allowances'!$J17&amp;RIGHT('Final nominal allowances'!N$5,2), 'Cost drivers '!$A$9:$A$314, 0))</f>
        <v>1506.9501323033091</v>
      </c>
      <c r="O17" s="198">
        <f>INDEX('Cost drivers '!$O$9:$O$314, MATCH('Final nominal allowances'!$J17&amp;RIGHT('Final nominal allowances'!O$5,2), 'Cost drivers '!$A$9:$A$314, 0))</f>
        <v>1518.110110965559</v>
      </c>
      <c r="Q17" s="192" t="s">
        <v>36</v>
      </c>
      <c r="R17" s="196">
        <f t="shared" si="2"/>
        <v>24.541936555255639</v>
      </c>
      <c r="S17" s="196">
        <f t="shared" si="3"/>
        <v>25.440589502794047</v>
      </c>
      <c r="T17" s="196">
        <f t="shared" si="4"/>
        <v>26.075012264077621</v>
      </c>
      <c r="U17" s="196">
        <f t="shared" si="5"/>
        <v>26.854215146712814</v>
      </c>
      <c r="V17" s="196">
        <f t="shared" si="6"/>
        <v>27.453036690560054</v>
      </c>
    </row>
    <row r="18" spans="2:22">
      <c r="B18" s="192" t="s">
        <v>100</v>
      </c>
      <c r="C18" s="196">
        <f>INDEX('Real allowance'!$C$8:$H$24, MATCH('Final nominal allowances'!$B18, 'Real allowance'!$B$8:$B$24, 0), MATCH(C$5, 'Real allowance'!$C$7:$H$7, 0)) / INDEX('Inflation index'!$D$4:$D$11, MATCH('Final nominal allowances'!C$5, 'Inflation index'!$A$4:$A$11, 0))</f>
        <v>6.0616374339431234</v>
      </c>
      <c r="D18" s="196">
        <f>INDEX('Real allowance'!$C$8:$H$24, MATCH('Final nominal allowances'!$B18, 'Real allowance'!$B$8:$B$24, 0), MATCH(D$5, 'Real allowance'!$C$7:$H$7, 0)) / INDEX('Inflation index'!$D$4:$D$11, MATCH('Final nominal allowances'!D$5, 'Inflation index'!$A$4:$A$11, 0))</f>
        <v>6.2618594129798879</v>
      </c>
      <c r="E18" s="196">
        <f>INDEX('Real allowance'!$C$8:$H$24, MATCH('Final nominal allowances'!$B18, 'Real allowance'!$B$8:$B$24, 0), MATCH(E$5, 'Real allowance'!$C$7:$H$7, 0)) / INDEX('Inflation index'!$D$4:$D$11, MATCH('Final nominal allowances'!E$5, 'Inflation index'!$A$4:$A$11, 0))</f>
        <v>6.4773711673016843</v>
      </c>
      <c r="F18" s="196">
        <f>INDEX('Real allowance'!$C$8:$H$24, MATCH('Final nominal allowances'!$B18, 'Real allowance'!$B$8:$B$24, 0), MATCH(F$5, 'Real allowance'!$C$7:$H$7, 0)) / INDEX('Inflation index'!$D$4:$D$11, MATCH('Final nominal allowances'!F$5, 'Inflation index'!$A$4:$A$11, 0))</f>
        <v>6.6381940105544475</v>
      </c>
      <c r="G18" s="196">
        <f>INDEX('Real allowance'!$C$8:$H$24, MATCH('Final nominal allowances'!$B18, 'Real allowance'!$B$8:$B$24, 0), MATCH(G$5, 'Real allowance'!$C$7:$H$7, 0)) / INDEX('Inflation index'!$D$4:$D$11, MATCH('Final nominal allowances'!G$5, 'Inflation index'!$A$4:$A$11, 0))</f>
        <v>6.8145654625197336</v>
      </c>
      <c r="H18" s="197">
        <f t="shared" si="1"/>
        <v>32.253627487298871</v>
      </c>
      <c r="J18" s="192" t="s">
        <v>100</v>
      </c>
      <c r="K18" s="198">
        <f>INDEX('Cost drivers '!$O$9:$O$314, MATCH('Final nominal allowances'!$J18&amp;RIGHT('Final nominal allowances'!K$5,2), 'Cost drivers '!$A$9:$A$314, 0))</f>
        <v>311.27660000000003</v>
      </c>
      <c r="L18" s="198">
        <f>INDEX('Cost drivers '!$O$9:$O$314, MATCH('Final nominal allowances'!$J18&amp;RIGHT('Final nominal allowances'!L$5,2), 'Cost drivers '!$A$9:$A$314, 0))</f>
        <v>314.452</v>
      </c>
      <c r="M18" s="198">
        <f>INDEX('Cost drivers '!$O$9:$O$314, MATCH('Final nominal allowances'!$J18&amp;RIGHT('Final nominal allowances'!M$5,2), 'Cost drivers '!$A$9:$A$314, 0))</f>
        <v>317.57299999999998</v>
      </c>
      <c r="N18" s="198">
        <f>INDEX('Cost drivers '!$O$9:$O$314, MATCH('Final nominal allowances'!$J18&amp;RIGHT('Final nominal allowances'!N$5,2), 'Cost drivers '!$A$9:$A$314, 0))</f>
        <v>320.43399999999997</v>
      </c>
      <c r="O18" s="198">
        <f>INDEX('Cost drivers '!$O$9:$O$314, MATCH('Final nominal allowances'!$J18&amp;RIGHT('Final nominal allowances'!O$5,2), 'Cost drivers '!$A$9:$A$314, 0))</f>
        <v>323.12200000000001</v>
      </c>
      <c r="Q18" s="192" t="s">
        <v>100</v>
      </c>
      <c r="R18" s="196">
        <f t="shared" si="2"/>
        <v>19.473476110774541</v>
      </c>
      <c r="S18" s="196">
        <f t="shared" si="3"/>
        <v>19.913562047561751</v>
      </c>
      <c r="T18" s="196">
        <f t="shared" si="4"/>
        <v>20.396479446620727</v>
      </c>
      <c r="U18" s="196">
        <f t="shared" si="5"/>
        <v>20.716259855553556</v>
      </c>
      <c r="V18" s="196">
        <f t="shared" si="6"/>
        <v>21.089760098414015</v>
      </c>
    </row>
    <row r="19" spans="2:22">
      <c r="B19" s="192" t="s">
        <v>102</v>
      </c>
      <c r="C19" s="196">
        <f>INDEX('Real allowance'!$C$8:$H$24, MATCH('Final nominal allowances'!$B19, 'Real allowance'!$B$8:$B$24, 0), MATCH(C$5, 'Real allowance'!$C$7:$H$7, 0)) / INDEX('Inflation index'!$D$4:$D$11, MATCH('Final nominal allowances'!C$5, 'Inflation index'!$A$4:$A$11, 0))</f>
        <v>8.056301136306697</v>
      </c>
      <c r="D19" s="196">
        <f>INDEX('Real allowance'!$C$8:$H$24, MATCH('Final nominal allowances'!$B19, 'Real allowance'!$B$8:$B$24, 0), MATCH(D$5, 'Real allowance'!$C$7:$H$7, 0)) / INDEX('Inflation index'!$D$4:$D$11, MATCH('Final nominal allowances'!D$5, 'Inflation index'!$A$4:$A$11, 0))</f>
        <v>8.5579175828961329</v>
      </c>
      <c r="E19" s="196">
        <f>INDEX('Real allowance'!$C$8:$H$24, MATCH('Final nominal allowances'!$B19, 'Real allowance'!$B$8:$B$24, 0), MATCH(E$5, 'Real allowance'!$C$7:$H$7, 0)) / INDEX('Inflation index'!$D$4:$D$11, MATCH('Final nominal allowances'!E$5, 'Inflation index'!$A$4:$A$11, 0))</f>
        <v>8.96880954252617</v>
      </c>
      <c r="F19" s="196">
        <f>INDEX('Real allowance'!$C$8:$H$24, MATCH('Final nominal allowances'!$B19, 'Real allowance'!$B$8:$B$24, 0), MATCH(F$5, 'Real allowance'!$C$7:$H$7, 0)) / INDEX('Inflation index'!$D$4:$D$11, MATCH('Final nominal allowances'!F$5, 'Inflation index'!$A$4:$A$11, 0))</f>
        <v>9.2792404016599725</v>
      </c>
      <c r="G19" s="196">
        <f>INDEX('Real allowance'!$C$8:$H$24, MATCH('Final nominal allowances'!$B19, 'Real allowance'!$B$8:$B$24, 0), MATCH(G$5, 'Real allowance'!$C$7:$H$7, 0)) / INDEX('Inflation index'!$D$4:$D$11, MATCH('Final nominal allowances'!G$5, 'Inflation index'!$A$4:$A$11, 0))</f>
        <v>9.5599220728728955</v>
      </c>
      <c r="H19" s="197">
        <f t="shared" si="1"/>
        <v>44.422190736261868</v>
      </c>
      <c r="J19" s="192" t="s">
        <v>102</v>
      </c>
      <c r="K19" s="198">
        <f>INDEX('Cost drivers '!$O$9:$O$314, MATCH('Final nominal allowances'!$J19&amp;RIGHT('Final nominal allowances'!K$5,2), 'Cost drivers '!$A$9:$A$314, 0))</f>
        <v>295.96999999999997</v>
      </c>
      <c r="L19" s="198">
        <f>INDEX('Cost drivers '!$O$9:$O$314, MATCH('Final nominal allowances'!$J19&amp;RIGHT('Final nominal allowances'!L$5,2), 'Cost drivers '!$A$9:$A$314, 0))</f>
        <v>298.73</v>
      </c>
      <c r="M19" s="198">
        <f>INDEX('Cost drivers '!$O$9:$O$314, MATCH('Final nominal allowances'!$J19&amp;RIGHT('Final nominal allowances'!M$5,2), 'Cost drivers '!$A$9:$A$314, 0))</f>
        <v>301.52</v>
      </c>
      <c r="N19" s="198">
        <f>INDEX('Cost drivers '!$O$9:$O$314, MATCH('Final nominal allowances'!$J19&amp;RIGHT('Final nominal allowances'!N$5,2), 'Cost drivers '!$A$9:$A$314, 0))</f>
        <v>303.82</v>
      </c>
      <c r="O19" s="198">
        <f>INDEX('Cost drivers '!$O$9:$O$314, MATCH('Final nominal allowances'!$J19&amp;RIGHT('Final nominal allowances'!O$5,2), 'Cost drivers '!$A$9:$A$314, 0))</f>
        <v>306.02</v>
      </c>
      <c r="Q19" s="192" t="s">
        <v>102</v>
      </c>
      <c r="R19" s="196">
        <f t="shared" si="2"/>
        <v>27.219992351612319</v>
      </c>
      <c r="S19" s="196">
        <f t="shared" si="3"/>
        <v>28.647667066903665</v>
      </c>
      <c r="T19" s="196">
        <f t="shared" si="4"/>
        <v>29.745322176061858</v>
      </c>
      <c r="U19" s="196">
        <f t="shared" si="5"/>
        <v>30.541901131130185</v>
      </c>
      <c r="V19" s="196">
        <f t="shared" si="6"/>
        <v>31.239533601963586</v>
      </c>
    </row>
    <row r="20" spans="2:22">
      <c r="B20" s="192" t="s">
        <v>103</v>
      </c>
      <c r="C20" s="196">
        <f>INDEX('Real allowance'!$C$8:$H$24, MATCH('Final nominal allowances'!$B20, 'Real allowance'!$B$8:$B$24, 0), MATCH(C$5, 'Real allowance'!$C$7:$H$7, 0)) / INDEX('Inflation index'!$D$4:$D$11, MATCH('Final nominal allowances'!C$5, 'Inflation index'!$A$4:$A$11, 0))</f>
        <v>23.5086006625579</v>
      </c>
      <c r="D20" s="196">
        <f>INDEX('Real allowance'!$C$8:$H$24, MATCH('Final nominal allowances'!$B20, 'Real allowance'!$B$8:$B$24, 0), MATCH(D$5, 'Real allowance'!$C$7:$H$7, 0)) / INDEX('Inflation index'!$D$4:$D$11, MATCH('Final nominal allowances'!D$5, 'Inflation index'!$A$4:$A$11, 0))</f>
        <v>24.294193535127256</v>
      </c>
      <c r="E20" s="196">
        <f>INDEX('Real allowance'!$C$8:$H$24, MATCH('Final nominal allowances'!$B20, 'Real allowance'!$B$8:$B$24, 0), MATCH(E$5, 'Real allowance'!$C$7:$H$7, 0)) / INDEX('Inflation index'!$D$4:$D$11, MATCH('Final nominal allowances'!E$5, 'Inflation index'!$A$4:$A$11, 0))</f>
        <v>24.65963252418333</v>
      </c>
      <c r="F20" s="196">
        <f>INDEX('Real allowance'!$C$8:$H$24, MATCH('Final nominal allowances'!$B20, 'Real allowance'!$B$8:$B$24, 0), MATCH(F$5, 'Real allowance'!$C$7:$H$7, 0)) / INDEX('Inflation index'!$D$4:$D$11, MATCH('Final nominal allowances'!F$5, 'Inflation index'!$A$4:$A$11, 0))</f>
        <v>25.494244265267952</v>
      </c>
      <c r="G20" s="196">
        <f>INDEX('Real allowance'!$C$8:$H$24, MATCH('Final nominal allowances'!$B20, 'Real allowance'!$B$8:$B$24, 0), MATCH(G$5, 'Real allowance'!$C$7:$H$7, 0)) / INDEX('Inflation index'!$D$4:$D$11, MATCH('Final nominal allowances'!G$5, 'Inflation index'!$A$4:$A$11, 0))</f>
        <v>26.358023568410289</v>
      </c>
      <c r="H20" s="197">
        <f t="shared" si="1"/>
        <v>124.31469455554674</v>
      </c>
      <c r="J20" s="192" t="s">
        <v>103</v>
      </c>
      <c r="K20" s="198">
        <f>INDEX('Cost drivers '!$O$9:$O$314, MATCH('Final nominal allowances'!$J20&amp;RIGHT('Final nominal allowances'!K$5,2), 'Cost drivers '!$A$9:$A$314, 0))</f>
        <v>926.9671746004168</v>
      </c>
      <c r="L20" s="198">
        <f>INDEX('Cost drivers '!$O$9:$O$314, MATCH('Final nominal allowances'!$J20&amp;RIGHT('Final nominal allowances'!L$5,2), 'Cost drivers '!$A$9:$A$314, 0))</f>
        <v>938.12120137880288</v>
      </c>
      <c r="M20" s="198">
        <f>INDEX('Cost drivers '!$O$9:$O$314, MATCH('Final nominal allowances'!$J20&amp;RIGHT('Final nominal allowances'!M$5,2), 'Cost drivers '!$A$9:$A$314, 0))</f>
        <v>949.47304739319236</v>
      </c>
      <c r="N20" s="198">
        <f>INDEX('Cost drivers '!$O$9:$O$314, MATCH('Final nominal allowances'!$J20&amp;RIGHT('Final nominal allowances'!N$5,2), 'Cost drivers '!$A$9:$A$314, 0))</f>
        <v>960.99829769856365</v>
      </c>
      <c r="O20" s="198">
        <f>INDEX('Cost drivers '!$O$9:$O$314, MATCH('Final nominal allowances'!$J20&amp;RIGHT('Final nominal allowances'!O$5,2), 'Cost drivers '!$A$9:$A$314, 0))</f>
        <v>972.69872237252343</v>
      </c>
      <c r="Q20" s="192" t="s">
        <v>103</v>
      </c>
      <c r="R20" s="196">
        <f t="shared" si="2"/>
        <v>25.360769298752825</v>
      </c>
      <c r="S20" s="196">
        <f t="shared" si="3"/>
        <v>25.896646935833967</v>
      </c>
      <c r="T20" s="196">
        <f t="shared" si="4"/>
        <v>25.971914202185214</v>
      </c>
      <c r="U20" s="196">
        <f t="shared" si="5"/>
        <v>26.528917196130905</v>
      </c>
      <c r="V20" s="196">
        <f t="shared" si="6"/>
        <v>27.097828918824991</v>
      </c>
    </row>
    <row r="21" spans="2:22">
      <c r="B21" s="192" t="s">
        <v>105</v>
      </c>
      <c r="C21" s="196">
        <f>INDEX('Real allowance'!$C$8:$H$24, MATCH('Final nominal allowances'!$B21, 'Real allowance'!$B$8:$B$24, 0), MATCH(C$5, 'Real allowance'!$C$7:$H$7, 0)) / INDEX('Inflation index'!$D$4:$D$11, MATCH('Final nominal allowances'!C$5, 'Inflation index'!$A$4:$A$11, 0))</f>
        <v>16.449403172198739</v>
      </c>
      <c r="D21" s="196">
        <f>INDEX('Real allowance'!$C$8:$H$24, MATCH('Final nominal allowances'!$B21, 'Real allowance'!$B$8:$B$24, 0), MATCH(D$5, 'Real allowance'!$C$7:$H$7, 0)) / INDEX('Inflation index'!$D$4:$D$11, MATCH('Final nominal allowances'!D$5, 'Inflation index'!$A$4:$A$11, 0))</f>
        <v>17.007018588936255</v>
      </c>
      <c r="E21" s="196">
        <f>INDEX('Real allowance'!$C$8:$H$24, MATCH('Final nominal allowances'!$B21, 'Real allowance'!$B$8:$B$24, 0), MATCH(E$5, 'Real allowance'!$C$7:$H$7, 0)) / INDEX('Inflation index'!$D$4:$D$11, MATCH('Final nominal allowances'!E$5, 'Inflation index'!$A$4:$A$11, 0))</f>
        <v>17.456813255437932</v>
      </c>
      <c r="F21" s="196">
        <f>INDEX('Real allowance'!$C$8:$H$24, MATCH('Final nominal allowances'!$B21, 'Real allowance'!$B$8:$B$24, 0), MATCH(F$5, 'Real allowance'!$C$7:$H$7, 0)) / INDEX('Inflation index'!$D$4:$D$11, MATCH('Final nominal allowances'!F$5, 'Inflation index'!$A$4:$A$11, 0))</f>
        <v>17.917404386904686</v>
      </c>
      <c r="G21" s="196">
        <f>INDEX('Real allowance'!$C$8:$H$24, MATCH('Final nominal allowances'!$B21, 'Real allowance'!$B$8:$B$24, 0), MATCH(G$5, 'Real allowance'!$C$7:$H$7, 0)) / INDEX('Inflation index'!$D$4:$D$11, MATCH('Final nominal allowances'!G$5, 'Inflation index'!$A$4:$A$11, 0))</f>
        <v>18.336876607549932</v>
      </c>
      <c r="H21" s="197">
        <f t="shared" si="1"/>
        <v>87.167516011027544</v>
      </c>
      <c r="J21" s="66" t="s">
        <v>105</v>
      </c>
      <c r="K21" s="198">
        <f>INDEX('Cost drivers '!$O$9:$O$314, MATCH('Final nominal allowances'!$J21&amp;RIGHT('Final nominal allowances'!K$5,2), 'Cost drivers '!$A$9:$A$314, 0))</f>
        <v>691.73174585813672</v>
      </c>
      <c r="L21" s="198">
        <f>INDEX('Cost drivers '!$O$9:$O$314, MATCH('Final nominal allowances'!$J21&amp;RIGHT('Final nominal allowances'!L$5,2), 'Cost drivers '!$A$9:$A$314, 0))</f>
        <v>700.23174585813672</v>
      </c>
      <c r="M21" s="198">
        <f>INDEX('Cost drivers '!$O$9:$O$314, MATCH('Final nominal allowances'!$J21&amp;RIGHT('Final nominal allowances'!M$5,2), 'Cost drivers '!$A$9:$A$314, 0))</f>
        <v>709.78049585813665</v>
      </c>
      <c r="N21" s="198">
        <f>INDEX('Cost drivers '!$O$9:$O$314, MATCH('Final nominal allowances'!$J21&amp;RIGHT('Final nominal allowances'!N$5,2), 'Cost drivers '!$A$9:$A$314, 0))</f>
        <v>719.04299585813681</v>
      </c>
      <c r="O21" s="198">
        <f>INDEX('Cost drivers '!$O$9:$O$314, MATCH('Final nominal allowances'!$J21&amp;RIGHT('Final nominal allowances'!O$5,2), 'Cost drivers '!$A$9:$A$314, 0))</f>
        <v>727.21174585813674</v>
      </c>
      <c r="Q21" s="85" t="s">
        <v>105</v>
      </c>
      <c r="R21" s="196">
        <f t="shared" si="2"/>
        <v>23.780032173877199</v>
      </c>
      <c r="S21" s="196">
        <f t="shared" si="3"/>
        <v>24.287700021503721</v>
      </c>
      <c r="T21" s="196">
        <f t="shared" si="4"/>
        <v>24.594664628438895</v>
      </c>
      <c r="U21" s="196">
        <f t="shared" si="5"/>
        <v>24.918404726995895</v>
      </c>
      <c r="V21" s="196">
        <f t="shared" si="6"/>
        <v>25.215319625938854</v>
      </c>
    </row>
    <row r="22" spans="2:22">
      <c r="B22" s="62" t="s">
        <v>325</v>
      </c>
      <c r="C22" s="197">
        <f>SUM(C6:C21)</f>
        <v>1108.0180934569382</v>
      </c>
      <c r="D22" s="197">
        <f t="shared" ref="D22:G22" si="7">SUM(D6:D21)</f>
        <v>1164.6209999700502</v>
      </c>
      <c r="E22" s="197">
        <f t="shared" si="7"/>
        <v>1214.3511908837993</v>
      </c>
      <c r="F22" s="197">
        <f t="shared" si="7"/>
        <v>1259.4782211127679</v>
      </c>
      <c r="G22" s="197">
        <f t="shared" si="7"/>
        <v>1300.0796502669962</v>
      </c>
      <c r="H22" s="197">
        <f t="shared" si="1"/>
        <v>6046.5481556905515</v>
      </c>
      <c r="J22" s="116" t="b">
        <f>_xlfn.TEXTJOIN(",",FALSE,J6:J21) = _xlfn.TEXTJOIN(",",FALSE,B6:B21)</f>
        <v>1</v>
      </c>
      <c r="K22" s="49"/>
      <c r="L22" s="49"/>
      <c r="M22" s="49"/>
      <c r="N22" s="49"/>
      <c r="O22" s="49"/>
      <c r="Q22" s="116" t="b">
        <f>_xlfn.TEXTJOIN(",",FALSE,Q6:Q21) = _xlfn.TEXTJOIN(",",FALSE,J6:J21)</f>
        <v>1</v>
      </c>
    </row>
  </sheetData>
  <conditionalFormatting sqref="J22">
    <cfRule type="cellIs" dxfId="1" priority="4" operator="equal">
      <formula>TRUE</formula>
    </cfRule>
  </conditionalFormatting>
  <conditionalFormatting sqref="Q22">
    <cfRule type="cellIs" dxfId="0" priority="3" operator="equal">
      <formula>TRUE</formula>
    </cfRule>
  </conditionalFormatting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C770A-F693-48AE-829E-B942E6BAB4E1}">
  <sheetPr codeName="Sheet20">
    <tabColor rgb="FF98C561"/>
  </sheetPr>
  <dimension ref="A1"/>
  <sheetViews>
    <sheetView showGridLines="0" zoomScale="80" zoomScaleNormal="80" workbookViewId="0"/>
  </sheetViews>
  <sheetFormatPr defaultRowHeight="13.5"/>
  <sheetData>
    <row r="1" spans="1:1">
      <c r="A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9E48C-11AE-4036-B28D-546B901C891D}">
  <sheetPr codeName="Sheet3">
    <tabColor rgb="FFCCCCCE"/>
    <outlinePr summaryBelow="0" summaryRight="0"/>
  </sheetPr>
  <dimension ref="A1:AX28"/>
  <sheetViews>
    <sheetView showGridLines="0" zoomScale="80" zoomScaleNormal="80" workbookViewId="0"/>
  </sheetViews>
  <sheetFormatPr defaultColWidth="0" defaultRowHeight="13.15" customHeight="1" zeroHeight="1"/>
  <cols>
    <col min="1" max="4" width="1.375" style="47" customWidth="1"/>
    <col min="5" max="5" width="2.375" style="47" customWidth="1"/>
    <col min="6" max="6" width="4" style="47" customWidth="1"/>
    <col min="7" max="7" width="2.375" style="47" customWidth="1"/>
    <col min="8" max="8" width="27.5" style="47" customWidth="1"/>
    <col min="9" max="9" width="2.375" style="47" customWidth="1"/>
    <col min="10" max="10" width="4" style="47" customWidth="1"/>
    <col min="11" max="11" width="2.375" style="47" customWidth="1"/>
    <col min="12" max="12" width="27.5" style="47" customWidth="1"/>
    <col min="13" max="13" width="2.375" style="47" customWidth="1"/>
    <col min="14" max="14" width="4" style="47" customWidth="1"/>
    <col min="15" max="16" width="2.375" style="47" customWidth="1"/>
    <col min="17" max="17" width="27.5" style="47" customWidth="1"/>
    <col min="18" max="20" width="2.375" style="29" hidden="1" customWidth="1"/>
    <col min="21" max="21" width="4" style="29" hidden="1" customWidth="1"/>
    <col min="22" max="22" width="2.375" style="29" hidden="1" customWidth="1"/>
    <col min="23" max="23" width="27.5" style="29" hidden="1" customWidth="1"/>
    <col min="24" max="24" width="2.375" style="29" hidden="1" customWidth="1"/>
    <col min="25" max="25" width="4" style="29" hidden="1" customWidth="1"/>
    <col min="26" max="26" width="2.375" style="29" hidden="1" customWidth="1"/>
    <col min="27" max="27" width="27.5" style="29" hidden="1" customWidth="1"/>
    <col min="28" max="28" width="2.375" style="29" hidden="1" customWidth="1"/>
    <col min="29" max="29" width="4" style="29" hidden="1" customWidth="1"/>
    <col min="30" max="30" width="5.125" style="29" hidden="1" customWidth="1"/>
    <col min="31" max="32" width="2.375" style="29" hidden="1" customWidth="1"/>
    <col min="33" max="33" width="27.5" style="29" hidden="1" customWidth="1"/>
    <col min="34" max="34" width="2.375" style="29" hidden="1" customWidth="1"/>
    <col min="35" max="35" width="5.125" style="29" hidden="1" customWidth="1"/>
    <col min="36" max="36" width="2.375" style="29" hidden="1" customWidth="1"/>
    <col min="37" max="37" width="27.5" style="29" hidden="1" customWidth="1"/>
    <col min="38" max="39" width="2.375" style="29" hidden="1" customWidth="1"/>
    <col min="40" max="40" width="6.25" style="29" hidden="1" customWidth="1"/>
    <col min="41" max="50" width="6.375" style="29" hidden="1" customWidth="1"/>
    <col min="51" max="16384" width="6.25" style="29" hidden="1"/>
  </cols>
  <sheetData>
    <row r="1" spans="1:17" ht="29.65">
      <c r="A1" s="207" t="e">
        <f ca="1" xml:space="preserve"> RIGHT(CELL("filename", A1), LEN(CELL("filename", A1)) - SEARCH("]", CELL("filename", A1)))</f>
        <v>#VALUE!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30"/>
      <c r="B2" s="31"/>
      <c r="C2" s="31"/>
      <c r="D2" s="31"/>
      <c r="E2" s="31"/>
      <c r="F2" s="31"/>
      <c r="G2" s="31"/>
      <c r="H2" s="32"/>
      <c r="I2" s="31"/>
      <c r="J2" s="31"/>
      <c r="K2" s="31"/>
      <c r="L2" s="31"/>
      <c r="M2" s="31"/>
      <c r="N2" s="31"/>
      <c r="O2" s="31"/>
      <c r="P2" s="31"/>
      <c r="Q2" s="31"/>
    </row>
    <row r="3" spans="1:17" s="34" customFormat="1" ht="14.25">
      <c r="A3" s="33" t="s">
        <v>11</v>
      </c>
    </row>
    <row r="4" spans="1:17">
      <c r="A4" s="30"/>
      <c r="B4" s="31"/>
      <c r="C4" s="31"/>
      <c r="D4" s="31"/>
      <c r="E4" s="31"/>
      <c r="F4" s="31"/>
      <c r="G4" s="31"/>
      <c r="H4" s="32"/>
      <c r="I4" s="31"/>
      <c r="J4" s="31"/>
      <c r="K4" s="31"/>
      <c r="L4" s="31"/>
      <c r="M4" s="31"/>
      <c r="N4" s="31"/>
      <c r="O4" s="31"/>
      <c r="P4" s="31"/>
      <c r="Q4" s="31"/>
    </row>
    <row r="5" spans="1:17">
      <c r="A5" s="35"/>
      <c r="B5" s="36"/>
      <c r="C5" s="36"/>
      <c r="D5" s="36"/>
      <c r="E5" s="36"/>
      <c r="F5" s="37"/>
      <c r="G5" s="38"/>
      <c r="H5" s="38"/>
      <c r="I5" s="38"/>
      <c r="J5" s="38"/>
      <c r="K5" s="39"/>
      <c r="L5" s="37"/>
      <c r="M5" s="39"/>
      <c r="N5" s="39"/>
      <c r="O5" s="39"/>
      <c r="P5" s="38"/>
      <c r="Q5" s="38"/>
    </row>
    <row r="6" spans="1:17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2"/>
      <c r="M6" s="31"/>
      <c r="N6" s="31"/>
      <c r="O6" s="31"/>
      <c r="P6" s="31"/>
      <c r="Q6" s="31"/>
    </row>
    <row r="7" spans="1:17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2"/>
      <c r="M7" s="31"/>
      <c r="N7" s="31"/>
      <c r="O7" s="31"/>
      <c r="P7" s="31"/>
      <c r="Q7" s="31"/>
    </row>
    <row r="8" spans="1:17">
      <c r="A8" s="30"/>
      <c r="B8" s="31"/>
      <c r="C8" s="31"/>
      <c r="D8" s="31"/>
      <c r="E8" s="31"/>
      <c r="F8" s="31"/>
      <c r="G8" s="31"/>
      <c r="H8" s="40"/>
      <c r="I8" s="31"/>
      <c r="J8" s="31"/>
      <c r="K8" s="31"/>
      <c r="L8" s="32"/>
      <c r="M8" s="31"/>
      <c r="N8" s="31"/>
      <c r="O8" s="31"/>
      <c r="P8" s="31"/>
      <c r="Q8" s="40"/>
    </row>
    <row r="9" spans="1:17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2"/>
      <c r="M9" s="31"/>
      <c r="N9" s="31"/>
      <c r="O9" s="31"/>
      <c r="P9" s="31"/>
      <c r="Q9" s="31"/>
    </row>
    <row r="10" spans="1:17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2"/>
      <c r="M10" s="31"/>
      <c r="N10" s="31"/>
      <c r="O10" s="31"/>
      <c r="P10" s="31"/>
      <c r="Q10" s="31"/>
    </row>
    <row r="11" spans="1:17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2"/>
      <c r="M11" s="31"/>
      <c r="N11" s="31"/>
      <c r="O11" s="31"/>
      <c r="P11" s="31"/>
      <c r="Q11" s="31"/>
    </row>
    <row r="12" spans="1:17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2"/>
      <c r="M12" s="31"/>
      <c r="N12" s="31"/>
      <c r="O12" s="31"/>
      <c r="P12" s="31"/>
      <c r="Q12" s="31"/>
    </row>
    <row r="13" spans="1:17">
      <c r="A13" s="35"/>
      <c r="B13" s="36"/>
      <c r="C13" s="36"/>
      <c r="D13" s="36"/>
      <c r="E13" s="36"/>
      <c r="F13" s="41"/>
      <c r="G13" s="42"/>
      <c r="H13" s="42"/>
      <c r="I13" s="42"/>
      <c r="J13" s="42"/>
      <c r="K13" s="42"/>
      <c r="L13" s="41"/>
      <c r="M13" s="42"/>
      <c r="N13" s="42"/>
      <c r="O13" s="42"/>
      <c r="P13" s="42"/>
      <c r="Q13" s="42"/>
    </row>
    <row r="14" spans="1:17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2"/>
      <c r="M14" s="31"/>
      <c r="N14" s="31"/>
      <c r="O14" s="31"/>
      <c r="P14" s="31"/>
      <c r="Q14" s="31"/>
    </row>
    <row r="15" spans="1:17">
      <c r="A15" s="30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2"/>
      <c r="M15" s="31"/>
      <c r="N15" s="31"/>
      <c r="O15" s="31"/>
      <c r="P15" s="31"/>
      <c r="Q15" s="31"/>
    </row>
    <row r="16" spans="1:17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2"/>
      <c r="M16" s="31"/>
      <c r="N16" s="31"/>
      <c r="O16" s="31"/>
      <c r="P16" s="31"/>
      <c r="Q16" s="31"/>
    </row>
    <row r="17" spans="1:17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2"/>
      <c r="M17" s="31"/>
      <c r="N17" s="31"/>
      <c r="O17" s="31"/>
      <c r="P17" s="31"/>
      <c r="Q17" s="31"/>
    </row>
    <row r="18" spans="1:17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spans="1:17">
      <c r="A19" s="30"/>
      <c r="B19" s="31"/>
      <c r="C19" s="31"/>
      <c r="D19" s="31"/>
      <c r="E19" s="31"/>
      <c r="F19" s="31"/>
      <c r="G19" s="31"/>
      <c r="H19" s="40"/>
      <c r="I19" s="31"/>
      <c r="J19" s="31"/>
      <c r="K19" s="31"/>
      <c r="L19" s="40"/>
      <c r="M19" s="31"/>
      <c r="N19" s="31"/>
      <c r="O19" s="31"/>
      <c r="P19" s="31"/>
      <c r="Q19" s="40"/>
    </row>
    <row r="20" spans="1:17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7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2"/>
      <c r="M21" s="31"/>
      <c r="N21" s="31"/>
      <c r="O21" s="31"/>
      <c r="P21" s="31"/>
      <c r="Q21" s="31"/>
    </row>
    <row r="22" spans="1:17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2"/>
      <c r="M22" s="31"/>
      <c r="N22" s="31"/>
      <c r="O22" s="31"/>
      <c r="P22" s="31"/>
      <c r="Q22" s="31"/>
    </row>
    <row r="23" spans="1:17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2"/>
      <c r="M23" s="31"/>
      <c r="N23" s="31"/>
      <c r="O23" s="31"/>
      <c r="P23" s="31"/>
      <c r="Q23" s="31"/>
    </row>
    <row r="24" spans="1:17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2"/>
      <c r="M24" s="31"/>
      <c r="N24" s="31"/>
      <c r="O24" s="31"/>
      <c r="P24" s="31"/>
      <c r="Q24" s="31"/>
    </row>
    <row r="25" spans="1:17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2"/>
      <c r="M25" s="31"/>
      <c r="N25" s="31"/>
      <c r="O25" s="31"/>
      <c r="P25" s="31"/>
      <c r="Q25" s="31"/>
    </row>
    <row r="26" spans="1:17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2"/>
      <c r="M26" s="31"/>
      <c r="N26" s="31"/>
      <c r="O26" s="31"/>
      <c r="P26" s="31"/>
      <c r="Q26" s="31"/>
    </row>
    <row r="27" spans="1:17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2"/>
      <c r="M27" s="31"/>
      <c r="N27" s="31"/>
      <c r="O27" s="31"/>
      <c r="P27" s="31"/>
      <c r="Q27" s="31"/>
    </row>
    <row r="28" spans="1:17">
      <c r="A28" s="43" t="s">
        <v>12</v>
      </c>
      <c r="B28" s="43"/>
      <c r="C28" s="44"/>
      <c r="D28" s="45"/>
      <c r="E28" s="44"/>
      <c r="F28" s="46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</row>
  </sheetData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479E4-C861-4E6E-BC73-A5304DA5BD7C}">
  <sheetPr codeName="Sheet21">
    <tabColor rgb="FF98C561"/>
  </sheetPr>
  <dimension ref="A1:G83"/>
  <sheetViews>
    <sheetView zoomScale="80" zoomScaleNormal="80" workbookViewId="0"/>
  </sheetViews>
  <sheetFormatPr defaultRowHeight="13.15"/>
  <cols>
    <col min="1" max="1" width="13" style="48" customWidth="1"/>
    <col min="2" max="2" width="13.75" style="48" customWidth="1"/>
    <col min="3" max="3" width="13.375" style="48" customWidth="1"/>
    <col min="4" max="7" width="21.875" style="48" customWidth="1"/>
    <col min="8" max="16384" width="9" style="48"/>
  </cols>
  <sheetData>
    <row r="1" spans="1:7">
      <c r="D1" s="200" t="s">
        <v>333</v>
      </c>
      <c r="E1" s="200" t="s">
        <v>334</v>
      </c>
      <c r="F1" s="200" t="s">
        <v>335</v>
      </c>
      <c r="G1" s="200" t="s">
        <v>336</v>
      </c>
    </row>
    <row r="2" spans="1:7" ht="39.4">
      <c r="A2" s="200" t="s">
        <v>201</v>
      </c>
      <c r="B2" s="200" t="s">
        <v>202</v>
      </c>
      <c r="C2" s="200" t="s">
        <v>203</v>
      </c>
      <c r="D2" s="95" t="s">
        <v>337</v>
      </c>
      <c r="E2" s="95" t="s">
        <v>338</v>
      </c>
      <c r="F2" s="95" t="s">
        <v>339</v>
      </c>
      <c r="G2" s="95" t="s">
        <v>340</v>
      </c>
    </row>
    <row r="3" spans="1:7">
      <c r="A3" s="200"/>
      <c r="B3" s="200"/>
      <c r="C3" s="200"/>
      <c r="D3" s="95" t="s">
        <v>39</v>
      </c>
      <c r="E3" s="95" t="s">
        <v>45</v>
      </c>
      <c r="F3" s="95" t="s">
        <v>45</v>
      </c>
      <c r="G3" s="95" t="s">
        <v>68</v>
      </c>
    </row>
    <row r="4" spans="1:7">
      <c r="A4" s="66" t="str">
        <f>B4&amp;RIGHT(C4,2)</f>
        <v>ANH26</v>
      </c>
      <c r="B4" s="66" t="s">
        <v>92</v>
      </c>
      <c r="C4" s="66" t="s">
        <v>30</v>
      </c>
      <c r="D4" s="198">
        <f>Controls!$E$41</f>
        <v>0.91715931484720437</v>
      </c>
      <c r="E4" s="198">
        <f>INDEX('Real allowance'!$L$8:$P$23, MATCH(Interface!$B4, 'Real allowance'!$K$8:$K$23, 0), MATCH(Interface!$C4, 'Real allowance'!$L$7:$P$7, 0))</f>
        <v>99.45238597457525</v>
      </c>
      <c r="F4" s="198">
        <f>INDEX('Real allowance'!$B$7:$G$24, MATCH(Interface!$B4, 'Real allowance'!$B$7:$B$24, 0), MATCH(Interface!$C4, 'Real allowance'!$B$7:$H$7, 0))</f>
        <v>97.882909834707988</v>
      </c>
      <c r="G4" s="198">
        <f>INDEX('Final nominal allowances'!$R$6:$V$21, MATCH(Interface!$B4, 'Final nominal allowances'!$Q$6:$Q$21, 0), MATCH(Interface!$C4, 'Final nominal allowances'!$R$5:$V$5, 0))</f>
        <v>35.764137807246769</v>
      </c>
    </row>
    <row r="5" spans="1:7">
      <c r="A5" s="66" t="str">
        <f t="shared" ref="A5:A68" si="0">B5&amp;RIGHT(C5,2)</f>
        <v>ANH27</v>
      </c>
      <c r="B5" s="66" t="s">
        <v>92</v>
      </c>
      <c r="C5" s="66" t="s">
        <v>31</v>
      </c>
      <c r="D5" s="198">
        <f>Controls!$E$41</f>
        <v>0.91715931484720437</v>
      </c>
      <c r="E5" s="198">
        <f>INDEX('Real allowance'!$L$8:$P$23, MATCH(Interface!$B5, 'Real allowance'!$K$8:$K$23, 0), MATCH(Interface!$C5, 'Real allowance'!$L$7:$P$7, 0))</f>
        <v>101.47004559204616</v>
      </c>
      <c r="F5" s="198">
        <f>INDEX('Real allowance'!$B$7:$G$24, MATCH(Interface!$B5, 'Real allowance'!$B$7:$B$24, 0), MATCH(Interface!$C5, 'Real allowance'!$B$7:$H$7, 0))</f>
        <v>99.077571381358752</v>
      </c>
      <c r="G5" s="198">
        <f>INDEX('Final nominal allowances'!$R$6:$V$21, MATCH(Interface!$B5, 'Final nominal allowances'!$Q$6:$Q$21, 0), MATCH(Interface!$C5, 'Final nominal allowances'!$R$5:$V$5, 0))</f>
        <v>36.730959235710564</v>
      </c>
    </row>
    <row r="6" spans="1:7">
      <c r="A6" s="66" t="str">
        <f t="shared" si="0"/>
        <v>ANH28</v>
      </c>
      <c r="B6" s="66" t="s">
        <v>92</v>
      </c>
      <c r="C6" s="66" t="s">
        <v>32</v>
      </c>
      <c r="D6" s="198">
        <f>Controls!$E$41</f>
        <v>0.91715931484720437</v>
      </c>
      <c r="E6" s="198">
        <f>INDEX('Real allowance'!$L$8:$P$23, MATCH(Interface!$B6, 'Real allowance'!$K$8:$K$23, 0), MATCH(Interface!$C6, 'Real allowance'!$L$7:$P$7, 0))</f>
        <v>104.3834960205118</v>
      </c>
      <c r="F6" s="198">
        <f>INDEX('Real allowance'!$B$7:$G$24, MATCH(Interface!$B6, 'Real allowance'!$B$7:$B$24, 0), MATCH(Interface!$C6, 'Real allowance'!$B$7:$H$7, 0))</f>
        <v>101.11490251616878</v>
      </c>
      <c r="G6" s="198">
        <f>INDEX('Final nominal allowances'!$R$6:$V$21, MATCH(Interface!$B6, 'Final nominal allowances'!$Q$6:$Q$21, 0), MATCH(Interface!$C6, 'Final nominal allowances'!$R$5:$V$5, 0))</f>
        <v>38.098633250197473</v>
      </c>
    </row>
    <row r="7" spans="1:7">
      <c r="A7" s="66" t="str">
        <f t="shared" si="0"/>
        <v>ANH29</v>
      </c>
      <c r="B7" s="66" t="s">
        <v>92</v>
      </c>
      <c r="C7" s="66" t="s">
        <v>33</v>
      </c>
      <c r="D7" s="198">
        <f>Controls!$E$41</f>
        <v>0.91715931484720437</v>
      </c>
      <c r="E7" s="198">
        <f>INDEX('Real allowance'!$L$8:$P$23, MATCH(Interface!$B7, 'Real allowance'!$K$8:$K$23, 0), MATCH(Interface!$C7, 'Real allowance'!$L$7:$P$7, 0))</f>
        <v>105.48194066835414</v>
      </c>
      <c r="F7" s="198">
        <f>INDEX('Real allowance'!$B$7:$G$24, MATCH(Interface!$B7, 'Real allowance'!$B$7:$B$24, 0), MATCH(Interface!$C7, 'Real allowance'!$B$7:$H$7, 0))</f>
        <v>101.36949268537026</v>
      </c>
      <c r="G7" s="198">
        <f>INDEX('Final nominal allowances'!$R$6:$V$21, MATCH(Interface!$B7, 'Final nominal allowances'!$Q$6:$Q$21, 0), MATCH(Interface!$C7, 'Final nominal allowances'!$R$5:$V$5, 0))</f>
        <v>38.817029579064261</v>
      </c>
    </row>
    <row r="8" spans="1:7">
      <c r="A8" s="66" t="str">
        <f t="shared" si="0"/>
        <v>ANH30</v>
      </c>
      <c r="B8" s="66" t="s">
        <v>92</v>
      </c>
      <c r="C8" s="66" t="s">
        <v>34</v>
      </c>
      <c r="D8" s="198">
        <f>Controls!$E$41</f>
        <v>0.91715931484720437</v>
      </c>
      <c r="E8" s="198">
        <f>INDEX('Real allowance'!$L$8:$P$23, MATCH(Interface!$B8, 'Real allowance'!$K$8:$K$23, 0), MATCH(Interface!$C8, 'Real allowance'!$L$7:$P$7, 0))</f>
        <v>106.55173814295462</v>
      </c>
      <c r="F8" s="198">
        <f>INDEX('Real allowance'!$B$7:$G$24, MATCH(Interface!$B8, 'Real allowance'!$B$7:$B$24, 0), MATCH(Interface!$C8, 'Real allowance'!$B$7:$H$7, 0))</f>
        <v>101.58639120951135</v>
      </c>
      <c r="G8" s="198">
        <f>INDEX('Final nominal allowances'!$R$6:$V$21, MATCH(Interface!$B8, 'Final nominal allowances'!$Q$6:$Q$21, 0), MATCH(Interface!$C8, 'Final nominal allowances'!$R$5:$V$5, 0))</f>
        <v>39.442436402657123</v>
      </c>
    </row>
    <row r="9" spans="1:7">
      <c r="A9" s="66" t="str">
        <f t="shared" si="0"/>
        <v>HDD26</v>
      </c>
      <c r="B9" s="66" t="s">
        <v>97</v>
      </c>
      <c r="C9" s="66" t="s">
        <v>30</v>
      </c>
      <c r="D9" s="198">
        <f>Controls!$E$41</f>
        <v>0.91715931484720437</v>
      </c>
      <c r="E9" s="198">
        <f>INDEX('Real allowance'!$L$8:$P$23, MATCH(Interface!$B9, 'Real allowance'!$K$8:$K$23, 0), MATCH(Interface!$C9, 'Real allowance'!$L$7:$P$7, 0))</f>
        <v>2.9036308481966624</v>
      </c>
      <c r="F9" s="198">
        <f>INDEX('Real allowance'!$B$7:$G$24, MATCH(Interface!$B9, 'Real allowance'!$B$7:$B$24, 0), MATCH(Interface!$C9, 'Real allowance'!$B$7:$H$7, 0))</f>
        <v>2.8578081231753418</v>
      </c>
      <c r="G9" s="198">
        <f>INDEX('Final nominal allowances'!$R$6:$V$21, MATCH(Interface!$B9, 'Final nominal allowances'!$Q$6:$Q$21, 0), MATCH(Interface!$C9, 'Final nominal allowances'!$R$5:$V$5, 0))</f>
        <v>32.233832600395608</v>
      </c>
    </row>
    <row r="10" spans="1:7">
      <c r="A10" s="66" t="str">
        <f t="shared" si="0"/>
        <v>HDD27</v>
      </c>
      <c r="B10" s="66" t="s">
        <v>97</v>
      </c>
      <c r="C10" s="66" t="s">
        <v>31</v>
      </c>
      <c r="D10" s="198">
        <f>Controls!$E$41</f>
        <v>0.91715931484720437</v>
      </c>
      <c r="E10" s="198">
        <f>INDEX('Real allowance'!$L$8:$P$23, MATCH(Interface!$B10, 'Real allowance'!$K$8:$K$23, 0), MATCH(Interface!$C10, 'Real allowance'!$L$7:$P$7, 0))</f>
        <v>2.9327016633771352</v>
      </c>
      <c r="F10" s="198">
        <f>INDEX('Real allowance'!$B$7:$G$24, MATCH(Interface!$B10, 'Real allowance'!$B$7:$B$24, 0), MATCH(Interface!$C10, 'Real allowance'!$B$7:$H$7, 0))</f>
        <v>2.8635540340809102</v>
      </c>
      <c r="G10" s="198">
        <f>INDEX('Final nominal allowances'!$R$6:$V$21, MATCH(Interface!$B10, 'Final nominal allowances'!$Q$6:$Q$21, 0), MATCH(Interface!$C10, 'Final nominal allowances'!$R$5:$V$5, 0))</f>
        <v>32.853439120632096</v>
      </c>
    </row>
    <row r="11" spans="1:7">
      <c r="A11" s="66" t="str">
        <f t="shared" si="0"/>
        <v>HDD28</v>
      </c>
      <c r="B11" s="66" t="s">
        <v>97</v>
      </c>
      <c r="C11" s="66" t="s">
        <v>32</v>
      </c>
      <c r="D11" s="198">
        <f>Controls!$E$41</f>
        <v>0.91715931484720437</v>
      </c>
      <c r="E11" s="198">
        <f>INDEX('Real allowance'!$L$8:$P$23, MATCH(Interface!$B11, 'Real allowance'!$K$8:$K$23, 0), MATCH(Interface!$C11, 'Real allowance'!$L$7:$P$7, 0))</f>
        <v>2.9854050518257442</v>
      </c>
      <c r="F11" s="198">
        <f>INDEX('Real allowance'!$B$7:$G$24, MATCH(Interface!$B11, 'Real allowance'!$B$7:$B$24, 0), MATCH(Interface!$C11, 'Real allowance'!$B$7:$H$7, 0))</f>
        <v>2.8919221169534257</v>
      </c>
      <c r="G11" s="198">
        <f>INDEX('Final nominal allowances'!$R$6:$V$21, MATCH(Interface!$B11, 'Final nominal allowances'!$Q$6:$Q$21, 0), MATCH(Interface!$C11, 'Final nominal allowances'!$R$5:$V$5, 0))</f>
        <v>33.795692989701628</v>
      </c>
    </row>
    <row r="12" spans="1:7">
      <c r="A12" s="66" t="str">
        <f t="shared" si="0"/>
        <v>HDD29</v>
      </c>
      <c r="B12" s="66" t="s">
        <v>97</v>
      </c>
      <c r="C12" s="66" t="s">
        <v>33</v>
      </c>
      <c r="D12" s="198">
        <f>Controls!$E$41</f>
        <v>0.91715931484720437</v>
      </c>
      <c r="E12" s="198">
        <f>INDEX('Real allowance'!$L$8:$P$23, MATCH(Interface!$B12, 'Real allowance'!$K$8:$K$23, 0), MATCH(Interface!$C12, 'Real allowance'!$L$7:$P$7, 0))</f>
        <v>3.046460948287975</v>
      </c>
      <c r="F12" s="198">
        <f>INDEX('Real allowance'!$B$7:$G$24, MATCH(Interface!$B12, 'Real allowance'!$B$7:$B$24, 0), MATCH(Interface!$C12, 'Real allowance'!$B$7:$H$7, 0))</f>
        <v>2.9276878947904419</v>
      </c>
      <c r="G12" s="198">
        <f>INDEX('Final nominal allowances'!$R$6:$V$21, MATCH(Interface!$B12, 'Final nominal allowances'!$Q$6:$Q$21, 0), MATCH(Interface!$C12, 'Final nominal allowances'!$R$5:$V$5, 0))</f>
        <v>34.840977581719592</v>
      </c>
    </row>
    <row r="13" spans="1:7">
      <c r="A13" s="66" t="str">
        <f t="shared" si="0"/>
        <v>HDD30</v>
      </c>
      <c r="B13" s="66" t="s">
        <v>97</v>
      </c>
      <c r="C13" s="66" t="s">
        <v>34</v>
      </c>
      <c r="D13" s="198">
        <f>Controls!$E$41</f>
        <v>0.91715931484720437</v>
      </c>
      <c r="E13" s="198">
        <f>INDEX('Real allowance'!$L$8:$P$23, MATCH(Interface!$B13, 'Real allowance'!$K$8:$K$23, 0), MATCH(Interface!$C13, 'Real allowance'!$L$7:$P$7, 0))</f>
        <v>3.1014440213138821</v>
      </c>
      <c r="F13" s="198">
        <f>INDEX('Real allowance'!$B$7:$G$24, MATCH(Interface!$B13, 'Real allowance'!$B$7:$B$24, 0), MATCH(Interface!$C13, 'Real allowance'!$B$7:$H$7, 0))</f>
        <v>2.9569156839176789</v>
      </c>
      <c r="G13" s="198">
        <f>INDEX('Final nominal allowances'!$R$6:$V$21, MATCH(Interface!$B13, 'Final nominal allowances'!$Q$6:$Q$21, 0), MATCH(Interface!$C13, 'Final nominal allowances'!$R$5:$V$5, 0))</f>
        <v>35.759379614144024</v>
      </c>
    </row>
    <row r="14" spans="1:7">
      <c r="A14" s="66" t="str">
        <f t="shared" si="0"/>
        <v>NES26</v>
      </c>
      <c r="B14" s="66" t="s">
        <v>98</v>
      </c>
      <c r="C14" s="66" t="s">
        <v>30</v>
      </c>
      <c r="D14" s="198">
        <f>Controls!$E$41</f>
        <v>0.91715931484720437</v>
      </c>
      <c r="E14" s="198">
        <f>INDEX('Real allowance'!$L$8:$P$23, MATCH(Interface!$B14, 'Real allowance'!$K$8:$K$23, 0), MATCH(Interface!$C14, 'Real allowance'!$L$7:$P$7, 0))</f>
        <v>64.247957201194907</v>
      </c>
      <c r="F14" s="198">
        <f>INDEX('Real allowance'!$B$7:$G$24, MATCH(Interface!$B14, 'Real allowance'!$B$7:$B$24, 0), MATCH(Interface!$C14, 'Real allowance'!$B$7:$H$7, 0))</f>
        <v>63.234048536517257</v>
      </c>
      <c r="G14" s="198">
        <f>INDEX('Final nominal allowances'!$R$6:$V$21, MATCH(Interface!$B14, 'Final nominal allowances'!$Q$6:$Q$21, 0), MATCH(Interface!$C14, 'Final nominal allowances'!$R$5:$V$5, 0))</f>
        <v>35.302572668511679</v>
      </c>
    </row>
    <row r="15" spans="1:7">
      <c r="A15" s="66" t="str">
        <f t="shared" si="0"/>
        <v>NES27</v>
      </c>
      <c r="B15" s="66" t="s">
        <v>98</v>
      </c>
      <c r="C15" s="66" t="s">
        <v>31</v>
      </c>
      <c r="D15" s="198">
        <f>Controls!$E$41</f>
        <v>0.91715931484720437</v>
      </c>
      <c r="E15" s="198">
        <f>INDEX('Real allowance'!$L$8:$P$23, MATCH(Interface!$B15, 'Real allowance'!$K$8:$K$23, 0), MATCH(Interface!$C15, 'Real allowance'!$L$7:$P$7, 0))</f>
        <v>65.58128627289679</v>
      </c>
      <c r="F15" s="198">
        <f>INDEX('Real allowance'!$B$7:$G$24, MATCH(Interface!$B15, 'Real allowance'!$B$7:$B$24, 0), MATCH(Interface!$C15, 'Real allowance'!$B$7:$H$7, 0))</f>
        <v>64.035001995638979</v>
      </c>
      <c r="G15" s="198">
        <f>INDEX('Final nominal allowances'!$R$6:$V$21, MATCH(Interface!$B15, 'Final nominal allowances'!$Q$6:$Q$21, 0), MATCH(Interface!$C15, 'Final nominal allowances'!$R$5:$V$5, 0))</f>
        <v>36.361136203519273</v>
      </c>
    </row>
    <row r="16" spans="1:7">
      <c r="A16" s="66" t="str">
        <f t="shared" si="0"/>
        <v>NES28</v>
      </c>
      <c r="B16" s="66" t="s">
        <v>98</v>
      </c>
      <c r="C16" s="66" t="s">
        <v>32</v>
      </c>
      <c r="D16" s="198">
        <f>Controls!$E$41</f>
        <v>0.91715931484720437</v>
      </c>
      <c r="E16" s="198">
        <f>INDEX('Real allowance'!$L$8:$P$23, MATCH(Interface!$B16, 'Real allowance'!$K$8:$K$23, 0), MATCH(Interface!$C16, 'Real allowance'!$L$7:$P$7, 0))</f>
        <v>67.002174682121705</v>
      </c>
      <c r="F16" s="198">
        <f>INDEX('Real allowance'!$B$7:$G$24, MATCH(Interface!$B16, 'Real allowance'!$B$7:$B$24, 0), MATCH(Interface!$C16, 'Real allowance'!$B$7:$H$7, 0))</f>
        <v>64.904114344117659</v>
      </c>
      <c r="G16" s="198">
        <f>INDEX('Final nominal allowances'!$R$6:$V$21, MATCH(Interface!$B16, 'Final nominal allowances'!$Q$6:$Q$21, 0), MATCH(Interface!$C16, 'Final nominal allowances'!$R$5:$V$5, 0))</f>
        <v>37.534338708317769</v>
      </c>
    </row>
    <row r="17" spans="1:7">
      <c r="A17" s="66" t="str">
        <f t="shared" si="0"/>
        <v>NES29</v>
      </c>
      <c r="B17" s="66" t="s">
        <v>98</v>
      </c>
      <c r="C17" s="66" t="s">
        <v>33</v>
      </c>
      <c r="D17" s="198">
        <f>Controls!$E$41</f>
        <v>0.91715931484720437</v>
      </c>
      <c r="E17" s="198">
        <f>INDEX('Real allowance'!$L$8:$P$23, MATCH(Interface!$B17, 'Real allowance'!$K$8:$K$23, 0), MATCH(Interface!$C17, 'Real allowance'!$L$7:$P$7, 0))</f>
        <v>68.432635419880654</v>
      </c>
      <c r="F17" s="198">
        <f>INDEX('Real allowance'!$B$7:$G$24, MATCH(Interface!$B17, 'Real allowance'!$B$7:$B$24, 0), MATCH(Interface!$C17, 'Real allowance'!$B$7:$H$7, 0))</f>
        <v>65.764636976549113</v>
      </c>
      <c r="G17" s="198">
        <f>INDEX('Final nominal allowances'!$R$6:$V$21, MATCH(Interface!$B17, 'Final nominal allowances'!$Q$6:$Q$21, 0), MATCH(Interface!$C17, 'Final nominal allowances'!$R$5:$V$5, 0))</f>
        <v>38.731172593281514</v>
      </c>
    </row>
    <row r="18" spans="1:7">
      <c r="A18" s="66" t="str">
        <f t="shared" si="0"/>
        <v>NES30</v>
      </c>
      <c r="B18" s="66" t="s">
        <v>98</v>
      </c>
      <c r="C18" s="66" t="s">
        <v>34</v>
      </c>
      <c r="D18" s="198">
        <f>Controls!$E$41</f>
        <v>0.91715931484720437</v>
      </c>
      <c r="E18" s="198">
        <f>INDEX('Real allowance'!$L$8:$P$23, MATCH(Interface!$B18, 'Real allowance'!$K$8:$K$23, 0), MATCH(Interface!$C18, 'Real allowance'!$L$7:$P$7, 0))</f>
        <v>69.982177705784892</v>
      </c>
      <c r="F18" s="198">
        <f>INDEX('Real allowance'!$B$7:$G$24, MATCH(Interface!$B18, 'Real allowance'!$B$7:$B$24, 0), MATCH(Interface!$C18, 'Real allowance'!$B$7:$H$7, 0))</f>
        <v>66.720984622281193</v>
      </c>
      <c r="G18" s="198">
        <f>INDEX('Final nominal allowances'!$R$6:$V$21, MATCH(Interface!$B18, 'Final nominal allowances'!$Q$6:$Q$21, 0), MATCH(Interface!$C18, 'Final nominal allowances'!$R$5:$V$5, 0))</f>
        <v>39.935760733545273</v>
      </c>
    </row>
    <row r="19" spans="1:7">
      <c r="A19" s="66" t="str">
        <f t="shared" si="0"/>
        <v>NWT26</v>
      </c>
      <c r="B19" s="66" t="s">
        <v>99</v>
      </c>
      <c r="C19" s="66" t="s">
        <v>30</v>
      </c>
      <c r="D19" s="198">
        <f>Controls!$E$41</f>
        <v>0.91715931484720437</v>
      </c>
      <c r="E19" s="198">
        <f>INDEX('Real allowance'!$L$8:$P$23, MATCH(Interface!$B19, 'Real allowance'!$K$8:$K$23, 0), MATCH(Interface!$C19, 'Real allowance'!$L$7:$P$7, 0))</f>
        <v>126.17718007360246</v>
      </c>
      <c r="F19" s="198">
        <f>INDEX('Real allowance'!$B$7:$G$24, MATCH(Interface!$B19, 'Real allowance'!$B$7:$B$24, 0), MATCH(Interface!$C19, 'Real allowance'!$B$7:$H$7, 0))</f>
        <v>124.18595511121815</v>
      </c>
      <c r="G19" s="198">
        <f>INDEX('Final nominal allowances'!$R$6:$V$21, MATCH(Interface!$B19, 'Final nominal allowances'!$Q$6:$Q$21, 0), MATCH(Interface!$C19, 'Final nominal allowances'!$R$5:$V$5, 0))</f>
        <v>42.172322053494177</v>
      </c>
    </row>
    <row r="20" spans="1:7">
      <c r="A20" s="66" t="str">
        <f t="shared" si="0"/>
        <v>NWT27</v>
      </c>
      <c r="B20" s="66" t="s">
        <v>99</v>
      </c>
      <c r="C20" s="66" t="s">
        <v>31</v>
      </c>
      <c r="D20" s="198">
        <f>Controls!$E$41</f>
        <v>0.91715931484720437</v>
      </c>
      <c r="E20" s="198">
        <f>INDEX('Real allowance'!$L$8:$P$23, MATCH(Interface!$B20, 'Real allowance'!$K$8:$K$23, 0), MATCH(Interface!$C20, 'Real allowance'!$L$7:$P$7, 0))</f>
        <v>131.10517664823107</v>
      </c>
      <c r="F20" s="198">
        <f>INDEX('Real allowance'!$B$7:$G$24, MATCH(Interface!$B20, 'Real allowance'!$B$7:$B$24, 0), MATCH(Interface!$C20, 'Real allowance'!$B$7:$H$7, 0))</f>
        <v>128.01396138181065</v>
      </c>
      <c r="G20" s="198">
        <f>INDEX('Final nominal allowances'!$R$6:$V$21, MATCH(Interface!$B20, 'Final nominal allowances'!$Q$6:$Q$21, 0), MATCH(Interface!$C20, 'Final nominal allowances'!$R$5:$V$5, 0))</f>
        <v>44.086777964060516</v>
      </c>
    </row>
    <row r="21" spans="1:7">
      <c r="A21" s="66" t="str">
        <f t="shared" si="0"/>
        <v>NWT28</v>
      </c>
      <c r="B21" s="66" t="s">
        <v>99</v>
      </c>
      <c r="C21" s="66" t="s">
        <v>32</v>
      </c>
      <c r="D21" s="198">
        <f>Controls!$E$41</f>
        <v>0.91715931484720437</v>
      </c>
      <c r="E21" s="198">
        <f>INDEX('Real allowance'!$L$8:$P$23, MATCH(Interface!$B21, 'Real allowance'!$K$8:$K$23, 0), MATCH(Interface!$C21, 'Real allowance'!$L$7:$P$7, 0))</f>
        <v>133.82948160979137</v>
      </c>
      <c r="F21" s="198">
        <f>INDEX('Real allowance'!$B$7:$G$24, MATCH(Interface!$B21, 'Real allowance'!$B$7:$B$24, 0), MATCH(Interface!$C21, 'Real allowance'!$B$7:$H$7, 0))</f>
        <v>129.63883662321803</v>
      </c>
      <c r="G21" s="198">
        <f>INDEX('Final nominal allowances'!$R$6:$V$21, MATCH(Interface!$B21, 'Final nominal allowances'!$Q$6:$Q$21, 0), MATCH(Interface!$C21, 'Final nominal allowances'!$R$5:$V$5, 0))</f>
        <v>45.26476746669433</v>
      </c>
    </row>
    <row r="22" spans="1:7">
      <c r="A22" s="66" t="str">
        <f t="shared" si="0"/>
        <v>NWT29</v>
      </c>
      <c r="B22" s="66" t="s">
        <v>99</v>
      </c>
      <c r="C22" s="66" t="s">
        <v>33</v>
      </c>
      <c r="D22" s="198">
        <f>Controls!$E$41</f>
        <v>0.91715931484720437</v>
      </c>
      <c r="E22" s="198">
        <f>INDEX('Real allowance'!$L$8:$P$23, MATCH(Interface!$B22, 'Real allowance'!$K$8:$K$23, 0), MATCH(Interface!$C22, 'Real allowance'!$L$7:$P$7, 0))</f>
        <v>137.52461641430602</v>
      </c>
      <c r="F22" s="198">
        <f>INDEX('Real allowance'!$B$7:$G$24, MATCH(Interface!$B22, 'Real allowance'!$B$7:$B$24, 0), MATCH(Interface!$C22, 'Real allowance'!$B$7:$H$7, 0))</f>
        <v>132.1629134744461</v>
      </c>
      <c r="G22" s="198">
        <f>INDEX('Final nominal allowances'!$R$6:$V$21, MATCH(Interface!$B22, 'Final nominal allowances'!$Q$6:$Q$21, 0), MATCH(Interface!$C22, 'Final nominal allowances'!$R$5:$V$5, 0))</f>
        <v>46.744431296333438</v>
      </c>
    </row>
    <row r="23" spans="1:7">
      <c r="A23" s="66" t="str">
        <f t="shared" si="0"/>
        <v>NWT30</v>
      </c>
      <c r="B23" s="66" t="s">
        <v>99</v>
      </c>
      <c r="C23" s="66" t="s">
        <v>34</v>
      </c>
      <c r="D23" s="198">
        <f>Controls!$E$41</f>
        <v>0.91715931484720437</v>
      </c>
      <c r="E23" s="198">
        <f>INDEX('Real allowance'!$L$8:$P$23, MATCH(Interface!$B23, 'Real allowance'!$K$8:$K$23, 0), MATCH(Interface!$C23, 'Real allowance'!$L$7:$P$7, 0))</f>
        <v>142.65812488086158</v>
      </c>
      <c r="F23" s="198">
        <f>INDEX('Real allowance'!$B$7:$G$24, MATCH(Interface!$B23, 'Real allowance'!$B$7:$B$24, 0), MATCH(Interface!$C23, 'Real allowance'!$B$7:$H$7, 0))</f>
        <v>136.01020814807583</v>
      </c>
      <c r="G23" s="198">
        <f>INDEX('Final nominal allowances'!$R$6:$V$21, MATCH(Interface!$B23, 'Final nominal allowances'!$Q$6:$Q$21, 0), MATCH(Interface!$C23, 'Final nominal allowances'!$R$5:$V$5, 0))</f>
        <v>48.658769218131702</v>
      </c>
    </row>
    <row r="24" spans="1:7">
      <c r="A24" s="66" t="str">
        <f t="shared" si="0"/>
        <v>SBB26</v>
      </c>
      <c r="B24" s="66" t="s">
        <v>101</v>
      </c>
      <c r="C24" s="66" t="s">
        <v>30</v>
      </c>
      <c r="D24" s="198">
        <f>Controls!$E$41</f>
        <v>0.91715931484720437</v>
      </c>
      <c r="E24" s="198">
        <f>INDEX('Real allowance'!$L$8:$P$23, MATCH(Interface!$B24, 'Real allowance'!$K$8:$K$23, 0), MATCH(Interface!$C24, 'Real allowance'!$L$7:$P$7, 0))</f>
        <v>46.026321900562884</v>
      </c>
      <c r="F24" s="198">
        <f>INDEX('Real allowance'!$B$7:$G$24, MATCH(Interface!$B24, 'Real allowance'!$B$7:$B$24, 0), MATCH(Interface!$C24, 'Real allowance'!$B$7:$H$7, 0))</f>
        <v>45.299972167261863</v>
      </c>
      <c r="G24" s="198">
        <f>INDEX('Final nominal allowances'!$R$6:$V$21, MATCH(Interface!$B24, 'Final nominal allowances'!$Q$6:$Q$21, 0), MATCH(Interface!$C24, 'Final nominal allowances'!$R$5:$V$5, 0))</f>
        <v>32.155864833829227</v>
      </c>
    </row>
    <row r="25" spans="1:7">
      <c r="A25" s="66" t="str">
        <f t="shared" si="0"/>
        <v>SBB27</v>
      </c>
      <c r="B25" s="66" t="s">
        <v>101</v>
      </c>
      <c r="C25" s="66" t="s">
        <v>31</v>
      </c>
      <c r="D25" s="198">
        <f>Controls!$E$41</f>
        <v>0.91715931484720437</v>
      </c>
      <c r="E25" s="198">
        <f>INDEX('Real allowance'!$L$8:$P$23, MATCH(Interface!$B25, 'Real allowance'!$K$8:$K$23, 0), MATCH(Interface!$C25, 'Real allowance'!$L$7:$P$7, 0))</f>
        <v>47.931046095003694</v>
      </c>
      <c r="F25" s="198">
        <f>INDEX('Real allowance'!$B$7:$G$24, MATCH(Interface!$B25, 'Real allowance'!$B$7:$B$24, 0), MATCH(Interface!$C25, 'Real allowance'!$B$7:$H$7, 0))</f>
        <v>46.800921524698438</v>
      </c>
      <c r="G25" s="198">
        <f>INDEX('Final nominal allowances'!$R$6:$V$21, MATCH(Interface!$B25, 'Final nominal allowances'!$Q$6:$Q$21, 0), MATCH(Interface!$C25, 'Final nominal allowances'!$R$5:$V$5, 0))</f>
        <v>33.643741351620797</v>
      </c>
    </row>
    <row r="26" spans="1:7">
      <c r="A26" s="66" t="str">
        <f t="shared" si="0"/>
        <v>SBB28</v>
      </c>
      <c r="B26" s="66" t="s">
        <v>101</v>
      </c>
      <c r="C26" s="66" t="s">
        <v>32</v>
      </c>
      <c r="D26" s="198">
        <f>Controls!$E$41</f>
        <v>0.91715931484720437</v>
      </c>
      <c r="E26" s="198">
        <f>INDEX('Real allowance'!$L$8:$P$23, MATCH(Interface!$B26, 'Real allowance'!$K$8:$K$23, 0), MATCH(Interface!$C26, 'Real allowance'!$L$7:$P$7, 0))</f>
        <v>49.722895709275001</v>
      </c>
      <c r="F26" s="198">
        <f>INDEX('Real allowance'!$B$7:$G$24, MATCH(Interface!$B26, 'Real allowance'!$B$7:$B$24, 0), MATCH(Interface!$C26, 'Real allowance'!$B$7:$H$7, 0))</f>
        <v>48.165906911922164</v>
      </c>
      <c r="G26" s="198">
        <f>INDEX('Final nominal allowances'!$R$6:$V$21, MATCH(Interface!$B26, 'Final nominal allowances'!$Q$6:$Q$21, 0), MATCH(Interface!$C26, 'Final nominal allowances'!$R$5:$V$5, 0))</f>
        <v>35.125711164931197</v>
      </c>
    </row>
    <row r="27" spans="1:7">
      <c r="A27" s="66" t="str">
        <f t="shared" si="0"/>
        <v>SBB29</v>
      </c>
      <c r="B27" s="66" t="s">
        <v>101</v>
      </c>
      <c r="C27" s="66" t="s">
        <v>33</v>
      </c>
      <c r="D27" s="198">
        <f>Controls!$E$41</f>
        <v>0.91715931484720437</v>
      </c>
      <c r="E27" s="198">
        <f>INDEX('Real allowance'!$L$8:$P$23, MATCH(Interface!$B27, 'Real allowance'!$K$8:$K$23, 0), MATCH(Interface!$C27, 'Real allowance'!$L$7:$P$7, 0))</f>
        <v>50.640898063102327</v>
      </c>
      <c r="F27" s="198">
        <f>INDEX('Real allowance'!$B$7:$G$24, MATCH(Interface!$B27, 'Real allowance'!$B$7:$B$24, 0), MATCH(Interface!$C27, 'Real allowance'!$B$7:$H$7, 0))</f>
        <v>48.666550058348776</v>
      </c>
      <c r="G27" s="198">
        <f>INDEX('Final nominal allowances'!$R$6:$V$21, MATCH(Interface!$B27, 'Final nominal allowances'!$Q$6:$Q$21, 0), MATCH(Interface!$C27, 'Final nominal allowances'!$R$5:$V$5, 0))</f>
        <v>36.005550939667685</v>
      </c>
    </row>
    <row r="28" spans="1:7">
      <c r="A28" s="66" t="str">
        <f t="shared" si="0"/>
        <v>SBB30</v>
      </c>
      <c r="B28" s="66" t="s">
        <v>101</v>
      </c>
      <c r="C28" s="66" t="s">
        <v>34</v>
      </c>
      <c r="D28" s="198">
        <f>Controls!$E$41</f>
        <v>0.91715931484720437</v>
      </c>
      <c r="E28" s="198">
        <f>INDEX('Real allowance'!$L$8:$P$23, MATCH(Interface!$B28, 'Real allowance'!$K$8:$K$23, 0), MATCH(Interface!$C28, 'Real allowance'!$L$7:$P$7, 0))</f>
        <v>51.304891027262499</v>
      </c>
      <c r="F28" s="198">
        <f>INDEX('Real allowance'!$B$7:$G$24, MATCH(Interface!$B28, 'Real allowance'!$B$7:$B$24, 0), MATCH(Interface!$C28, 'Real allowance'!$B$7:$H$7, 0))</f>
        <v>48.914065802139667</v>
      </c>
      <c r="G28" s="198">
        <f>INDEX('Final nominal allowances'!$R$6:$V$21, MATCH(Interface!$B28, 'Final nominal allowances'!$Q$6:$Q$21, 0), MATCH(Interface!$C28, 'Final nominal allowances'!$R$5:$V$5, 0))</f>
        <v>36.661069540334587</v>
      </c>
    </row>
    <row r="29" spans="1:7">
      <c r="A29" s="66" t="str">
        <f t="shared" si="0"/>
        <v>SRN26</v>
      </c>
      <c r="B29" s="66" t="s">
        <v>104</v>
      </c>
      <c r="C29" s="66" t="s">
        <v>30</v>
      </c>
      <c r="D29" s="198">
        <f>Controls!$E$41</f>
        <v>0.91715931484720437</v>
      </c>
      <c r="E29" s="198">
        <f>INDEX('Real allowance'!$L$8:$P$23, MATCH(Interface!$B29, 'Real allowance'!$K$8:$K$23, 0), MATCH(Interface!$C29, 'Real allowance'!$L$7:$P$7, 0))</f>
        <v>66.818579048166399</v>
      </c>
      <c r="F29" s="198">
        <f>INDEX('Real allowance'!$B$7:$G$24, MATCH(Interface!$B29, 'Real allowance'!$B$7:$B$24, 0), MATCH(Interface!$C29, 'Real allowance'!$B$7:$H$7, 0))</f>
        <v>65.764102933910664</v>
      </c>
      <c r="G29" s="198">
        <f>INDEX('Final nominal allowances'!$R$6:$V$21, MATCH(Interface!$B29, 'Final nominal allowances'!$Q$6:$Q$21, 0), MATCH(Interface!$C29, 'Final nominal allowances'!$R$5:$V$5, 0))</f>
        <v>35.74383464048919</v>
      </c>
    </row>
    <row r="30" spans="1:7">
      <c r="A30" s="66" t="str">
        <f t="shared" si="0"/>
        <v>SRN27</v>
      </c>
      <c r="B30" s="66" t="s">
        <v>104</v>
      </c>
      <c r="C30" s="66" t="s">
        <v>31</v>
      </c>
      <c r="D30" s="198">
        <f>Controls!$E$41</f>
        <v>0.91715931484720437</v>
      </c>
      <c r="E30" s="198">
        <f>INDEX('Real allowance'!$L$8:$P$23, MATCH(Interface!$B30, 'Real allowance'!$K$8:$K$23, 0), MATCH(Interface!$C30, 'Real allowance'!$L$7:$P$7, 0))</f>
        <v>73.879157528759578</v>
      </c>
      <c r="F30" s="198">
        <f>INDEX('Real allowance'!$B$7:$G$24, MATCH(Interface!$B30, 'Real allowance'!$B$7:$B$24, 0), MATCH(Interface!$C30, 'Real allowance'!$B$7:$H$7, 0))</f>
        <v>72.137224941033168</v>
      </c>
      <c r="G30" s="198">
        <f>INDEX('Final nominal allowances'!$R$6:$V$21, MATCH(Interface!$B30, 'Final nominal allowances'!$Q$6:$Q$21, 0), MATCH(Interface!$C30, 'Final nominal allowances'!$R$5:$V$5, 0))</f>
        <v>39.822462074046108</v>
      </c>
    </row>
    <row r="31" spans="1:7">
      <c r="A31" s="66" t="str">
        <f t="shared" si="0"/>
        <v>SRN28</v>
      </c>
      <c r="B31" s="66" t="s">
        <v>104</v>
      </c>
      <c r="C31" s="66" t="s">
        <v>32</v>
      </c>
      <c r="D31" s="198">
        <f>Controls!$E$41</f>
        <v>0.91715931484720437</v>
      </c>
      <c r="E31" s="198">
        <f>INDEX('Real allowance'!$L$8:$P$23, MATCH(Interface!$B31, 'Real allowance'!$K$8:$K$23, 0), MATCH(Interface!$C31, 'Real allowance'!$L$7:$P$7, 0))</f>
        <v>75.348037219605644</v>
      </c>
      <c r="F31" s="198">
        <f>INDEX('Real allowance'!$B$7:$G$24, MATCH(Interface!$B31, 'Real allowance'!$B$7:$B$24, 0), MATCH(Interface!$C31, 'Real allowance'!$B$7:$H$7, 0))</f>
        <v>72.988640242016359</v>
      </c>
      <c r="G31" s="198">
        <f>INDEX('Final nominal allowances'!$R$6:$V$21, MATCH(Interface!$B31, 'Final nominal allowances'!$Q$6:$Q$21, 0), MATCH(Interface!$C31, 'Final nominal allowances'!$R$5:$V$5, 0))</f>
        <v>40.970221327154619</v>
      </c>
    </row>
    <row r="32" spans="1:7">
      <c r="A32" s="66" t="str">
        <f t="shared" si="0"/>
        <v>SRN29</v>
      </c>
      <c r="B32" s="66" t="s">
        <v>104</v>
      </c>
      <c r="C32" s="66" t="s">
        <v>33</v>
      </c>
      <c r="D32" s="198">
        <f>Controls!$E$41</f>
        <v>0.91715931484720437</v>
      </c>
      <c r="E32" s="198">
        <f>INDEX('Real allowance'!$L$8:$P$23, MATCH(Interface!$B32, 'Real allowance'!$K$8:$K$23, 0), MATCH(Interface!$C32, 'Real allowance'!$L$7:$P$7, 0))</f>
        <v>75.689856912563144</v>
      </c>
      <c r="F32" s="198">
        <f>INDEX('Real allowance'!$B$7:$G$24, MATCH(Interface!$B32, 'Real allowance'!$B$7:$B$24, 0), MATCH(Interface!$C32, 'Real allowance'!$B$7:$H$7, 0))</f>
        <v>72.738919553806397</v>
      </c>
      <c r="G32" s="198">
        <f>INDEX('Final nominal allowances'!$R$6:$V$21, MATCH(Interface!$B32, 'Final nominal allowances'!$Q$6:$Q$21, 0), MATCH(Interface!$C32, 'Final nominal allowances'!$R$5:$V$5, 0))</f>
        <v>41.511147022986393</v>
      </c>
    </row>
    <row r="33" spans="1:7">
      <c r="A33" s="66" t="str">
        <f t="shared" si="0"/>
        <v>SRN30</v>
      </c>
      <c r="B33" s="66" t="s">
        <v>104</v>
      </c>
      <c r="C33" s="66" t="s">
        <v>34</v>
      </c>
      <c r="D33" s="198">
        <f>Controls!$E$41</f>
        <v>0.91715931484720437</v>
      </c>
      <c r="E33" s="198">
        <f>INDEX('Real allowance'!$L$8:$P$23, MATCH(Interface!$B33, 'Real allowance'!$K$8:$K$23, 0), MATCH(Interface!$C33, 'Real allowance'!$L$7:$P$7, 0))</f>
        <v>76.381909070547835</v>
      </c>
      <c r="F33" s="198">
        <f>INDEX('Real allowance'!$B$7:$G$24, MATCH(Interface!$B33, 'Real allowance'!$B$7:$B$24, 0), MATCH(Interface!$C33, 'Real allowance'!$B$7:$H$7, 0))</f>
        <v>72.822486347052219</v>
      </c>
      <c r="G33" s="198">
        <f>INDEX('Final nominal allowances'!$R$6:$V$21, MATCH(Interface!$B33, 'Final nominal allowances'!$Q$6:$Q$21, 0), MATCH(Interface!$C33, 'Final nominal allowances'!$R$5:$V$5, 0))</f>
        <v>42.160709400531175</v>
      </c>
    </row>
    <row r="34" spans="1:7">
      <c r="A34" s="66" t="str">
        <f t="shared" si="0"/>
        <v>SVE26</v>
      </c>
      <c r="B34" s="66" t="s">
        <v>106</v>
      </c>
      <c r="C34" s="66" t="s">
        <v>30</v>
      </c>
      <c r="D34" s="198">
        <f>Controls!$E$41</f>
        <v>0.91715931484720437</v>
      </c>
      <c r="E34" s="198">
        <f>INDEX('Real allowance'!$L$8:$P$23, MATCH(Interface!$B34, 'Real allowance'!$K$8:$K$23, 0), MATCH(Interface!$C34, 'Real allowance'!$L$7:$P$7, 0))</f>
        <v>140.11719096617955</v>
      </c>
      <c r="F34" s="198">
        <f>INDEX('Real allowance'!$B$7:$G$24, MATCH(Interface!$B34, 'Real allowance'!$B$7:$B$24, 0), MATCH(Interface!$C34, 'Real allowance'!$B$7:$H$7, 0))</f>
        <v>137.90597616372261</v>
      </c>
      <c r="G34" s="198">
        <f>INDEX('Final nominal allowances'!$R$6:$V$21, MATCH(Interface!$B34, 'Final nominal allowances'!$Q$6:$Q$21, 0), MATCH(Interface!$C34, 'Final nominal allowances'!$R$5:$V$5, 0))</f>
        <v>36.037252078493822</v>
      </c>
    </row>
    <row r="35" spans="1:7">
      <c r="A35" s="66" t="str">
        <f t="shared" si="0"/>
        <v>SVE27</v>
      </c>
      <c r="B35" s="66" t="s">
        <v>106</v>
      </c>
      <c r="C35" s="66" t="s">
        <v>31</v>
      </c>
      <c r="D35" s="198">
        <f>Controls!$E$41</f>
        <v>0.91715931484720437</v>
      </c>
      <c r="E35" s="198">
        <f>INDEX('Real allowance'!$L$8:$P$23, MATCH(Interface!$B35, 'Real allowance'!$K$8:$K$23, 0), MATCH(Interface!$C35, 'Real allowance'!$L$7:$P$7, 0))</f>
        <v>148.10913683942636</v>
      </c>
      <c r="F35" s="198">
        <f>INDEX('Real allowance'!$B$7:$G$24, MATCH(Interface!$B35, 'Real allowance'!$B$7:$B$24, 0), MATCH(Interface!$C35, 'Real allowance'!$B$7:$H$7, 0))</f>
        <v>144.61699994140886</v>
      </c>
      <c r="G35" s="198">
        <f>INDEX('Final nominal allowances'!$R$6:$V$21, MATCH(Interface!$B35, 'Final nominal allowances'!$Q$6:$Q$21, 0), MATCH(Interface!$C35, 'Final nominal allowances'!$R$5:$V$5, 0))</f>
        <v>38.395022227258472</v>
      </c>
    </row>
    <row r="36" spans="1:7">
      <c r="A36" s="66" t="str">
        <f t="shared" si="0"/>
        <v>SVE28</v>
      </c>
      <c r="B36" s="66" t="s">
        <v>106</v>
      </c>
      <c r="C36" s="66" t="s">
        <v>32</v>
      </c>
      <c r="D36" s="198">
        <f>Controls!$E$41</f>
        <v>0.91715931484720437</v>
      </c>
      <c r="E36" s="198">
        <f>INDEX('Real allowance'!$L$8:$P$23, MATCH(Interface!$B36, 'Real allowance'!$K$8:$K$23, 0), MATCH(Interface!$C36, 'Real allowance'!$L$7:$P$7, 0))</f>
        <v>151.50043754139327</v>
      </c>
      <c r="F36" s="198">
        <f>INDEX('Real allowance'!$B$7:$G$24, MATCH(Interface!$B36, 'Real allowance'!$B$7:$B$24, 0), MATCH(Interface!$C36, 'Real allowance'!$B$7:$H$7, 0))</f>
        <v>146.75645630938303</v>
      </c>
      <c r="G36" s="198">
        <f>INDEX('Final nominal allowances'!$R$6:$V$21, MATCH(Interface!$B36, 'Final nominal allowances'!$Q$6:$Q$21, 0), MATCH(Interface!$C36, 'Final nominal allowances'!$R$5:$V$5, 0))</f>
        <v>39.643186195272442</v>
      </c>
    </row>
    <row r="37" spans="1:7">
      <c r="A37" s="66" t="str">
        <f t="shared" si="0"/>
        <v>SVE29</v>
      </c>
      <c r="B37" s="66" t="s">
        <v>106</v>
      </c>
      <c r="C37" s="66" t="s">
        <v>33</v>
      </c>
      <c r="D37" s="198">
        <f>Controls!$E$41</f>
        <v>0.91715931484720437</v>
      </c>
      <c r="E37" s="198">
        <f>INDEX('Real allowance'!$L$8:$P$23, MATCH(Interface!$B37, 'Real allowance'!$K$8:$K$23, 0), MATCH(Interface!$C37, 'Real allowance'!$L$7:$P$7, 0))</f>
        <v>156.73616130674304</v>
      </c>
      <c r="F37" s="198">
        <f>INDEX('Real allowance'!$B$7:$G$24, MATCH(Interface!$B37, 'Real allowance'!$B$7:$B$24, 0), MATCH(Interface!$C37, 'Real allowance'!$B$7:$H$7, 0))</f>
        <v>150.62545357476131</v>
      </c>
      <c r="G37" s="198">
        <f>INDEX('Final nominal allowances'!$R$6:$V$21, MATCH(Interface!$B37, 'Final nominal allowances'!$Q$6:$Q$21, 0), MATCH(Interface!$C37, 'Final nominal allowances'!$R$5:$V$5, 0))</f>
        <v>41.39456703373007</v>
      </c>
    </row>
    <row r="38" spans="1:7">
      <c r="A38" s="66" t="str">
        <f t="shared" si="0"/>
        <v>SVE30</v>
      </c>
      <c r="B38" s="66" t="s">
        <v>106</v>
      </c>
      <c r="C38" s="66" t="s">
        <v>34</v>
      </c>
      <c r="D38" s="198">
        <f>Controls!$E$41</f>
        <v>0.91715931484720437</v>
      </c>
      <c r="E38" s="198">
        <f>INDEX('Real allowance'!$L$8:$P$23, MATCH(Interface!$B38, 'Real allowance'!$K$8:$K$23, 0), MATCH(Interface!$C38, 'Real allowance'!$L$7:$P$7, 0))</f>
        <v>156.23263493302647</v>
      </c>
      <c r="F38" s="198">
        <f>INDEX('Real allowance'!$B$7:$G$24, MATCH(Interface!$B38, 'Real allowance'!$B$7:$B$24, 0), MATCH(Interface!$C38, 'Real allowance'!$B$7:$H$7, 0))</f>
        <v>148.95214145362698</v>
      </c>
      <c r="G38" s="198">
        <f>INDEX('Final nominal allowances'!$R$6:$V$21, MATCH(Interface!$B38, 'Final nominal allowances'!$Q$6:$Q$21, 0), MATCH(Interface!$C38, 'Final nominal allowances'!$R$5:$V$5, 0))</f>
        <v>41.553453833040699</v>
      </c>
    </row>
    <row r="39" spans="1:7">
      <c r="A39" s="66" t="str">
        <f t="shared" si="0"/>
        <v>TMS26</v>
      </c>
      <c r="B39" s="66" t="s">
        <v>110</v>
      </c>
      <c r="C39" s="66" t="s">
        <v>30</v>
      </c>
      <c r="D39" s="198">
        <f>Controls!$E$41</f>
        <v>0.91715931484720437</v>
      </c>
      <c r="E39" s="198">
        <f>INDEX('Real allowance'!$L$8:$P$23, MATCH(Interface!$B39, 'Real allowance'!$K$8:$K$23, 0), MATCH(Interface!$C39, 'Real allowance'!$L$7:$P$7, 0))</f>
        <v>202.42041923400822</v>
      </c>
      <c r="F39" s="198">
        <f>INDEX('Real allowance'!$B$7:$G$24, MATCH(Interface!$B39, 'Real allowance'!$B$7:$B$24, 0), MATCH(Interface!$C39, 'Real allowance'!$B$7:$H$7, 0))</f>
        <v>199.22598588686941</v>
      </c>
      <c r="G39" s="198">
        <f>INDEX('Final nominal allowances'!$R$6:$V$21, MATCH(Interface!$B39, 'Final nominal allowances'!$Q$6:$Q$21, 0), MATCH(Interface!$C39, 'Final nominal allowances'!$R$5:$V$5, 0))</f>
        <v>37.388841100826582</v>
      </c>
    </row>
    <row r="40" spans="1:7">
      <c r="A40" s="66" t="str">
        <f t="shared" si="0"/>
        <v>TMS27</v>
      </c>
      <c r="B40" s="66" t="s">
        <v>110</v>
      </c>
      <c r="C40" s="66" t="s">
        <v>31</v>
      </c>
      <c r="D40" s="198">
        <f>Controls!$E$41</f>
        <v>0.91715931484720437</v>
      </c>
      <c r="E40" s="198">
        <f>INDEX('Real allowance'!$L$8:$P$23, MATCH(Interface!$B40, 'Real allowance'!$K$8:$K$23, 0), MATCH(Interface!$C40, 'Real allowance'!$L$7:$P$7, 0))</f>
        <v>205.0565036830024</v>
      </c>
      <c r="F40" s="198">
        <f>INDEX('Real allowance'!$B$7:$G$24, MATCH(Interface!$B40, 'Real allowance'!$B$7:$B$24, 0), MATCH(Interface!$C40, 'Real allowance'!$B$7:$H$7, 0))</f>
        <v>200.22165420665834</v>
      </c>
      <c r="G40" s="198">
        <f>INDEX('Final nominal allowances'!$R$6:$V$21, MATCH(Interface!$B40, 'Final nominal allowances'!$Q$6:$Q$21, 0), MATCH(Interface!$C40, 'Final nominal allowances'!$R$5:$V$5, 0))</f>
        <v>37.908609547230185</v>
      </c>
    </row>
    <row r="41" spans="1:7">
      <c r="A41" s="66" t="str">
        <f t="shared" si="0"/>
        <v>TMS28</v>
      </c>
      <c r="B41" s="66" t="s">
        <v>110</v>
      </c>
      <c r="C41" s="66" t="s">
        <v>32</v>
      </c>
      <c r="D41" s="198">
        <f>Controls!$E$41</f>
        <v>0.91715931484720437</v>
      </c>
      <c r="E41" s="198">
        <f>INDEX('Real allowance'!$L$8:$P$23, MATCH(Interface!$B41, 'Real allowance'!$K$8:$K$23, 0), MATCH(Interface!$C41, 'Real allowance'!$L$7:$P$7, 0))</f>
        <v>212.05475335541038</v>
      </c>
      <c r="F41" s="198">
        <f>INDEX('Real allowance'!$B$7:$G$24, MATCH(Interface!$B41, 'Real allowance'!$B$7:$B$24, 0), MATCH(Interface!$C41, 'Real allowance'!$B$7:$H$7, 0))</f>
        <v>205.41461563434427</v>
      </c>
      <c r="G41" s="198">
        <f>INDEX('Final nominal allowances'!$R$6:$V$21, MATCH(Interface!$B41, 'Final nominal allowances'!$Q$6:$Q$21, 0), MATCH(Interface!$C41, 'Final nominal allowances'!$R$5:$V$5, 0))</f>
        <v>39.260962402610637</v>
      </c>
    </row>
    <row r="42" spans="1:7">
      <c r="A42" s="66" t="str">
        <f t="shared" si="0"/>
        <v>TMS29</v>
      </c>
      <c r="B42" s="66" t="s">
        <v>110</v>
      </c>
      <c r="C42" s="66" t="s">
        <v>33</v>
      </c>
      <c r="D42" s="198">
        <f>Controls!$E$41</f>
        <v>0.91715931484720437</v>
      </c>
      <c r="E42" s="198">
        <f>INDEX('Real allowance'!$L$8:$P$23, MATCH(Interface!$B42, 'Real allowance'!$K$8:$K$23, 0), MATCH(Interface!$C42, 'Real allowance'!$L$7:$P$7, 0))</f>
        <v>217.21726512048352</v>
      </c>
      <c r="F42" s="198">
        <f>INDEX('Real allowance'!$B$7:$G$24, MATCH(Interface!$B42, 'Real allowance'!$B$7:$B$24, 0), MATCH(Interface!$C42, 'Real allowance'!$B$7:$H$7, 0))</f>
        <v>208.74856708408109</v>
      </c>
      <c r="G42" s="198">
        <f>INDEX('Final nominal allowances'!$R$6:$V$21, MATCH(Interface!$B42, 'Final nominal allowances'!$Q$6:$Q$21, 0), MATCH(Interface!$C42, 'Final nominal allowances'!$R$5:$V$5, 0))</f>
        <v>40.316705435712876</v>
      </c>
    </row>
    <row r="43" spans="1:7">
      <c r="A43" s="66" t="str">
        <f t="shared" si="0"/>
        <v>TMS30</v>
      </c>
      <c r="B43" s="66" t="s">
        <v>110</v>
      </c>
      <c r="C43" s="66" t="s">
        <v>34</v>
      </c>
      <c r="D43" s="198">
        <f>Controls!$E$41</f>
        <v>0.91715931484720437</v>
      </c>
      <c r="E43" s="198">
        <f>INDEX('Real allowance'!$L$8:$P$23, MATCH(Interface!$B43, 'Real allowance'!$K$8:$K$23, 0), MATCH(Interface!$C43, 'Real allowance'!$L$7:$P$7, 0))</f>
        <v>224.51362189349777</v>
      </c>
      <c r="F43" s="198">
        <f>INDEX('Real allowance'!$B$7:$G$24, MATCH(Interface!$B43, 'Real allowance'!$B$7:$B$24, 0), MATCH(Interface!$C43, 'Real allowance'!$B$7:$H$7, 0))</f>
        <v>214.05121139307525</v>
      </c>
      <c r="G43" s="198">
        <f>INDEX('Final nominal allowances'!$R$6:$V$21, MATCH(Interface!$B43, 'Final nominal allowances'!$Q$6:$Q$21, 0), MATCH(Interface!$C43, 'Final nominal allowances'!$R$5:$V$5, 0))</f>
        <v>41.701058948600028</v>
      </c>
    </row>
    <row r="44" spans="1:7">
      <c r="A44" s="66" t="str">
        <f t="shared" si="0"/>
        <v>WSH26</v>
      </c>
      <c r="B44" s="66" t="s">
        <v>111</v>
      </c>
      <c r="C44" s="66" t="s">
        <v>30</v>
      </c>
      <c r="D44" s="198">
        <f>Controls!$E$41</f>
        <v>0.91715931484720437</v>
      </c>
      <c r="E44" s="198">
        <f>INDEX('Real allowance'!$L$8:$P$23, MATCH(Interface!$B44, 'Real allowance'!$K$8:$K$23, 0), MATCH(Interface!$C44, 'Real allowance'!$L$7:$P$7, 0))</f>
        <v>56.677729773276894</v>
      </c>
      <c r="F44" s="198">
        <f>INDEX('Real allowance'!$B$7:$G$24, MATCH(Interface!$B44, 'Real allowance'!$B$7:$B$24, 0), MATCH(Interface!$C44, 'Real allowance'!$B$7:$H$7, 0))</f>
        <v>55.783288240584625</v>
      </c>
      <c r="G44" s="198">
        <f>INDEX('Final nominal allowances'!$R$6:$V$21, MATCH(Interface!$B44, 'Final nominal allowances'!$Q$6:$Q$21, 0), MATCH(Interface!$C44, 'Final nominal allowances'!$R$5:$V$5, 0))</f>
        <v>42.119714209991876</v>
      </c>
    </row>
    <row r="45" spans="1:7">
      <c r="A45" s="66" t="str">
        <f t="shared" si="0"/>
        <v>WSH27</v>
      </c>
      <c r="B45" s="66" t="s">
        <v>111</v>
      </c>
      <c r="C45" s="66" t="s">
        <v>31</v>
      </c>
      <c r="D45" s="198">
        <f>Controls!$E$41</f>
        <v>0.91715931484720437</v>
      </c>
      <c r="E45" s="198">
        <f>INDEX('Real allowance'!$L$8:$P$23, MATCH(Interface!$B45, 'Real allowance'!$K$8:$K$23, 0), MATCH(Interface!$C45, 'Real allowance'!$L$7:$P$7, 0))</f>
        <v>58.402567036423889</v>
      </c>
      <c r="F45" s="198">
        <f>INDEX('Real allowance'!$B$7:$G$24, MATCH(Interface!$B45, 'Real allowance'!$B$7:$B$24, 0), MATCH(Interface!$C45, 'Real allowance'!$B$7:$H$7, 0))</f>
        <v>57.025543554692646</v>
      </c>
      <c r="G45" s="198">
        <f>INDEX('Final nominal allowances'!$R$6:$V$21, MATCH(Interface!$B45, 'Final nominal allowances'!$Q$6:$Q$21, 0), MATCH(Interface!$C45, 'Final nominal allowances'!$R$5:$V$5, 0))</f>
        <v>43.735929214009175</v>
      </c>
    </row>
    <row r="46" spans="1:7">
      <c r="A46" s="66" t="str">
        <f t="shared" si="0"/>
        <v>WSH28</v>
      </c>
      <c r="B46" s="66" t="s">
        <v>111</v>
      </c>
      <c r="C46" s="66" t="s">
        <v>32</v>
      </c>
      <c r="D46" s="198">
        <f>Controls!$E$41</f>
        <v>0.91715931484720437</v>
      </c>
      <c r="E46" s="198">
        <f>INDEX('Real allowance'!$L$8:$P$23, MATCH(Interface!$B46, 'Real allowance'!$K$8:$K$23, 0), MATCH(Interface!$C46, 'Real allowance'!$L$7:$P$7, 0))</f>
        <v>60.616549304809006</v>
      </c>
      <c r="F46" s="198">
        <f>INDEX('Real allowance'!$B$7:$G$24, MATCH(Interface!$B46, 'Real allowance'!$B$7:$B$24, 0), MATCH(Interface!$C46, 'Real allowance'!$B$7:$H$7, 0))</f>
        <v>58.718444078725632</v>
      </c>
      <c r="G46" s="198">
        <f>INDEX('Final nominal allowances'!$R$6:$V$21, MATCH(Interface!$B46, 'Final nominal allowances'!$Q$6:$Q$21, 0), MATCH(Interface!$C46, 'Final nominal allowances'!$R$5:$V$5, 0))</f>
        <v>45.806038050151777</v>
      </c>
    </row>
    <row r="47" spans="1:7">
      <c r="A47" s="66" t="str">
        <f t="shared" si="0"/>
        <v>WSH29</v>
      </c>
      <c r="B47" s="66" t="s">
        <v>111</v>
      </c>
      <c r="C47" s="66" t="s">
        <v>33</v>
      </c>
      <c r="D47" s="198">
        <f>Controls!$E$41</f>
        <v>0.91715931484720437</v>
      </c>
      <c r="E47" s="198">
        <f>INDEX('Real allowance'!$L$8:$P$23, MATCH(Interface!$B47, 'Real allowance'!$K$8:$K$23, 0), MATCH(Interface!$C47, 'Real allowance'!$L$7:$P$7, 0))</f>
        <v>62.252027773399817</v>
      </c>
      <c r="F47" s="198">
        <f>INDEX('Real allowance'!$B$7:$G$24, MATCH(Interface!$B47, 'Real allowance'!$B$7:$B$24, 0), MATCH(Interface!$C47, 'Real allowance'!$B$7:$H$7, 0))</f>
        <v>59.82499406098178</v>
      </c>
      <c r="G47" s="198">
        <f>INDEX('Final nominal allowances'!$R$6:$V$21, MATCH(Interface!$B47, 'Final nominal allowances'!$Q$6:$Q$21, 0), MATCH(Interface!$C47, 'Final nominal allowances'!$R$5:$V$5, 0))</f>
        <v>47.45269667901551</v>
      </c>
    </row>
    <row r="48" spans="1:7">
      <c r="A48" s="66" t="str">
        <f t="shared" si="0"/>
        <v>WSH30</v>
      </c>
      <c r="B48" s="66" t="s">
        <v>111</v>
      </c>
      <c r="C48" s="66" t="s">
        <v>34</v>
      </c>
      <c r="D48" s="198">
        <f>Controls!$E$41</f>
        <v>0.91715931484720437</v>
      </c>
      <c r="E48" s="198">
        <f>INDEX('Real allowance'!$L$8:$P$23, MATCH(Interface!$B48, 'Real allowance'!$K$8:$K$23, 0), MATCH(Interface!$C48, 'Real allowance'!$L$7:$P$7, 0))</f>
        <v>63.996808547206243</v>
      </c>
      <c r="F48" s="198">
        <f>INDEX('Real allowance'!$B$7:$G$24, MATCH(Interface!$B48, 'Real allowance'!$B$7:$B$24, 0), MATCH(Interface!$C48, 'Real allowance'!$B$7:$H$7, 0))</f>
        <v>61.014535685137147</v>
      </c>
      <c r="G48" s="198">
        <f>INDEX('Final nominal allowances'!$R$6:$V$21, MATCH(Interface!$B48, 'Final nominal allowances'!$Q$6:$Q$21, 0), MATCH(Interface!$C48, 'Final nominal allowances'!$R$5:$V$5, 0))</f>
        <v>49.10093530005922</v>
      </c>
    </row>
    <row r="49" spans="1:7">
      <c r="A49" s="66" t="str">
        <f t="shared" si="0"/>
        <v>WSX26</v>
      </c>
      <c r="B49" s="66" t="s">
        <v>112</v>
      </c>
      <c r="C49" s="66" t="s">
        <v>30</v>
      </c>
      <c r="D49" s="198">
        <f>Controls!$E$41</f>
        <v>0.91715931484720437</v>
      </c>
      <c r="E49" s="198">
        <f>INDEX('Real allowance'!$L$8:$P$23, MATCH(Interface!$B49, 'Real allowance'!$K$8:$K$23, 0), MATCH(Interface!$C49, 'Real allowance'!$L$7:$P$7, 0))</f>
        <v>37.944732290626817</v>
      </c>
      <c r="F49" s="198">
        <f>INDEX('Real allowance'!$B$7:$G$24, MATCH(Interface!$B49, 'Real allowance'!$B$7:$B$24, 0), MATCH(Interface!$C49, 'Real allowance'!$B$7:$H$7, 0))</f>
        <v>37.345919588646858</v>
      </c>
      <c r="G49" s="198">
        <f>INDEX('Final nominal allowances'!$R$6:$V$21, MATCH(Interface!$B49, 'Final nominal allowances'!$Q$6:$Q$21, 0), MATCH(Interface!$C49, 'Final nominal allowances'!$R$5:$V$5, 0))</f>
        <v>32.829398506464251</v>
      </c>
    </row>
    <row r="50" spans="1:7">
      <c r="A50" s="66" t="str">
        <f t="shared" si="0"/>
        <v>WSX27</v>
      </c>
      <c r="B50" s="66" t="s">
        <v>112</v>
      </c>
      <c r="C50" s="66" t="s">
        <v>31</v>
      </c>
      <c r="D50" s="198">
        <f>Controls!$E$41</f>
        <v>0.91715931484720437</v>
      </c>
      <c r="E50" s="198">
        <f>INDEX('Real allowance'!$L$8:$P$23, MATCH(Interface!$B50, 'Real allowance'!$K$8:$K$23, 0), MATCH(Interface!$C50, 'Real allowance'!$L$7:$P$7, 0))</f>
        <v>40.38278331554389</v>
      </c>
      <c r="F50" s="198">
        <f>INDEX('Real allowance'!$B$7:$G$24, MATCH(Interface!$B50, 'Real allowance'!$B$7:$B$24, 0), MATCH(Interface!$C50, 'Real allowance'!$B$7:$H$7, 0))</f>
        <v>39.430632687498935</v>
      </c>
      <c r="G50" s="198">
        <f>INDEX('Final nominal allowances'!$R$6:$V$21, MATCH(Interface!$B50, 'Final nominal allowances'!$Q$6:$Q$21, 0), MATCH(Interface!$C50, 'Final nominal allowances'!$R$5:$V$5, 0))</f>
        <v>35.255585356931057</v>
      </c>
    </row>
    <row r="51" spans="1:7">
      <c r="A51" s="66" t="str">
        <f t="shared" si="0"/>
        <v>WSX28</v>
      </c>
      <c r="B51" s="66" t="s">
        <v>112</v>
      </c>
      <c r="C51" s="66" t="s">
        <v>32</v>
      </c>
      <c r="D51" s="198">
        <f>Controls!$E$41</f>
        <v>0.91715931484720437</v>
      </c>
      <c r="E51" s="198">
        <f>INDEX('Real allowance'!$L$8:$P$23, MATCH(Interface!$B51, 'Real allowance'!$K$8:$K$23, 0), MATCH(Interface!$C51, 'Real allowance'!$L$7:$P$7, 0))</f>
        <v>41.869956689830111</v>
      </c>
      <c r="F51" s="198">
        <f>INDEX('Real allowance'!$B$7:$G$24, MATCH(Interface!$B51, 'Real allowance'!$B$7:$B$24, 0), MATCH(Interface!$C51, 'Real allowance'!$B$7:$H$7, 0))</f>
        <v>40.558869461667058</v>
      </c>
      <c r="G51" s="198">
        <f>INDEX('Final nominal allowances'!$R$6:$V$21, MATCH(Interface!$B51, 'Final nominal allowances'!$Q$6:$Q$21, 0), MATCH(Interface!$C51, 'Final nominal allowances'!$R$5:$V$5, 0))</f>
        <v>36.934972985223951</v>
      </c>
    </row>
    <row r="52" spans="1:7">
      <c r="A52" s="66" t="str">
        <f t="shared" si="0"/>
        <v>WSX29</v>
      </c>
      <c r="B52" s="66" t="s">
        <v>112</v>
      </c>
      <c r="C52" s="66" t="s">
        <v>33</v>
      </c>
      <c r="D52" s="198">
        <f>Controls!$E$41</f>
        <v>0.91715931484720437</v>
      </c>
      <c r="E52" s="198">
        <f>INDEX('Real allowance'!$L$8:$P$23, MATCH(Interface!$B52, 'Real allowance'!$K$8:$K$23, 0), MATCH(Interface!$C52, 'Real allowance'!$L$7:$P$7, 0))</f>
        <v>42.480205042328116</v>
      </c>
      <c r="F52" s="198">
        <f>INDEX('Real allowance'!$B$7:$G$24, MATCH(Interface!$B52, 'Real allowance'!$B$7:$B$24, 0), MATCH(Interface!$C52, 'Real allowance'!$B$7:$H$7, 0))</f>
        <v>40.824019799279441</v>
      </c>
      <c r="G52" s="198">
        <f>INDEX('Final nominal allowances'!$R$6:$V$21, MATCH(Interface!$B52, 'Final nominal allowances'!$Q$6:$Q$21, 0), MATCH(Interface!$C52, 'Final nominal allowances'!$R$5:$V$5, 0))</f>
        <v>37.861760330991103</v>
      </c>
    </row>
    <row r="53" spans="1:7">
      <c r="A53" s="66" t="str">
        <f t="shared" si="0"/>
        <v>WSX30</v>
      </c>
      <c r="B53" s="66" t="s">
        <v>112</v>
      </c>
      <c r="C53" s="66" t="s">
        <v>34</v>
      </c>
      <c r="D53" s="198">
        <f>Controls!$E$41</f>
        <v>0.91715931484720437</v>
      </c>
      <c r="E53" s="198">
        <f>INDEX('Real allowance'!$L$8:$P$23, MATCH(Interface!$B53, 'Real allowance'!$K$8:$K$23, 0), MATCH(Interface!$C53, 'Real allowance'!$L$7:$P$7, 0))</f>
        <v>43.002674381610795</v>
      </c>
      <c r="F53" s="198">
        <f>INDEX('Real allowance'!$B$7:$G$24, MATCH(Interface!$B53, 'Real allowance'!$B$7:$B$24, 0), MATCH(Interface!$C53, 'Real allowance'!$B$7:$H$7, 0))</f>
        <v>40.998735252207595</v>
      </c>
      <c r="G53" s="198">
        <f>INDEX('Final nominal allowances'!$R$6:$V$21, MATCH(Interface!$B53, 'Final nominal allowances'!$Q$6:$Q$21, 0), MATCH(Interface!$C53, 'Final nominal allowances'!$R$5:$V$5, 0))</f>
        <v>38.652356919930199</v>
      </c>
    </row>
    <row r="54" spans="1:7">
      <c r="A54" s="66" t="str">
        <f t="shared" si="0"/>
        <v>YKY26</v>
      </c>
      <c r="B54" s="66" t="s">
        <v>113</v>
      </c>
      <c r="C54" s="66" t="s">
        <v>30</v>
      </c>
      <c r="D54" s="198">
        <f>Controls!$E$41</f>
        <v>0.91715931484720437</v>
      </c>
      <c r="E54" s="198">
        <f>INDEX('Real allowance'!$L$8:$P$23, MATCH(Interface!$B54, 'Real allowance'!$K$8:$K$23, 0), MATCH(Interface!$C54, 'Real allowance'!$L$7:$P$7, 0))</f>
        <v>86.739044195916065</v>
      </c>
      <c r="F54" s="198">
        <f>INDEX('Real allowance'!$B$7:$G$24, MATCH(Interface!$B54, 'Real allowance'!$B$7:$B$24, 0), MATCH(Interface!$C54, 'Real allowance'!$B$7:$H$7, 0))</f>
        <v>85.370199608364544</v>
      </c>
      <c r="G54" s="198">
        <f>INDEX('Final nominal allowances'!$R$6:$V$21, MATCH(Interface!$B54, 'Final nominal allowances'!$Q$6:$Q$21, 0), MATCH(Interface!$C54, 'Final nominal allowances'!$R$5:$V$5, 0))</f>
        <v>41.094026509507351</v>
      </c>
    </row>
    <row r="55" spans="1:7">
      <c r="A55" s="66" t="str">
        <f t="shared" si="0"/>
        <v>YKY27</v>
      </c>
      <c r="B55" s="66" t="s">
        <v>113</v>
      </c>
      <c r="C55" s="66" t="s">
        <v>31</v>
      </c>
      <c r="D55" s="198">
        <f>Controls!$E$41</f>
        <v>0.91715931484720437</v>
      </c>
      <c r="E55" s="198">
        <f>INDEX('Real allowance'!$L$8:$P$23, MATCH(Interface!$B55, 'Real allowance'!$K$8:$K$23, 0), MATCH(Interface!$C55, 'Real allowance'!$L$7:$P$7, 0))</f>
        <v>89.531119039149559</v>
      </c>
      <c r="F55" s="198">
        <f>INDEX('Real allowance'!$B$7:$G$24, MATCH(Interface!$B55, 'Real allowance'!$B$7:$B$24, 0), MATCH(Interface!$C55, 'Real allowance'!$B$7:$H$7, 0))</f>
        <v>87.420142424274161</v>
      </c>
      <c r="G55" s="198">
        <f>INDEX('Final nominal allowances'!$R$6:$V$21, MATCH(Interface!$B55, 'Final nominal allowances'!$Q$6:$Q$21, 0), MATCH(Interface!$C55, 'Final nominal allowances'!$R$5:$V$5, 0))</f>
        <v>42.788925900595004</v>
      </c>
    </row>
    <row r="56" spans="1:7">
      <c r="A56" s="66" t="str">
        <f t="shared" si="0"/>
        <v>YKY28</v>
      </c>
      <c r="B56" s="66" t="s">
        <v>113</v>
      </c>
      <c r="C56" s="66" t="s">
        <v>32</v>
      </c>
      <c r="D56" s="198">
        <f>Controls!$E$41</f>
        <v>0.91715931484720437</v>
      </c>
      <c r="E56" s="198">
        <f>INDEX('Real allowance'!$L$8:$P$23, MATCH(Interface!$B56, 'Real allowance'!$K$8:$K$23, 0), MATCH(Interface!$C56, 'Real allowance'!$L$7:$P$7, 0))</f>
        <v>92.221379236491558</v>
      </c>
      <c r="F56" s="198">
        <f>INDEX('Real allowance'!$B$7:$G$24, MATCH(Interface!$B56, 'Real allowance'!$B$7:$B$24, 0), MATCH(Interface!$C56, 'Real allowance'!$B$7:$H$7, 0))</f>
        <v>89.333621950850187</v>
      </c>
      <c r="G56" s="198">
        <f>INDEX('Final nominal allowances'!$R$6:$V$21, MATCH(Interface!$B56, 'Final nominal allowances'!$Q$6:$Q$21, 0), MATCH(Interface!$C56, 'Final nominal allowances'!$R$5:$V$5, 0))</f>
        <v>44.527791852287876</v>
      </c>
    </row>
    <row r="57" spans="1:7">
      <c r="A57" s="66" t="str">
        <f t="shared" si="0"/>
        <v>YKY29</v>
      </c>
      <c r="B57" s="66" t="s">
        <v>113</v>
      </c>
      <c r="C57" s="66" t="s">
        <v>33</v>
      </c>
      <c r="D57" s="198">
        <f>Controls!$E$41</f>
        <v>0.91715931484720437</v>
      </c>
      <c r="E57" s="198">
        <f>INDEX('Real allowance'!$L$8:$P$23, MATCH(Interface!$B57, 'Real allowance'!$K$8:$K$23, 0), MATCH(Interface!$C57, 'Real allowance'!$L$7:$P$7, 0))</f>
        <v>93.974648425480893</v>
      </c>
      <c r="F57" s="198">
        <f>INDEX('Real allowance'!$B$7:$G$24, MATCH(Interface!$B57, 'Real allowance'!$B$7:$B$24, 0), MATCH(Interface!$C57, 'Real allowance'!$B$7:$H$7, 0))</f>
        <v>90.310837815624211</v>
      </c>
      <c r="G57" s="198">
        <f>INDEX('Final nominal allowances'!$R$6:$V$21, MATCH(Interface!$B57, 'Final nominal allowances'!$Q$6:$Q$21, 0), MATCH(Interface!$C57, 'Final nominal allowances'!$R$5:$V$5, 0))</f>
        <v>45.832667959586153</v>
      </c>
    </row>
    <row r="58" spans="1:7">
      <c r="A58" s="66" t="str">
        <f t="shared" si="0"/>
        <v>YKY30</v>
      </c>
      <c r="B58" s="66" t="s">
        <v>113</v>
      </c>
      <c r="C58" s="66" t="s">
        <v>34</v>
      </c>
      <c r="D58" s="198">
        <f>Controls!$E$41</f>
        <v>0.91715931484720437</v>
      </c>
      <c r="E58" s="198">
        <f>INDEX('Real allowance'!$L$8:$P$23, MATCH(Interface!$B58, 'Real allowance'!$K$8:$K$23, 0), MATCH(Interface!$C58, 'Real allowance'!$L$7:$P$7, 0))</f>
        <v>95.576226292634757</v>
      </c>
      <c r="F58" s="198">
        <f>INDEX('Real allowance'!$B$7:$G$24, MATCH(Interface!$B58, 'Real allowance'!$B$7:$B$24, 0), MATCH(Interface!$C58, 'Real allowance'!$B$7:$H$7, 0))</f>
        <v>91.122341913052793</v>
      </c>
      <c r="G58" s="198">
        <f>INDEX('Final nominal allowances'!$R$6:$V$21, MATCH(Interface!$B58, 'Final nominal allowances'!$Q$6:$Q$21, 0), MATCH(Interface!$C58, 'Final nominal allowances'!$R$5:$V$5, 0))</f>
        <v>46.980919495528532</v>
      </c>
    </row>
    <row r="59" spans="1:7">
      <c r="A59" s="66" t="str">
        <f t="shared" si="0"/>
        <v>AFW26</v>
      </c>
      <c r="B59" s="66" t="s">
        <v>36</v>
      </c>
      <c r="C59" s="66" t="s">
        <v>30</v>
      </c>
      <c r="D59" s="198">
        <f>Controls!$E$41</f>
        <v>0.91715931484720437</v>
      </c>
      <c r="E59" s="198">
        <f>INDEX('Real allowance'!$L$8:$P$23, MATCH(Interface!$B59, 'Real allowance'!$K$8:$K$23, 0), MATCH(Interface!$C59, 'Real allowance'!$L$7:$P$7, 0))</f>
        <v>33.006836710332948</v>
      </c>
      <c r="F59" s="198">
        <f>INDEX('Real allowance'!$B$7:$G$24, MATCH(Interface!$B59, 'Real allowance'!$B$7:$B$24, 0), MATCH(Interface!$C59, 'Real allowance'!$B$7:$H$7, 0))</f>
        <v>32.485949834048192</v>
      </c>
      <c r="G59" s="198">
        <f>INDEX('Final nominal allowances'!$R$6:$V$21, MATCH(Interface!$B59, 'Final nominal allowances'!$Q$6:$Q$21, 0), MATCH(Interface!$C59, 'Final nominal allowances'!$R$5:$V$5, 0))</f>
        <v>24.541936555255639</v>
      </c>
    </row>
    <row r="60" spans="1:7">
      <c r="A60" s="66" t="str">
        <f t="shared" si="0"/>
        <v>AFW27</v>
      </c>
      <c r="B60" s="66" t="s">
        <v>36</v>
      </c>
      <c r="C60" s="66" t="s">
        <v>31</v>
      </c>
      <c r="D60" s="198">
        <f>Controls!$E$41</f>
        <v>0.91715931484720437</v>
      </c>
      <c r="E60" s="198">
        <f>INDEX('Real allowance'!$L$8:$P$23, MATCH(Interface!$B60, 'Real allowance'!$K$8:$K$23, 0), MATCH(Interface!$C60, 'Real allowance'!$L$7:$P$7, 0))</f>
        <v>34.010012427878031</v>
      </c>
      <c r="F60" s="198">
        <f>INDEX('Real allowance'!$B$7:$G$24, MATCH(Interface!$B60, 'Real allowance'!$B$7:$B$24, 0), MATCH(Interface!$C60, 'Real allowance'!$B$7:$H$7, 0))</f>
        <v>33.208119838157593</v>
      </c>
      <c r="G60" s="198">
        <f>INDEX('Final nominal allowances'!$R$6:$V$21, MATCH(Interface!$B60, 'Final nominal allowances'!$Q$6:$Q$21, 0), MATCH(Interface!$C60, 'Final nominal allowances'!$R$5:$V$5, 0))</f>
        <v>25.440589502794047</v>
      </c>
    </row>
    <row r="61" spans="1:7">
      <c r="A61" s="66" t="str">
        <f t="shared" si="0"/>
        <v>AFW28</v>
      </c>
      <c r="B61" s="66" t="s">
        <v>36</v>
      </c>
      <c r="C61" s="66" t="s">
        <v>32</v>
      </c>
      <c r="D61" s="198">
        <f>Controls!$E$41</f>
        <v>0.91715931484720437</v>
      </c>
      <c r="E61" s="198">
        <f>INDEX('Real allowance'!$L$8:$P$23, MATCH(Interface!$B61, 'Real allowance'!$K$8:$K$23, 0), MATCH(Interface!$C61, 'Real allowance'!$L$7:$P$7, 0))</f>
        <v>34.594444342335088</v>
      </c>
      <c r="F61" s="198">
        <f>INDEX('Real allowance'!$B$7:$G$24, MATCH(Interface!$B61, 'Real allowance'!$B$7:$B$24, 0), MATCH(Interface!$C61, 'Real allowance'!$B$7:$H$7, 0))</f>
        <v>33.511177538917309</v>
      </c>
      <c r="G61" s="198">
        <f>INDEX('Final nominal allowances'!$R$6:$V$21, MATCH(Interface!$B61, 'Final nominal allowances'!$Q$6:$Q$21, 0), MATCH(Interface!$C61, 'Final nominal allowances'!$R$5:$V$5, 0))</f>
        <v>26.075012264077621</v>
      </c>
    </row>
    <row r="62" spans="1:7">
      <c r="A62" s="66" t="str">
        <f t="shared" si="0"/>
        <v>AFW29</v>
      </c>
      <c r="B62" s="66" t="s">
        <v>36</v>
      </c>
      <c r="C62" s="66" t="s">
        <v>33</v>
      </c>
      <c r="D62" s="198">
        <f>Controls!$E$41</f>
        <v>0.91715931484720437</v>
      </c>
      <c r="E62" s="198">
        <f>INDEX('Real allowance'!$L$8:$P$23, MATCH(Interface!$B62, 'Real allowance'!$K$8:$K$23, 0), MATCH(Interface!$C62, 'Real allowance'!$L$7:$P$7, 0))</f>
        <v>35.366046463721837</v>
      </c>
      <c r="F62" s="198">
        <f>INDEX('Real allowance'!$B$7:$G$24, MATCH(Interface!$B62, 'Real allowance'!$B$7:$B$24, 0), MATCH(Interface!$C62, 'Real allowance'!$B$7:$H$7, 0))</f>
        <v>33.987222510310431</v>
      </c>
      <c r="G62" s="198">
        <f>INDEX('Final nominal allowances'!$R$6:$V$21, MATCH(Interface!$B62, 'Final nominal allowances'!$Q$6:$Q$21, 0), MATCH(Interface!$C62, 'Final nominal allowances'!$R$5:$V$5, 0))</f>
        <v>26.854215146712814</v>
      </c>
    </row>
    <row r="63" spans="1:7">
      <c r="A63" s="66" t="str">
        <f t="shared" si="0"/>
        <v>AFW30</v>
      </c>
      <c r="B63" s="66" t="s">
        <v>36</v>
      </c>
      <c r="C63" s="66" t="s">
        <v>34</v>
      </c>
      <c r="D63" s="198">
        <f>Controls!$E$41</f>
        <v>0.91715931484720437</v>
      </c>
      <c r="E63" s="198">
        <f>INDEX('Real allowance'!$L$8:$P$23, MATCH(Interface!$B63, 'Real allowance'!$K$8:$K$23, 0), MATCH(Interface!$C63, 'Real allowance'!$L$7:$P$7, 0))</f>
        <v>35.967139066276232</v>
      </c>
      <c r="F63" s="198">
        <f>INDEX('Real allowance'!$B$7:$G$24, MATCH(Interface!$B63, 'Real allowance'!$B$7:$B$24, 0), MATCH(Interface!$C63, 'Real allowance'!$B$7:$H$7, 0))</f>
        <v>34.291058255394866</v>
      </c>
      <c r="G63" s="198">
        <f>INDEX('Final nominal allowances'!$R$6:$V$21, MATCH(Interface!$B63, 'Final nominal allowances'!$Q$6:$Q$21, 0), MATCH(Interface!$C63, 'Final nominal allowances'!$R$5:$V$5, 0))</f>
        <v>27.453036690560054</v>
      </c>
    </row>
    <row r="64" spans="1:7">
      <c r="A64" s="66" t="str">
        <f t="shared" si="0"/>
        <v>PRT26</v>
      </c>
      <c r="B64" s="66" t="s">
        <v>100</v>
      </c>
      <c r="C64" s="66" t="s">
        <v>30</v>
      </c>
      <c r="D64" s="198">
        <f>Controls!$E$41</f>
        <v>0.91715931484720437</v>
      </c>
      <c r="E64" s="198">
        <f>INDEX('Real allowance'!$L$8:$P$23, MATCH(Interface!$B64, 'Real allowance'!$K$8:$K$23, 0), MATCH(Interface!$C64, 'Real allowance'!$L$7:$P$7, 0))</f>
        <v>5.5359016114414255</v>
      </c>
      <c r="F64" s="198">
        <f>INDEX('Real allowance'!$B$7:$G$24, MATCH(Interface!$B64, 'Real allowance'!$B$7:$B$24, 0), MATCH(Interface!$C64, 'Real allowance'!$B$7:$H$7, 0))</f>
        <v>5.4485385441135969</v>
      </c>
      <c r="G64" s="198">
        <f>INDEX('Final nominal allowances'!$R$6:$V$21, MATCH(Interface!$B64, 'Final nominal allowances'!$Q$6:$Q$21, 0), MATCH(Interface!$C64, 'Final nominal allowances'!$R$5:$V$5, 0))</f>
        <v>19.473476110774541</v>
      </c>
    </row>
    <row r="65" spans="1:7">
      <c r="A65" s="66" t="str">
        <f t="shared" si="0"/>
        <v>PRT27</v>
      </c>
      <c r="B65" s="66" t="s">
        <v>100</v>
      </c>
      <c r="C65" s="66" t="s">
        <v>31</v>
      </c>
      <c r="D65" s="198">
        <f>Controls!$E$41</f>
        <v>0.91715931484720437</v>
      </c>
      <c r="E65" s="198">
        <f>INDEX('Real allowance'!$L$8:$P$23, MATCH(Interface!$B65, 'Real allowance'!$K$8:$K$23, 0), MATCH(Interface!$C65, 'Real allowance'!$L$7:$P$7, 0))</f>
        <v>5.6398623159544128</v>
      </c>
      <c r="F65" s="198">
        <f>INDEX('Real allowance'!$B$7:$G$24, MATCH(Interface!$B65, 'Real allowance'!$B$7:$B$24, 0), MATCH(Interface!$C65, 'Real allowance'!$B$7:$H$7, 0))</f>
        <v>5.50688489326755</v>
      </c>
      <c r="G65" s="198">
        <f>INDEX('Final nominal allowances'!$R$6:$V$21, MATCH(Interface!$B65, 'Final nominal allowances'!$Q$6:$Q$21, 0), MATCH(Interface!$C65, 'Final nominal allowances'!$R$5:$V$5, 0))</f>
        <v>19.913562047561751</v>
      </c>
    </row>
    <row r="66" spans="1:7">
      <c r="A66" s="66" t="str">
        <f t="shared" si="0"/>
        <v>PRT28</v>
      </c>
      <c r="B66" s="66" t="s">
        <v>100</v>
      </c>
      <c r="C66" s="66" t="s">
        <v>32</v>
      </c>
      <c r="D66" s="198">
        <f>Controls!$E$41</f>
        <v>0.91715931484720437</v>
      </c>
      <c r="E66" s="198">
        <f>INDEX('Real allowance'!$L$8:$P$23, MATCH(Interface!$B66, 'Real allowance'!$K$8:$K$23, 0), MATCH(Interface!$C66, 'Real allowance'!$L$7:$P$7, 0))</f>
        <v>5.7457504965313717</v>
      </c>
      <c r="F66" s="198">
        <f>INDEX('Real allowance'!$B$7:$G$24, MATCH(Interface!$B66, 'Real allowance'!$B$7:$B$24, 0), MATCH(Interface!$C66, 'Real allowance'!$B$7:$H$7, 0))</f>
        <v>5.5658319896167576</v>
      </c>
      <c r="G66" s="198">
        <f>INDEX('Final nominal allowances'!$R$6:$V$21, MATCH(Interface!$B66, 'Final nominal allowances'!$Q$6:$Q$21, 0), MATCH(Interface!$C66, 'Final nominal allowances'!$R$5:$V$5, 0))</f>
        <v>20.396479446620727</v>
      </c>
    </row>
    <row r="67" spans="1:7">
      <c r="A67" s="66" t="str">
        <f t="shared" si="0"/>
        <v>PRT29</v>
      </c>
      <c r="B67" s="66" t="s">
        <v>100</v>
      </c>
      <c r="C67" s="66" t="s">
        <v>33</v>
      </c>
      <c r="D67" s="198">
        <f>Controls!$E$41</f>
        <v>0.91715931484720437</v>
      </c>
      <c r="E67" s="198">
        <f>INDEX('Real allowance'!$L$8:$P$23, MATCH(Interface!$B67, 'Real allowance'!$K$8:$K$23, 0), MATCH(Interface!$C67, 'Real allowance'!$L$7:$P$7, 0))</f>
        <v>5.8012971252490706</v>
      </c>
      <c r="F67" s="198">
        <f>INDEX('Real allowance'!$B$7:$G$24, MATCH(Interface!$B67, 'Real allowance'!$B$7:$B$24, 0), MATCH(Interface!$C67, 'Real allowance'!$B$7:$H$7, 0))</f>
        <v>5.5751206583557353</v>
      </c>
      <c r="G67" s="198">
        <f>INDEX('Final nominal allowances'!$R$6:$V$21, MATCH(Interface!$B67, 'Final nominal allowances'!$Q$6:$Q$21, 0), MATCH(Interface!$C67, 'Final nominal allowances'!$R$5:$V$5, 0))</f>
        <v>20.716259855553556</v>
      </c>
    </row>
    <row r="68" spans="1:7">
      <c r="A68" s="66" t="str">
        <f t="shared" si="0"/>
        <v>PRT30</v>
      </c>
      <c r="B68" s="66" t="s">
        <v>100</v>
      </c>
      <c r="C68" s="66" t="s">
        <v>34</v>
      </c>
      <c r="D68" s="198">
        <f>Controls!$E$41</f>
        <v>0.91715931484720437</v>
      </c>
      <c r="E68" s="198">
        <f>INDEX('Real allowance'!$L$8:$P$23, MATCH(Interface!$B68, 'Real allowance'!$K$8:$K$23, 0), MATCH(Interface!$C68, 'Real allowance'!$L$7:$P$7, 0))</f>
        <v>5.8809894277562673</v>
      </c>
      <c r="F68" s="198">
        <f>INDEX('Real allowance'!$B$7:$G$24, MATCH(Interface!$B68, 'Real allowance'!$B$7:$B$24, 0), MATCH(Interface!$C68, 'Real allowance'!$B$7:$H$7, 0))</f>
        <v>5.6069333369814336</v>
      </c>
      <c r="G68" s="198">
        <f>INDEX('Final nominal allowances'!$R$6:$V$21, MATCH(Interface!$B68, 'Final nominal allowances'!$Q$6:$Q$21, 0), MATCH(Interface!$C68, 'Final nominal allowances'!$R$5:$V$5, 0))</f>
        <v>21.089760098414015</v>
      </c>
    </row>
    <row r="69" spans="1:7">
      <c r="A69" s="66" t="str">
        <f t="shared" ref="A69:A83" si="1">B69&amp;RIGHT(C69,2)</f>
        <v>SES26</v>
      </c>
      <c r="B69" s="66" t="s">
        <v>102</v>
      </c>
      <c r="C69" s="66" t="s">
        <v>30</v>
      </c>
      <c r="D69" s="198">
        <f>Controls!$E$41</f>
        <v>0.91715931484720437</v>
      </c>
      <c r="E69" s="198">
        <f>INDEX('Real allowance'!$L$8:$P$23, MATCH(Interface!$B69, 'Real allowance'!$K$8:$K$23, 0), MATCH(Interface!$C69, 'Real allowance'!$L$7:$P$7, 0))</f>
        <v>7.3575648376788259</v>
      </c>
      <c r="F69" s="198">
        <f>INDEX('Real allowance'!$B$7:$G$24, MATCH(Interface!$B69, 'Real allowance'!$B$7:$B$24, 0), MATCH(Interface!$C69, 'Real allowance'!$B$7:$H$7, 0))</f>
        <v>7.2414537725987449</v>
      </c>
      <c r="G69" s="198">
        <f>INDEX('Final nominal allowances'!$R$6:$V$21, MATCH(Interface!$B69, 'Final nominal allowances'!$Q$6:$Q$21, 0), MATCH(Interface!$C69, 'Final nominal allowances'!$R$5:$V$5, 0))</f>
        <v>27.219992351612319</v>
      </c>
    </row>
    <row r="70" spans="1:7">
      <c r="A70" s="66" t="str">
        <f t="shared" si="1"/>
        <v>SES27</v>
      </c>
      <c r="B70" s="66" t="s">
        <v>102</v>
      </c>
      <c r="C70" s="66" t="s">
        <v>31</v>
      </c>
      <c r="D70" s="198">
        <f>Controls!$E$41</f>
        <v>0.91715931484720437</v>
      </c>
      <c r="E70" s="198">
        <f>INDEX('Real allowance'!$L$8:$P$23, MATCH(Interface!$B70, 'Real allowance'!$K$8:$K$23, 0), MATCH(Interface!$C70, 'Real allowance'!$L$7:$P$7, 0))</f>
        <v>7.7078506072449553</v>
      </c>
      <c r="F70" s="198">
        <f>INDEX('Real allowance'!$B$7:$G$24, MATCH(Interface!$B70, 'Real allowance'!$B$7:$B$24, 0), MATCH(Interface!$C70, 'Real allowance'!$B$7:$H$7, 0))</f>
        <v>7.5261138819870892</v>
      </c>
      <c r="G70" s="198">
        <f>INDEX('Final nominal allowances'!$R$6:$V$21, MATCH(Interface!$B70, 'Final nominal allowances'!$Q$6:$Q$21, 0), MATCH(Interface!$C70, 'Final nominal allowances'!$R$5:$V$5, 0))</f>
        <v>28.647667066903665</v>
      </c>
    </row>
    <row r="71" spans="1:7">
      <c r="A71" s="66" t="str">
        <f t="shared" si="1"/>
        <v>SES28</v>
      </c>
      <c r="B71" s="66" t="s">
        <v>102</v>
      </c>
      <c r="C71" s="66" t="s">
        <v>32</v>
      </c>
      <c r="D71" s="198">
        <f>Controls!$E$41</f>
        <v>0.91715931484720437</v>
      </c>
      <c r="E71" s="198">
        <f>INDEX('Real allowance'!$L$8:$P$23, MATCH(Interface!$B71, 'Real allowance'!$K$8:$K$23, 0), MATCH(Interface!$C71, 'Real allowance'!$L$7:$P$7, 0))</f>
        <v>7.9557802928456018</v>
      </c>
      <c r="F71" s="198">
        <f>INDEX('Real allowance'!$B$7:$G$24, MATCH(Interface!$B71, 'Real allowance'!$B$7:$B$24, 0), MATCH(Interface!$C71, 'Real allowance'!$B$7:$H$7, 0))</f>
        <v>7.7066584222573109</v>
      </c>
      <c r="G71" s="198">
        <f>INDEX('Final nominal allowances'!$R$6:$V$21, MATCH(Interface!$B71, 'Final nominal allowances'!$Q$6:$Q$21, 0), MATCH(Interface!$C71, 'Final nominal allowances'!$R$5:$V$5, 0))</f>
        <v>29.745322176061858</v>
      </c>
    </row>
    <row r="72" spans="1:7">
      <c r="A72" s="66" t="str">
        <f t="shared" si="1"/>
        <v>SES29</v>
      </c>
      <c r="B72" s="66" t="s">
        <v>102</v>
      </c>
      <c r="C72" s="66" t="s">
        <v>33</v>
      </c>
      <c r="D72" s="198">
        <f>Controls!$E$41</f>
        <v>0.91715931484720437</v>
      </c>
      <c r="E72" s="198">
        <f>INDEX('Real allowance'!$L$8:$P$23, MATCH(Interface!$B72, 'Real allowance'!$K$8:$K$23, 0), MATCH(Interface!$C72, 'Real allowance'!$L$7:$P$7, 0))</f>
        <v>8.1093789336459601</v>
      </c>
      <c r="F72" s="198">
        <f>INDEX('Real allowance'!$B$7:$G$24, MATCH(Interface!$B72, 'Real allowance'!$B$7:$B$24, 0), MATCH(Interface!$C72, 'Real allowance'!$B$7:$H$7, 0))</f>
        <v>7.7932167657182942</v>
      </c>
      <c r="G72" s="198">
        <f>INDEX('Final nominal allowances'!$R$6:$V$21, MATCH(Interface!$B72, 'Final nominal allowances'!$Q$6:$Q$21, 0), MATCH(Interface!$C72, 'Final nominal allowances'!$R$5:$V$5, 0))</f>
        <v>30.541901131130185</v>
      </c>
    </row>
    <row r="73" spans="1:7">
      <c r="A73" s="66" t="str">
        <f t="shared" si="1"/>
        <v>SES30</v>
      </c>
      <c r="B73" s="66" t="s">
        <v>102</v>
      </c>
      <c r="C73" s="66" t="s">
        <v>34</v>
      </c>
      <c r="D73" s="198">
        <f>Controls!$E$41</f>
        <v>0.91715931484720437</v>
      </c>
      <c r="E73" s="198">
        <f>INDEX('Real allowance'!$L$8:$P$23, MATCH(Interface!$B73, 'Real allowance'!$K$8:$K$23, 0), MATCH(Interface!$C73, 'Real allowance'!$L$7:$P$7, 0))</f>
        <v>8.2502400116281027</v>
      </c>
      <c r="F73" s="198">
        <f>INDEX('Real allowance'!$B$7:$G$24, MATCH(Interface!$B73, 'Real allowance'!$B$7:$B$24, 0), MATCH(Interface!$C73, 'Real allowance'!$B$7:$H$7, 0))</f>
        <v>7.865776044583777</v>
      </c>
      <c r="G73" s="198">
        <f>INDEX('Final nominal allowances'!$R$6:$V$21, MATCH(Interface!$B73, 'Final nominal allowances'!$Q$6:$Q$21, 0), MATCH(Interface!$C73, 'Final nominal allowances'!$R$5:$V$5, 0))</f>
        <v>31.239533601963586</v>
      </c>
    </row>
    <row r="74" spans="1:7">
      <c r="A74" s="66" t="str">
        <f t="shared" si="1"/>
        <v>SEW26</v>
      </c>
      <c r="B74" s="66" t="s">
        <v>103</v>
      </c>
      <c r="C74" s="66" t="s">
        <v>30</v>
      </c>
      <c r="D74" s="198">
        <f>Controls!$E$41</f>
        <v>0.91715931484720437</v>
      </c>
      <c r="E74" s="198">
        <f>INDEX('Real allowance'!$L$8:$P$23, MATCH(Interface!$B74, 'Real allowance'!$K$8:$K$23, 0), MATCH(Interface!$C74, 'Real allowance'!$L$7:$P$7, 0))</f>
        <v>21.469660914036179</v>
      </c>
      <c r="F74" s="198">
        <f>INDEX('Real allowance'!$B$7:$G$24, MATCH(Interface!$B74, 'Real allowance'!$B$7:$B$24, 0), MATCH(Interface!$C74, 'Real allowance'!$B$7:$H$7, 0))</f>
        <v>21.130844301388649</v>
      </c>
      <c r="G74" s="198">
        <f>INDEX('Final nominal allowances'!$R$6:$V$21, MATCH(Interface!$B74, 'Final nominal allowances'!$Q$6:$Q$21, 0), MATCH(Interface!$C74, 'Final nominal allowances'!$R$5:$V$5, 0))</f>
        <v>25.360769298752825</v>
      </c>
    </row>
    <row r="75" spans="1:7">
      <c r="A75" s="66" t="str">
        <f t="shared" si="1"/>
        <v>SEW27</v>
      </c>
      <c r="B75" s="66" t="s">
        <v>103</v>
      </c>
      <c r="C75" s="66" t="s">
        <v>31</v>
      </c>
      <c r="D75" s="198">
        <f>Controls!$E$41</f>
        <v>0.91715931484720437</v>
      </c>
      <c r="E75" s="198">
        <f>INDEX('Real allowance'!$L$8:$P$23, MATCH(Interface!$B75, 'Real allowance'!$K$8:$K$23, 0), MATCH(Interface!$C75, 'Real allowance'!$L$7:$P$7, 0))</f>
        <v>21.881025679250204</v>
      </c>
      <c r="F75" s="198">
        <f>INDEX('Real allowance'!$B$7:$G$24, MATCH(Interface!$B75, 'Real allowance'!$B$7:$B$24, 0), MATCH(Interface!$C75, 'Real allowance'!$B$7:$H$7, 0))</f>
        <v>21.365111949877654</v>
      </c>
      <c r="G75" s="198">
        <f>INDEX('Final nominal allowances'!$R$6:$V$21, MATCH(Interface!$B75, 'Final nominal allowances'!$Q$6:$Q$21, 0), MATCH(Interface!$C75, 'Final nominal allowances'!$R$5:$V$5, 0))</f>
        <v>25.896646935833967</v>
      </c>
    </row>
    <row r="76" spans="1:7">
      <c r="A76" s="66" t="str">
        <f t="shared" si="1"/>
        <v>SEW28</v>
      </c>
      <c r="B76" s="66" t="s">
        <v>103</v>
      </c>
      <c r="C76" s="66" t="s">
        <v>32</v>
      </c>
      <c r="D76" s="198">
        <f>Controls!$E$41</f>
        <v>0.91715931484720437</v>
      </c>
      <c r="E76" s="198">
        <f>INDEX('Real allowance'!$L$8:$P$23, MATCH(Interface!$B76, 'Real allowance'!$K$8:$K$23, 0), MATCH(Interface!$C76, 'Real allowance'!$L$7:$P$7, 0))</f>
        <v>21.874320949116054</v>
      </c>
      <c r="F76" s="198">
        <f>INDEX('Real allowance'!$B$7:$G$24, MATCH(Interface!$B76, 'Real allowance'!$B$7:$B$24, 0), MATCH(Interface!$C76, 'Real allowance'!$B$7:$H$7, 0))</f>
        <v>21.189363402262618</v>
      </c>
      <c r="G76" s="198">
        <f>INDEX('Final nominal allowances'!$R$6:$V$21, MATCH(Interface!$B76, 'Final nominal allowances'!$Q$6:$Q$21, 0), MATCH(Interface!$C76, 'Final nominal allowances'!$R$5:$V$5, 0))</f>
        <v>25.971914202185214</v>
      </c>
    </row>
    <row r="77" spans="1:7">
      <c r="A77" s="66" t="str">
        <f t="shared" si="1"/>
        <v>SEW29</v>
      </c>
      <c r="B77" s="66" t="s">
        <v>103</v>
      </c>
      <c r="C77" s="66" t="s">
        <v>33</v>
      </c>
      <c r="D77" s="198">
        <f>Controls!$E$41</f>
        <v>0.91715931484720437</v>
      </c>
      <c r="E77" s="198">
        <f>INDEX('Real allowance'!$L$8:$P$23, MATCH(Interface!$B77, 'Real allowance'!$K$8:$K$23, 0), MATCH(Interface!$C77, 'Real allowance'!$L$7:$P$7, 0))</f>
        <v>22.280108977131782</v>
      </c>
      <c r="F77" s="198">
        <f>INDEX('Real allowance'!$B$7:$G$24, MATCH(Interface!$B77, 'Real allowance'!$B$7:$B$24, 0), MATCH(Interface!$C77, 'Real allowance'!$B$7:$H$7, 0))</f>
        <v>21.411469391596022</v>
      </c>
      <c r="G77" s="198">
        <f>INDEX('Final nominal allowances'!$R$6:$V$21, MATCH(Interface!$B77, 'Final nominal allowances'!$Q$6:$Q$21, 0), MATCH(Interface!$C77, 'Final nominal allowances'!$R$5:$V$5, 0))</f>
        <v>26.528917196130905</v>
      </c>
    </row>
    <row r="78" spans="1:7">
      <c r="A78" s="66" t="str">
        <f t="shared" si="1"/>
        <v>SEW30</v>
      </c>
      <c r="B78" s="66" t="s">
        <v>103</v>
      </c>
      <c r="C78" s="66" t="s">
        <v>34</v>
      </c>
      <c r="D78" s="198">
        <f>Controls!$E$41</f>
        <v>0.91715931484720437</v>
      </c>
      <c r="E78" s="198">
        <f>INDEX('Real allowance'!$L$8:$P$23, MATCH(Interface!$B78, 'Real allowance'!$K$8:$K$23, 0), MATCH(Interface!$C78, 'Real allowance'!$L$7:$P$7, 0))</f>
        <v>22.747049506668748</v>
      </c>
      <c r="F78" s="198">
        <f>INDEX('Real allowance'!$B$7:$G$24, MATCH(Interface!$B78, 'Real allowance'!$B$7:$B$24, 0), MATCH(Interface!$C78, 'Real allowance'!$B$7:$H$7, 0))</f>
        <v>21.687029327914978</v>
      </c>
      <c r="G78" s="198">
        <f>INDEX('Final nominal allowances'!$R$6:$V$21, MATCH(Interface!$B78, 'Final nominal allowances'!$Q$6:$Q$21, 0), MATCH(Interface!$C78, 'Final nominal allowances'!$R$5:$V$5, 0))</f>
        <v>27.097828918824991</v>
      </c>
    </row>
    <row r="79" spans="1:7">
      <c r="A79" s="66" t="str">
        <f t="shared" si="1"/>
        <v>SSC26</v>
      </c>
      <c r="B79" s="66" t="s">
        <v>105</v>
      </c>
      <c r="C79" s="66" t="s">
        <v>30</v>
      </c>
      <c r="D79" s="198">
        <f>Controls!$E$41</f>
        <v>0.91715931484720437</v>
      </c>
      <c r="E79" s="198">
        <f>INDEX('Real allowance'!$L$8:$P$23, MATCH(Interface!$B79, 'Real allowance'!$K$8:$K$23, 0), MATCH(Interface!$C79, 'Real allowance'!$L$7:$P$7, 0))</f>
        <v>15.02271927685854</v>
      </c>
      <c r="F79" s="198">
        <f>INDEX('Real allowance'!$B$7:$G$24, MATCH(Interface!$B79, 'Real allowance'!$B$7:$B$24, 0), MATCH(Interface!$C79, 'Real allowance'!$B$7:$H$7, 0))</f>
        <v>14.785643019412278</v>
      </c>
      <c r="G79" s="198">
        <f>INDEX('Final nominal allowances'!$R$6:$V$21, MATCH(Interface!$B79, 'Final nominal allowances'!$Q$6:$Q$21, 0), MATCH(Interface!$C79, 'Final nominal allowances'!$R$5:$V$5, 0))</f>
        <v>23.780032173877199</v>
      </c>
    </row>
    <row r="80" spans="1:7">
      <c r="A80" s="66" t="str">
        <f t="shared" si="1"/>
        <v>SSC27</v>
      </c>
      <c r="B80" s="66" t="s">
        <v>105</v>
      </c>
      <c r="C80" s="66" t="s">
        <v>31</v>
      </c>
      <c r="D80" s="198">
        <f>Controls!$E$41</f>
        <v>0.91715931484720437</v>
      </c>
      <c r="E80" s="198">
        <f>INDEX('Real allowance'!$L$8:$P$23, MATCH(Interface!$B80, 'Real allowance'!$K$8:$K$23, 0), MATCH(Interface!$C80, 'Real allowance'!$L$7:$P$7, 0))</f>
        <v>15.317693502932345</v>
      </c>
      <c r="F80" s="198">
        <f>INDEX('Real allowance'!$B$7:$G$24, MATCH(Interface!$B80, 'Real allowance'!$B$7:$B$24, 0), MATCH(Interface!$C80, 'Real allowance'!$B$7:$H$7, 0))</f>
        <v>14.956530891255619</v>
      </c>
      <c r="G80" s="198">
        <f>INDEX('Final nominal allowances'!$R$6:$V$21, MATCH(Interface!$B80, 'Final nominal allowances'!$Q$6:$Q$21, 0), MATCH(Interface!$C80, 'Final nominal allowances'!$R$5:$V$5, 0))</f>
        <v>24.287700021503721</v>
      </c>
    </row>
    <row r="81" spans="1:7">
      <c r="A81" s="66" t="str">
        <f t="shared" si="1"/>
        <v>SSC28</v>
      </c>
      <c r="B81" s="66" t="s">
        <v>105</v>
      </c>
      <c r="C81" s="66" t="s">
        <v>32</v>
      </c>
      <c r="D81" s="198">
        <f>Controls!$E$41</f>
        <v>0.91715931484720437</v>
      </c>
      <c r="E81" s="198">
        <f>INDEX('Real allowance'!$L$8:$P$23, MATCH(Interface!$B81, 'Real allowance'!$K$8:$K$23, 0), MATCH(Interface!$C81, 'Real allowance'!$L$7:$P$7, 0))</f>
        <v>15.485061893106169</v>
      </c>
      <c r="F81" s="198">
        <f>INDEX('Real allowance'!$B$7:$G$24, MATCH(Interface!$B81, 'Real allowance'!$B$7:$B$24, 0), MATCH(Interface!$C81, 'Real allowance'!$B$7:$H$7, 0))</f>
        <v>15.000173240706459</v>
      </c>
      <c r="G81" s="198">
        <f>INDEX('Final nominal allowances'!$R$6:$V$21, MATCH(Interface!$B81, 'Final nominal allowances'!$Q$6:$Q$21, 0), MATCH(Interface!$C81, 'Final nominal allowances'!$R$5:$V$5, 0))</f>
        <v>24.594664628438895</v>
      </c>
    </row>
    <row r="82" spans="1:7">
      <c r="A82" s="66" t="str">
        <f t="shared" si="1"/>
        <v>SSC29</v>
      </c>
      <c r="B82" s="66" t="s">
        <v>105</v>
      </c>
      <c r="C82" s="66" t="s">
        <v>33</v>
      </c>
      <c r="D82" s="198">
        <f>Controls!$E$41</f>
        <v>0.91715931484720437</v>
      </c>
      <c r="E82" s="198">
        <f>INDEX('Real allowance'!$L$8:$P$23, MATCH(Interface!$B82, 'Real allowance'!$K$8:$K$23, 0), MATCH(Interface!$C82, 'Real allowance'!$L$7:$P$7, 0))</f>
        <v>15.658503863612358</v>
      </c>
      <c r="F82" s="198">
        <f>INDEX('Real allowance'!$B$7:$G$24, MATCH(Interface!$B82, 'Real allowance'!$B$7:$B$24, 0), MATCH(Interface!$C82, 'Real allowance'!$B$7:$H$7, 0))</f>
        <v>15.048022275745847</v>
      </c>
      <c r="G82" s="198">
        <f>INDEX('Final nominal allowances'!$R$6:$V$21, MATCH(Interface!$B82, 'Final nominal allowances'!$Q$6:$Q$21, 0), MATCH(Interface!$C82, 'Final nominal allowances'!$R$5:$V$5, 0))</f>
        <v>24.918404726995895</v>
      </c>
    </row>
    <row r="83" spans="1:7">
      <c r="A83" s="66" t="str">
        <f t="shared" si="1"/>
        <v>SSC30</v>
      </c>
      <c r="B83" s="66" t="s">
        <v>105</v>
      </c>
      <c r="C83" s="66" t="s">
        <v>34</v>
      </c>
      <c r="D83" s="198">
        <f>Controls!$E$41</f>
        <v>0.91715931484720437</v>
      </c>
      <c r="E83" s="198">
        <f>INDEX('Real allowance'!$L$8:$P$23, MATCH(Interface!$B83, 'Real allowance'!$K$8:$K$23, 0), MATCH(Interface!$C83, 'Real allowance'!$L$7:$P$7, 0))</f>
        <v>15.82477680494658</v>
      </c>
      <c r="F83" s="198">
        <f>INDEX('Real allowance'!$B$7:$G$24, MATCH(Interface!$B83, 'Real allowance'!$B$7:$B$24, 0), MATCH(Interface!$C83, 'Real allowance'!$B$7:$H$7, 0))</f>
        <v>15.087336868720996</v>
      </c>
      <c r="G83" s="198">
        <f>INDEX('Final nominal allowances'!$R$6:$V$21, MATCH(Interface!$B83, 'Final nominal allowances'!$Q$6:$Q$21, 0), MATCH(Interface!$C83, 'Final nominal allowances'!$R$5:$V$5, 0))</f>
        <v>25.215319625938854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07B6-6870-42EF-B618-D4665244842F}">
  <sheetPr codeName="Sheet5">
    <tabColor rgb="FFFFDB8E"/>
  </sheetPr>
  <dimension ref="A1"/>
  <sheetViews>
    <sheetView showGridLines="0" zoomScale="80" zoomScaleNormal="80" workbookViewId="0"/>
  </sheetViews>
  <sheetFormatPr defaultRowHeight="13.5"/>
  <sheetData>
    <row r="1" spans="1:1">
      <c r="A1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2E53-57F1-4ED4-92E9-0BE8B49463CE}">
  <sheetPr codeName="Sheet4">
    <tabColor rgb="FFFFDB8E"/>
  </sheetPr>
  <dimension ref="A1:X507"/>
  <sheetViews>
    <sheetView zoomScale="80" zoomScaleNormal="80" workbookViewId="0"/>
  </sheetViews>
  <sheetFormatPr defaultRowHeight="13.15"/>
  <cols>
    <col min="1" max="1" width="9.875" style="48" customWidth="1"/>
    <col min="2" max="3" width="19.125" style="48" bestFit="1" customWidth="1"/>
    <col min="4" max="4" width="8.5" style="48" bestFit="1" customWidth="1"/>
    <col min="5" max="5" width="16.5" style="48" bestFit="1" customWidth="1"/>
    <col min="6" max="11" width="12.5" style="48" bestFit="1" customWidth="1"/>
    <col min="12" max="14" width="12.75" style="48" bestFit="1" customWidth="1"/>
    <col min="15" max="18" width="13.125" style="48" bestFit="1" customWidth="1"/>
    <col min="19" max="20" width="13.875" style="48" bestFit="1" customWidth="1"/>
    <col min="21" max="21" width="13.125" style="48" bestFit="1" customWidth="1"/>
    <col min="22" max="22" width="13.875" style="48" bestFit="1" customWidth="1"/>
    <col min="23" max="23" width="12.5" style="48" bestFit="1" customWidth="1"/>
    <col min="24" max="16384" width="9" style="48"/>
  </cols>
  <sheetData>
    <row r="1" spans="1:24">
      <c r="A1" s="208" t="s">
        <v>13</v>
      </c>
      <c r="B1" s="208" t="s">
        <v>14</v>
      </c>
      <c r="C1" s="208" t="s">
        <v>15</v>
      </c>
      <c r="D1" s="208" t="s">
        <v>16</v>
      </c>
      <c r="E1" s="208" t="s">
        <v>17</v>
      </c>
      <c r="F1" s="208" t="s">
        <v>18</v>
      </c>
      <c r="G1" s="208" t="s">
        <v>19</v>
      </c>
      <c r="H1" s="208" t="s">
        <v>20</v>
      </c>
      <c r="I1" s="208" t="s">
        <v>21</v>
      </c>
      <c r="J1" s="208" t="s">
        <v>22</v>
      </c>
      <c r="K1" s="208" t="s">
        <v>23</v>
      </c>
      <c r="L1" s="208" t="s">
        <v>24</v>
      </c>
      <c r="M1" s="208" t="s">
        <v>25</v>
      </c>
      <c r="N1" s="208" t="s">
        <v>26</v>
      </c>
      <c r="O1" s="208" t="s">
        <v>27</v>
      </c>
      <c r="P1" s="208" t="s">
        <v>28</v>
      </c>
      <c r="Q1" s="208" t="s">
        <v>29</v>
      </c>
      <c r="R1" s="208" t="s">
        <v>30</v>
      </c>
      <c r="S1" s="208" t="s">
        <v>31</v>
      </c>
      <c r="T1" s="208" t="s">
        <v>32</v>
      </c>
      <c r="U1" s="208" t="s">
        <v>33</v>
      </c>
      <c r="V1" s="208" t="s">
        <v>34</v>
      </c>
      <c r="X1" s="48" t="s">
        <v>35</v>
      </c>
    </row>
    <row r="2" spans="1:24">
      <c r="A2" s="48" t="s">
        <v>36</v>
      </c>
      <c r="B2" s="48" t="s">
        <v>37</v>
      </c>
      <c r="C2" s="48" t="s">
        <v>38</v>
      </c>
      <c r="D2" s="48" t="s">
        <v>39</v>
      </c>
      <c r="E2" s="48" t="s">
        <v>40</v>
      </c>
      <c r="F2" s="209">
        <v>0</v>
      </c>
      <c r="G2" s="209">
        <v>0</v>
      </c>
      <c r="H2" s="209">
        <v>0</v>
      </c>
      <c r="I2" s="209">
        <v>0</v>
      </c>
      <c r="J2" s="209">
        <v>0</v>
      </c>
      <c r="K2" s="209">
        <v>0</v>
      </c>
      <c r="L2" s="209">
        <v>1</v>
      </c>
      <c r="M2" s="209">
        <v>0</v>
      </c>
      <c r="N2" s="209">
        <v>0</v>
      </c>
      <c r="O2" s="209">
        <v>0</v>
      </c>
      <c r="P2" s="209">
        <v>0</v>
      </c>
      <c r="Q2" s="209">
        <v>0</v>
      </c>
      <c r="R2" s="209">
        <v>0</v>
      </c>
      <c r="S2" s="209">
        <v>0</v>
      </c>
      <c r="T2" s="209">
        <v>0</v>
      </c>
      <c r="U2" s="209">
        <v>0</v>
      </c>
      <c r="V2" s="209">
        <v>0</v>
      </c>
      <c r="X2" s="48" t="str">
        <f>_xlfn.CONCAT(Inputs1[[#This Row],[Item Code]],"_",Inputs1[[#This Row],[Company Acronym]])</f>
        <v>C_COVID20_PR24CA008_AFW</v>
      </c>
    </row>
    <row r="3" spans="1:24">
      <c r="A3" s="48" t="s">
        <v>36</v>
      </c>
      <c r="B3" s="48" t="s">
        <v>41</v>
      </c>
      <c r="C3" s="48" t="s">
        <v>42</v>
      </c>
      <c r="D3" s="48" t="s">
        <v>39</v>
      </c>
      <c r="E3" s="48" t="s">
        <v>40</v>
      </c>
      <c r="F3" s="209">
        <v>0</v>
      </c>
      <c r="G3" s="209">
        <v>0</v>
      </c>
      <c r="H3" s="209">
        <v>0</v>
      </c>
      <c r="I3" s="209">
        <v>0</v>
      </c>
      <c r="J3" s="209">
        <v>0</v>
      </c>
      <c r="K3" s="209">
        <v>0</v>
      </c>
      <c r="L3" s="209">
        <v>0</v>
      </c>
      <c r="M3" s="209">
        <v>1</v>
      </c>
      <c r="N3" s="209">
        <v>0</v>
      </c>
      <c r="O3" s="209">
        <v>0</v>
      </c>
      <c r="P3" s="209">
        <v>0</v>
      </c>
      <c r="Q3" s="209">
        <v>0</v>
      </c>
      <c r="R3" s="209">
        <v>0</v>
      </c>
      <c r="S3" s="209">
        <v>0</v>
      </c>
      <c r="T3" s="209">
        <v>0</v>
      </c>
      <c r="U3" s="209">
        <v>0</v>
      </c>
      <c r="V3" s="209">
        <v>0</v>
      </c>
      <c r="X3" s="48" t="str">
        <f>_xlfn.CONCAT(Inputs1[[#This Row],[Item Code]],"_",Inputs1[[#This Row],[Company Acronym]])</f>
        <v>C_COVID21_PR24CA008_AFW</v>
      </c>
    </row>
    <row r="4" spans="1:24">
      <c r="A4" s="48" t="s">
        <v>36</v>
      </c>
      <c r="B4" s="48" t="s">
        <v>43</v>
      </c>
      <c r="C4" s="48" t="s">
        <v>44</v>
      </c>
      <c r="D4" s="48" t="s">
        <v>45</v>
      </c>
      <c r="E4" s="48" t="s">
        <v>40</v>
      </c>
      <c r="F4" s="209">
        <v>10.256383958755915</v>
      </c>
      <c r="G4" s="209">
        <v>11.089481072950615</v>
      </c>
      <c r="H4" s="209">
        <v>12.303347753743759</v>
      </c>
      <c r="I4" s="209">
        <v>12.185214608124742</v>
      </c>
      <c r="J4" s="209">
        <v>12.59499600191908</v>
      </c>
      <c r="K4" s="209">
        <v>9.9616352176636376</v>
      </c>
      <c r="L4" s="209">
        <v>13.139474555393027</v>
      </c>
      <c r="M4" s="209">
        <v>11.573603834109829</v>
      </c>
      <c r="N4" s="209">
        <v>10.740357300721966</v>
      </c>
      <c r="O4" s="209">
        <v>13.346</v>
      </c>
      <c r="P4" s="209">
        <v>10.630345225872691</v>
      </c>
      <c r="Q4" s="209">
        <v>3.0219999999999998</v>
      </c>
      <c r="R4" s="209">
        <v>11.9</v>
      </c>
      <c r="S4" s="209">
        <v>11.87</v>
      </c>
      <c r="T4" s="209">
        <v>10.872</v>
      </c>
      <c r="U4" s="209">
        <v>10.896000000000001</v>
      </c>
      <c r="V4" s="209">
        <v>10.914</v>
      </c>
      <c r="X4" s="48" t="str">
        <f>_xlfn.CONCAT(Inputs1[[#This Row],[Item Code]],"_",Inputs1[[#This Row],[Company Acronym]])</f>
        <v>C_DCSDEBTT_PR24CA008_AFW</v>
      </c>
    </row>
    <row r="5" spans="1:24">
      <c r="A5" s="48" t="s">
        <v>36</v>
      </c>
      <c r="B5" s="48" t="s">
        <v>46</v>
      </c>
      <c r="C5" s="48" t="s">
        <v>47</v>
      </c>
      <c r="D5" s="48" t="s">
        <v>45</v>
      </c>
      <c r="E5" s="48" t="s">
        <v>40</v>
      </c>
      <c r="F5" s="209">
        <v>10.256383958755915</v>
      </c>
      <c r="G5" s="209">
        <v>11.089481072950615</v>
      </c>
      <c r="H5" s="209">
        <v>12.303347753743759</v>
      </c>
      <c r="I5" s="209">
        <v>12.185214608124742</v>
      </c>
      <c r="J5" s="209">
        <v>12.59499600191908</v>
      </c>
      <c r="K5" s="209">
        <v>9.9616352176636376</v>
      </c>
      <c r="L5" s="209">
        <v>13.139474555393027</v>
      </c>
      <c r="M5" s="209">
        <v>11.573603834109829</v>
      </c>
      <c r="N5" s="209">
        <v>10.740357300721966</v>
      </c>
      <c r="O5" s="209">
        <v>13.346</v>
      </c>
      <c r="P5" s="209">
        <v>10.630345225872691</v>
      </c>
      <c r="Q5" s="209">
        <v>10.720999999999998</v>
      </c>
      <c r="R5" s="209">
        <v>11.9</v>
      </c>
      <c r="S5" s="209">
        <v>11.87</v>
      </c>
      <c r="T5" s="209">
        <v>10.872</v>
      </c>
      <c r="U5" s="209">
        <v>10.896000000000001</v>
      </c>
      <c r="V5" s="209">
        <v>10.914</v>
      </c>
      <c r="X5" s="48" t="str">
        <f>_xlfn.CONCAT(Inputs1[[#This Row],[Item Code]],"_",Inputs1[[#This Row],[Company Acronym]])</f>
        <v>C_DCT_PR24CA008_AFW</v>
      </c>
    </row>
    <row r="6" spans="1:24">
      <c r="A6" s="48" t="s">
        <v>36</v>
      </c>
      <c r="B6" s="48" t="s">
        <v>48</v>
      </c>
      <c r="C6" s="48" t="s">
        <v>49</v>
      </c>
      <c r="D6" s="48" t="s">
        <v>50</v>
      </c>
      <c r="E6" s="48" t="s">
        <v>40</v>
      </c>
      <c r="F6" s="210">
        <v>27.674469533314237</v>
      </c>
      <c r="G6" s="210">
        <v>27.551075035873996</v>
      </c>
      <c r="H6" s="210">
        <v>27.129309925398307</v>
      </c>
      <c r="I6" s="210">
        <v>26.460021558404538</v>
      </c>
      <c r="J6" s="210">
        <v>25.999728172345357</v>
      </c>
      <c r="K6" s="210">
        <v>25.258608629286385</v>
      </c>
      <c r="L6" s="210">
        <v>24.45039668012021</v>
      </c>
      <c r="M6" s="210">
        <v>24.276101120552244</v>
      </c>
      <c r="N6" s="210">
        <v>22.253257085267748</v>
      </c>
      <c r="O6" s="210">
        <v>23.694286261658931</v>
      </c>
      <c r="P6" s="210">
        <v>23.679311103756294</v>
      </c>
      <c r="Q6" s="210">
        <v>23.683675823635792</v>
      </c>
      <c r="R6" s="210">
        <v>23.683675823635792</v>
      </c>
      <c r="S6" s="210">
        <v>23.683675823635792</v>
      </c>
      <c r="T6" s="210">
        <v>23.683675823635792</v>
      </c>
      <c r="U6" s="210">
        <v>23.683675823635792</v>
      </c>
      <c r="V6" s="210">
        <v>23.683675823635792</v>
      </c>
      <c r="X6" s="48" t="str">
        <f>_xlfn.CONCAT(Inputs1[[#This Row],[Item Code]],"_",Inputs1[[#This Row],[Company Acronym]])</f>
        <v>C_EQLPCF62_PR24CA008_AFW</v>
      </c>
    </row>
    <row r="7" spans="1:24">
      <c r="A7" s="48" t="s">
        <v>36</v>
      </c>
      <c r="B7" s="48" t="s">
        <v>51</v>
      </c>
      <c r="C7" s="48" t="s">
        <v>52</v>
      </c>
      <c r="D7" s="48" t="s">
        <v>39</v>
      </c>
      <c r="E7" s="48" t="s">
        <v>40</v>
      </c>
      <c r="F7" s="209">
        <v>2.5302945266010699</v>
      </c>
      <c r="G7" s="209">
        <v>2.47346620060264</v>
      </c>
      <c r="H7" s="209">
        <v>2.3971122846289199</v>
      </c>
      <c r="I7" s="209">
        <v>2.1652018967089699</v>
      </c>
      <c r="J7" s="209">
        <v>2.1515798955516501</v>
      </c>
      <c r="K7" s="209">
        <v>2.10518980667038</v>
      </c>
      <c r="L7" s="209">
        <v>2.0758196200027399</v>
      </c>
      <c r="M7" s="209">
        <v>2.1032419144283701</v>
      </c>
      <c r="N7" s="209">
        <v>2.109519146461293</v>
      </c>
      <c r="O7" s="209">
        <v>2.105102716063501</v>
      </c>
      <c r="P7" s="209">
        <v>2.105102716063501</v>
      </c>
      <c r="Q7" s="209">
        <v>2.105102716063501</v>
      </c>
      <c r="R7" s="209">
        <v>2.105102716063501</v>
      </c>
      <c r="S7" s="209">
        <v>2.105102716063501</v>
      </c>
      <c r="T7" s="209">
        <v>2.105102716063501</v>
      </c>
      <c r="U7" s="209">
        <v>2.105102716063501</v>
      </c>
      <c r="V7" s="209">
        <v>2.105102716063501</v>
      </c>
      <c r="X7" s="48" t="str">
        <f>_xlfn.CONCAT(Inputs1[[#This Row],[Item Code]],"_",Inputs1[[#This Row],[Company Acronym]])</f>
        <v>C_EQXPCF2_PR24CA008_AFW</v>
      </c>
    </row>
    <row r="8" spans="1:24">
      <c r="A8" s="48" t="s">
        <v>36</v>
      </c>
      <c r="B8" s="48" t="s">
        <v>53</v>
      </c>
      <c r="C8" s="48" t="s">
        <v>54</v>
      </c>
      <c r="D8" s="48" t="s">
        <v>50</v>
      </c>
      <c r="E8" s="48" t="s">
        <v>40</v>
      </c>
      <c r="F8" s="210">
        <v>0</v>
      </c>
      <c r="G8" s="210">
        <v>0</v>
      </c>
      <c r="H8" s="210">
        <v>0</v>
      </c>
      <c r="I8" s="210">
        <v>0</v>
      </c>
      <c r="J8" s="210">
        <v>0</v>
      </c>
      <c r="K8" s="210">
        <v>0</v>
      </c>
      <c r="L8" s="210">
        <v>0</v>
      </c>
      <c r="M8" s="210">
        <v>0</v>
      </c>
      <c r="N8" s="210">
        <v>0</v>
      </c>
      <c r="O8" s="210">
        <v>0</v>
      </c>
      <c r="P8" s="210">
        <v>0</v>
      </c>
      <c r="Q8" s="210">
        <v>0</v>
      </c>
      <c r="R8" s="210">
        <v>0</v>
      </c>
      <c r="S8" s="210">
        <v>0</v>
      </c>
      <c r="T8" s="210">
        <v>0</v>
      </c>
      <c r="U8" s="210">
        <v>0</v>
      </c>
      <c r="V8" s="210">
        <v>0</v>
      </c>
      <c r="X8" s="48" t="str">
        <f>_xlfn.CONCAT(Inputs1[[#This Row],[Item Code]],"_",Inputs1[[#This Row],[Company Acronym]])</f>
        <v>C_HHDUHH_PR24CA008_AFW</v>
      </c>
    </row>
    <row r="9" spans="1:24">
      <c r="A9" s="48" t="s">
        <v>36</v>
      </c>
      <c r="B9" s="48" t="s">
        <v>55</v>
      </c>
      <c r="C9" s="48" t="s">
        <v>56</v>
      </c>
      <c r="D9" s="48" t="s">
        <v>50</v>
      </c>
      <c r="E9" s="48" t="s">
        <v>40</v>
      </c>
      <c r="F9" s="210">
        <v>0.48046832952601931</v>
      </c>
      <c r="G9" s="210">
        <v>0.49110424915564621</v>
      </c>
      <c r="H9" s="210">
        <v>0.5001411428410123</v>
      </c>
      <c r="I9" s="210">
        <v>0.51415881374926919</v>
      </c>
      <c r="J9" s="210">
        <v>0.53320469658484826</v>
      </c>
      <c r="K9" s="210">
        <v>0.55993378761496315</v>
      </c>
      <c r="L9" s="210">
        <v>0.59431787473381925</v>
      </c>
      <c r="M9" s="210">
        <v>0.619275013175273</v>
      </c>
      <c r="N9" s="210">
        <v>0.6379090630693437</v>
      </c>
      <c r="O9" s="210">
        <v>0.66211456475270358</v>
      </c>
      <c r="P9" s="210">
        <v>0.69477306442180475</v>
      </c>
      <c r="Q9" s="210">
        <v>0.72221138791495587</v>
      </c>
      <c r="R9" s="210">
        <v>0.7345576577060009</v>
      </c>
      <c r="S9" s="210">
        <v>0.74669673284152016</v>
      </c>
      <c r="T9" s="210">
        <v>0.75860715578388838</v>
      </c>
      <c r="U9" s="210">
        <v>0.77032211868965428</v>
      </c>
      <c r="V9" s="210">
        <v>0.78184468358164938</v>
      </c>
      <c r="X9" s="48" t="str">
        <f>_xlfn.CONCAT(Inputs1[[#This Row],[Item Code]],"_",Inputs1[[#This Row],[Company Acronym]])</f>
        <v>C_HHMHH_PR24CA008_AFW</v>
      </c>
    </row>
    <row r="10" spans="1:24">
      <c r="A10" s="48" t="s">
        <v>36</v>
      </c>
      <c r="B10" s="48" t="s">
        <v>57</v>
      </c>
      <c r="C10" s="48" t="s">
        <v>58</v>
      </c>
      <c r="D10" s="48" t="s">
        <v>59</v>
      </c>
      <c r="E10" s="48" t="s">
        <v>40</v>
      </c>
      <c r="F10" s="209">
        <v>1337.7760000000001</v>
      </c>
      <c r="G10" s="209">
        <v>1340.078</v>
      </c>
      <c r="H10" s="209">
        <v>1346.154</v>
      </c>
      <c r="I10" s="209">
        <v>1358.0940000000001</v>
      </c>
      <c r="J10" s="209">
        <v>1364.5659999999998</v>
      </c>
      <c r="K10" s="209">
        <v>1373.1569999999999</v>
      </c>
      <c r="L10" s="209">
        <v>1387.6849999999999</v>
      </c>
      <c r="M10" s="209">
        <v>1398.453</v>
      </c>
      <c r="N10" s="209">
        <v>1417.202</v>
      </c>
      <c r="O10" s="209">
        <v>1435.7470000000001</v>
      </c>
      <c r="P10" s="209">
        <v>1446.6219999999998</v>
      </c>
      <c r="Q10" s="209">
        <v>1460.9324645469781</v>
      </c>
      <c r="R10" s="209">
        <v>1472.6402588451879</v>
      </c>
      <c r="S10" s="209">
        <v>1484.2752005125189</v>
      </c>
      <c r="T10" s="209">
        <v>1495.6633731723989</v>
      </c>
      <c r="U10" s="209">
        <v>1506.9501323033091</v>
      </c>
      <c r="V10" s="209">
        <v>1518.110110965559</v>
      </c>
      <c r="X10" s="48" t="str">
        <f>_xlfn.CONCAT(Inputs1[[#This Row],[Item Code]],"_",Inputs1[[#This Row],[Company Acronym]])</f>
        <v>C_HHT_PR24CA008_AFW</v>
      </c>
    </row>
    <row r="11" spans="1:24">
      <c r="A11" s="48" t="s">
        <v>36</v>
      </c>
      <c r="B11" s="48" t="s">
        <v>60</v>
      </c>
      <c r="C11" s="48" t="s">
        <v>61</v>
      </c>
      <c r="D11" s="48" t="s">
        <v>50</v>
      </c>
      <c r="E11" s="48" t="s">
        <v>40</v>
      </c>
      <c r="F11" s="210">
        <v>12.335341394246335</v>
      </c>
      <c r="G11" s="210">
        <v>12.336138295783536</v>
      </c>
      <c r="H11" s="210">
        <v>12.336285892204868</v>
      </c>
      <c r="I11" s="210">
        <v>11.899029134682323</v>
      </c>
      <c r="J11" s="210">
        <v>11.461854764809091</v>
      </c>
      <c r="K11" s="210">
        <v>11.027197095384276</v>
      </c>
      <c r="L11" s="210">
        <v>10.58372309207291</v>
      </c>
      <c r="M11" s="210">
        <v>10.58372309207291</v>
      </c>
      <c r="N11" s="210">
        <v>10.58372309207291</v>
      </c>
      <c r="O11" s="210">
        <v>10.58372309207291</v>
      </c>
      <c r="P11" s="210">
        <v>10.58372309207291</v>
      </c>
      <c r="Q11" s="210">
        <v>10.58372309207291</v>
      </c>
      <c r="R11" s="210">
        <v>10.58372309207291</v>
      </c>
      <c r="S11" s="210">
        <v>10.58372309207291</v>
      </c>
      <c r="T11" s="210">
        <v>10.58372309207291</v>
      </c>
      <c r="U11" s="210">
        <v>10.58372309207291</v>
      </c>
      <c r="V11" s="210">
        <v>10.58372309207291</v>
      </c>
      <c r="X11" s="48" t="str">
        <f>_xlfn.CONCAT(Inputs1[[#This Row],[Item Code]],"_",Inputs1[[#This Row],[Company Acronym]])</f>
        <v>C_INCSCOREINT_PR24CA008_AFW</v>
      </c>
    </row>
    <row r="12" spans="1:24">
      <c r="A12" s="48" t="s">
        <v>36</v>
      </c>
      <c r="B12" s="48" t="s">
        <v>62</v>
      </c>
      <c r="C12" s="48" t="s">
        <v>63</v>
      </c>
      <c r="D12" s="48" t="s">
        <v>45</v>
      </c>
      <c r="E12" s="48" t="s">
        <v>40</v>
      </c>
      <c r="F12" s="209">
        <v>24.753690924635539</v>
      </c>
      <c r="G12" s="209">
        <v>27.304786701075191</v>
      </c>
      <c r="H12" s="209">
        <v>27.81642470881863</v>
      </c>
      <c r="I12" s="209">
        <v>27.073811653672539</v>
      </c>
      <c r="J12" s="209">
        <v>25.908997681113064</v>
      </c>
      <c r="K12" s="209">
        <v>23.070023488881926</v>
      </c>
      <c r="L12" s="209">
        <v>12.178936792670724</v>
      </c>
      <c r="M12" s="209">
        <v>13.124193844038796</v>
      </c>
      <c r="N12" s="209">
        <v>12.729548457993088</v>
      </c>
      <c r="O12" s="209">
        <v>6.984402304666645</v>
      </c>
      <c r="P12" s="209">
        <v>13.344778298254621</v>
      </c>
      <c r="Q12" s="209">
        <v>19.945</v>
      </c>
      <c r="R12" s="209">
        <v>21.725000000000001</v>
      </c>
      <c r="S12" s="209">
        <v>21.670000000000009</v>
      </c>
      <c r="T12" s="209">
        <v>21.416999999999994</v>
      </c>
      <c r="U12" s="209">
        <v>21.361999999999995</v>
      </c>
      <c r="V12" s="209">
        <v>21.29699999999999</v>
      </c>
      <c r="X12" s="48" t="str">
        <f>_xlfn.CONCAT(Inputs1[[#This Row],[Item Code]],"_",Inputs1[[#This Row],[Company Acronym]])</f>
        <v>C_OCSDEBTTR_PR24CA008_AFW</v>
      </c>
    </row>
    <row r="13" spans="1:24">
      <c r="A13" s="48" t="s">
        <v>36</v>
      </c>
      <c r="B13" s="48" t="s">
        <v>64</v>
      </c>
      <c r="C13" s="48" t="s">
        <v>65</v>
      </c>
      <c r="D13" s="48" t="s">
        <v>45</v>
      </c>
      <c r="E13" s="48" t="s">
        <v>40</v>
      </c>
      <c r="F13" s="209">
        <v>24.753690924635539</v>
      </c>
      <c r="G13" s="209">
        <v>27.304786701075191</v>
      </c>
      <c r="H13" s="209">
        <v>27.81642470881863</v>
      </c>
      <c r="I13" s="209">
        <v>27.073811653672539</v>
      </c>
      <c r="J13" s="209">
        <v>25.908997681113064</v>
      </c>
      <c r="K13" s="209">
        <v>23.070023488881926</v>
      </c>
      <c r="L13" s="209">
        <v>22.921045500038495</v>
      </c>
      <c r="M13" s="209">
        <v>22.087167952340945</v>
      </c>
      <c r="N13" s="209">
        <v>20.410089565993673</v>
      </c>
      <c r="O13" s="209">
        <v>18.18340230466664</v>
      </c>
      <c r="P13" s="209">
        <v>21.20573857802875</v>
      </c>
      <c r="Q13" s="209">
        <v>19.945</v>
      </c>
      <c r="R13" s="209">
        <v>21.725000000000001</v>
      </c>
      <c r="S13" s="209">
        <v>21.670000000000009</v>
      </c>
      <c r="T13" s="209">
        <v>21.416999999999994</v>
      </c>
      <c r="U13" s="209">
        <v>21.361999999999995</v>
      </c>
      <c r="V13" s="209">
        <v>21.296999999999997</v>
      </c>
      <c r="X13" s="48" t="str">
        <f>_xlfn.CONCAT(Inputs1[[#This Row],[Item Code]],"_",Inputs1[[#This Row],[Company Acronym]])</f>
        <v>C_OCTR_PR24CA008_AFW</v>
      </c>
    </row>
    <row r="14" spans="1:24">
      <c r="A14" s="48" t="s">
        <v>36</v>
      </c>
      <c r="B14" s="48" t="s">
        <v>66</v>
      </c>
      <c r="C14" s="48" t="s">
        <v>67</v>
      </c>
      <c r="D14" s="48" t="s">
        <v>68</v>
      </c>
      <c r="E14" s="48" t="s">
        <v>40</v>
      </c>
      <c r="F14" s="209">
        <v>220.89757518973531</v>
      </c>
      <c r="G14" s="209">
        <v>219.25224433452158</v>
      </c>
      <c r="H14" s="209">
        <v>213.86420943049396</v>
      </c>
      <c r="I14" s="209">
        <v>215.05393134546239</v>
      </c>
      <c r="J14" s="209">
        <v>211.22580253116428</v>
      </c>
      <c r="K14" s="209">
        <v>206.5361864396105</v>
      </c>
      <c r="L14" s="209">
        <v>201.09880593948373</v>
      </c>
      <c r="M14" s="209">
        <v>195.43806056154128</v>
      </c>
      <c r="N14" s="209">
        <v>196.62284934966229</v>
      </c>
      <c r="O14" s="209">
        <v>180.31798081416852</v>
      </c>
      <c r="P14" s="209">
        <v>182.119607969122</v>
      </c>
      <c r="Q14" s="209">
        <v>184.67451887562891</v>
      </c>
      <c r="R14" s="209">
        <v>221.5456205549097</v>
      </c>
      <c r="S14" s="209">
        <v>230.86015307786576</v>
      </c>
      <c r="T14" s="209">
        <v>234.99940314409659</v>
      </c>
      <c r="U14" s="209">
        <v>241.45722688503926</v>
      </c>
      <c r="V14" s="209">
        <v>245.79113023802617</v>
      </c>
      <c r="X14" s="48" t="str">
        <f>_xlfn.CONCAT(Inputs1[[#This Row],[Item Code]],"_",Inputs1[[#This Row],[Company Acronym]])</f>
        <v>C_REVHH_PR24CA008_AFW</v>
      </c>
    </row>
    <row r="15" spans="1:24">
      <c r="A15" s="48" t="s">
        <v>36</v>
      </c>
      <c r="B15" s="48" t="s">
        <v>69</v>
      </c>
      <c r="C15" s="48" t="s">
        <v>70</v>
      </c>
      <c r="D15" s="48" t="s">
        <v>45</v>
      </c>
      <c r="E15" s="48" t="s">
        <v>40</v>
      </c>
      <c r="F15" s="209">
        <v>24.972889551040392</v>
      </c>
      <c r="G15" s="209">
        <v>27.224024865133121</v>
      </c>
      <c r="H15" s="209">
        <v>28.028223088769607</v>
      </c>
      <c r="I15" s="209">
        <v>25.982549571359105</v>
      </c>
      <c r="J15" s="209">
        <v>25.258967417800314</v>
      </c>
      <c r="K15" s="209">
        <v>23.235826145240427</v>
      </c>
      <c r="L15" s="209">
        <v>12.081658058896819</v>
      </c>
      <c r="M15" s="209">
        <v>13.367126061789559</v>
      </c>
      <c r="N15" s="209">
        <v>13.453355849109245</v>
      </c>
      <c r="O15" s="209">
        <v>7.5208246905122742</v>
      </c>
      <c r="P15" s="209">
        <v>13.054312533817424</v>
      </c>
      <c r="Q15" s="209">
        <v>11.912000000000001</v>
      </c>
      <c r="R15" s="209">
        <v>21.390999999999998</v>
      </c>
      <c r="S15" s="209">
        <v>21.311000000000007</v>
      </c>
      <c r="T15" s="209">
        <v>21.415999999999997</v>
      </c>
      <c r="U15" s="209">
        <v>21.360999999999997</v>
      </c>
      <c r="V15" s="209">
        <v>21.295999999999992</v>
      </c>
      <c r="X15" s="48" t="str">
        <f>_xlfn.CONCAT(Inputs1[[#This Row],[Item Code]],"_",Inputs1[[#This Row],[Company Acronym]])</f>
        <v>C_SOCSDEBTTR_PR24CA008_AFW</v>
      </c>
    </row>
    <row r="16" spans="1:24">
      <c r="A16" s="48" t="s">
        <v>36</v>
      </c>
      <c r="B16" s="48" t="s">
        <v>71</v>
      </c>
      <c r="C16" s="48" t="s">
        <v>72</v>
      </c>
      <c r="D16" s="48" t="s">
        <v>45</v>
      </c>
      <c r="E16" s="48" t="s">
        <v>40</v>
      </c>
      <c r="F16" s="209">
        <v>24.972889551040392</v>
      </c>
      <c r="G16" s="209">
        <v>27.224024865133121</v>
      </c>
      <c r="H16" s="209">
        <v>28.028223088769607</v>
      </c>
      <c r="I16" s="209">
        <v>25.982549571359105</v>
      </c>
      <c r="J16" s="209">
        <v>25.258967417800314</v>
      </c>
      <c r="K16" s="209">
        <v>23.235826145240427</v>
      </c>
      <c r="L16" s="209">
        <v>22.82376676626459</v>
      </c>
      <c r="M16" s="209">
        <v>22.330100170091708</v>
      </c>
      <c r="N16" s="209">
        <v>21.133896957109833</v>
      </c>
      <c r="O16" s="209">
        <v>18.719824690512272</v>
      </c>
      <c r="P16" s="209">
        <v>20.915272813591553</v>
      </c>
      <c r="Q16" s="209">
        <v>19.611000000000004</v>
      </c>
      <c r="R16" s="209">
        <v>21.390999999999998</v>
      </c>
      <c r="S16" s="209">
        <v>21.311000000000007</v>
      </c>
      <c r="T16" s="209">
        <v>21.415999999999997</v>
      </c>
      <c r="U16" s="209">
        <v>21.360999999999997</v>
      </c>
      <c r="V16" s="209">
        <v>21.295999999999999</v>
      </c>
      <c r="X16" s="48" t="str">
        <f>_xlfn.CONCAT(Inputs1[[#This Row],[Item Code]],"_",Inputs1[[#This Row],[Company Acronym]])</f>
        <v>C_SOCTR_PR24CA008_AFW</v>
      </c>
    </row>
    <row r="17" spans="1:24">
      <c r="A17" s="48" t="s">
        <v>36</v>
      </c>
      <c r="B17" s="48" t="s">
        <v>73</v>
      </c>
      <c r="C17" s="48" t="s">
        <v>74</v>
      </c>
      <c r="D17" s="48" t="s">
        <v>45</v>
      </c>
      <c r="E17" s="48" t="s">
        <v>40</v>
      </c>
      <c r="F17" s="209">
        <v>35.229273509796307</v>
      </c>
      <c r="G17" s="209">
        <v>38.313505938083736</v>
      </c>
      <c r="H17" s="209">
        <v>40.331570842513365</v>
      </c>
      <c r="I17" s="209">
        <v>38.167764179483846</v>
      </c>
      <c r="J17" s="209">
        <v>37.853963419719392</v>
      </c>
      <c r="K17" s="209">
        <v>33.197461362904065</v>
      </c>
      <c r="L17" s="209">
        <v>25.221132614289846</v>
      </c>
      <c r="M17" s="209">
        <v>24.940729895899388</v>
      </c>
      <c r="N17" s="209">
        <v>24.193713149831211</v>
      </c>
      <c r="O17" s="209">
        <v>20.866824690512274</v>
      </c>
      <c r="P17" s="209">
        <v>23.684657759690115</v>
      </c>
      <c r="Q17" s="209">
        <v>22.632999999999999</v>
      </c>
      <c r="R17" s="209">
        <v>33.290999999999997</v>
      </c>
      <c r="S17" s="209">
        <v>33.181000000000004</v>
      </c>
      <c r="T17" s="209">
        <v>32.287999999999997</v>
      </c>
      <c r="U17" s="209">
        <v>32.256999999999998</v>
      </c>
      <c r="V17" s="209">
        <v>32.209999999999994</v>
      </c>
      <c r="X17" s="48" t="str">
        <f>_xlfn.CONCAT(Inputs1[[#This Row],[Item Code]],"_",Inputs1[[#This Row],[Company Acronym]])</f>
        <v>C_STCSDEBTTR_PR24CA008_AFW</v>
      </c>
    </row>
    <row r="18" spans="1:24">
      <c r="A18" s="48" t="s">
        <v>36</v>
      </c>
      <c r="B18" s="48" t="s">
        <v>75</v>
      </c>
      <c r="C18" s="48" t="s">
        <v>76</v>
      </c>
      <c r="D18" s="48" t="s">
        <v>45</v>
      </c>
      <c r="E18" s="48" t="s">
        <v>40</v>
      </c>
      <c r="F18" s="209">
        <v>35.229273509796307</v>
      </c>
      <c r="G18" s="209">
        <v>38.313505938083736</v>
      </c>
      <c r="H18" s="209">
        <v>40.331570842513365</v>
      </c>
      <c r="I18" s="209">
        <v>38.167764179483846</v>
      </c>
      <c r="J18" s="209">
        <v>37.853963419719392</v>
      </c>
      <c r="K18" s="209">
        <v>33.197461362904065</v>
      </c>
      <c r="L18" s="209">
        <v>35.96324132165762</v>
      </c>
      <c r="M18" s="209">
        <v>33.903704004201536</v>
      </c>
      <c r="N18" s="209">
        <v>31.874254257831797</v>
      </c>
      <c r="O18" s="209">
        <v>32.065824690512272</v>
      </c>
      <c r="P18" s="209">
        <v>31.545618039464244</v>
      </c>
      <c r="Q18" s="209">
        <v>30.332000000000001</v>
      </c>
      <c r="R18" s="209">
        <v>33.290999999999997</v>
      </c>
      <c r="S18" s="209">
        <v>33.181000000000004</v>
      </c>
      <c r="T18" s="209">
        <v>32.287999999999997</v>
      </c>
      <c r="U18" s="209">
        <v>32.256999999999998</v>
      </c>
      <c r="V18" s="209">
        <v>32.21</v>
      </c>
      <c r="X18" s="48" t="str">
        <f>_xlfn.CONCAT(Inputs1[[#This Row],[Item Code]],"_",Inputs1[[#This Row],[Company Acronym]])</f>
        <v>C_STCTR_PR24CA008_AFW</v>
      </c>
    </row>
    <row r="19" spans="1:24">
      <c r="A19" s="48" t="s">
        <v>36</v>
      </c>
      <c r="B19" s="48" t="s">
        <v>77</v>
      </c>
      <c r="C19" s="48" t="s">
        <v>78</v>
      </c>
      <c r="D19" s="48" t="s">
        <v>45</v>
      </c>
      <c r="E19" s="48" t="s">
        <v>40</v>
      </c>
      <c r="F19" s="209">
        <v>35.010074883391454</v>
      </c>
      <c r="G19" s="209">
        <v>38.394267774025806</v>
      </c>
      <c r="H19" s="209">
        <v>40.119772462562388</v>
      </c>
      <c r="I19" s="209">
        <v>39.259026261797281</v>
      </c>
      <c r="J19" s="209">
        <v>38.503993683032142</v>
      </c>
      <c r="K19" s="209">
        <v>33.031658706545564</v>
      </c>
      <c r="L19" s="209">
        <v>25.318411348063751</v>
      </c>
      <c r="M19" s="209">
        <v>24.697797678148625</v>
      </c>
      <c r="N19" s="209">
        <v>23.469905758715054</v>
      </c>
      <c r="O19" s="209">
        <v>20.330402304666645</v>
      </c>
      <c r="P19" s="209">
        <v>23.975123524127312</v>
      </c>
      <c r="Q19" s="209">
        <v>22.966999999999999</v>
      </c>
      <c r="R19" s="209">
        <v>33.625</v>
      </c>
      <c r="S19" s="209">
        <v>33.540000000000006</v>
      </c>
      <c r="T19" s="209">
        <v>32.288999999999994</v>
      </c>
      <c r="U19" s="209">
        <v>32.257999999999996</v>
      </c>
      <c r="V19" s="209">
        <v>32.210999999999991</v>
      </c>
      <c r="X19" s="48" t="str">
        <f>_xlfn.CONCAT(Inputs1[[#This Row],[Item Code]],"_",Inputs1[[#This Row],[Company Acronym]])</f>
        <v>C_TCSDEBTTR_PR24CA008_AFW</v>
      </c>
    </row>
    <row r="20" spans="1:24">
      <c r="A20" s="48" t="s">
        <v>36</v>
      </c>
      <c r="B20" s="48" t="s">
        <v>79</v>
      </c>
      <c r="C20" s="48" t="s">
        <v>80</v>
      </c>
      <c r="D20" s="48" t="s">
        <v>45</v>
      </c>
      <c r="E20" s="48" t="s">
        <v>40</v>
      </c>
      <c r="F20" s="209">
        <v>35.010074883391454</v>
      </c>
      <c r="G20" s="209">
        <v>38.394267774025806</v>
      </c>
      <c r="H20" s="209">
        <v>40.119772462562388</v>
      </c>
      <c r="I20" s="209">
        <v>39.259026261797281</v>
      </c>
      <c r="J20" s="209">
        <v>38.503993683032142</v>
      </c>
      <c r="K20" s="209">
        <v>33.031658706545564</v>
      </c>
      <c r="L20" s="209">
        <v>36.060520055431525</v>
      </c>
      <c r="M20" s="209">
        <v>33.660771786450773</v>
      </c>
      <c r="N20" s="209">
        <v>31.15044686671564</v>
      </c>
      <c r="O20" s="209">
        <v>31.52940230466664</v>
      </c>
      <c r="P20" s="209">
        <v>31.836083803901442</v>
      </c>
      <c r="Q20" s="209">
        <v>30.666</v>
      </c>
      <c r="R20" s="209">
        <v>33.625</v>
      </c>
      <c r="S20" s="209">
        <v>33.540000000000006</v>
      </c>
      <c r="T20" s="209">
        <v>32.288999999999994</v>
      </c>
      <c r="U20" s="209">
        <v>32.257999999999996</v>
      </c>
      <c r="V20" s="209">
        <v>32.210999999999999</v>
      </c>
      <c r="X20" s="48" t="str">
        <f>_xlfn.CONCAT(Inputs1[[#This Row],[Item Code]],"_",Inputs1[[#This Row],[Company Acronym]])</f>
        <v>C_TCTR_PR24CA008_AFW</v>
      </c>
    </row>
    <row r="21" spans="1:24">
      <c r="A21" s="48" t="s">
        <v>36</v>
      </c>
      <c r="B21" s="48" t="s">
        <v>81</v>
      </c>
      <c r="C21" s="48" t="s">
        <v>82</v>
      </c>
      <c r="D21" s="48" t="s">
        <v>83</v>
      </c>
      <c r="E21" s="48" t="s">
        <v>40</v>
      </c>
      <c r="F21" s="211" t="s">
        <v>84</v>
      </c>
      <c r="G21" s="211" t="s">
        <v>84</v>
      </c>
      <c r="H21" s="211" t="s">
        <v>84</v>
      </c>
      <c r="I21" s="211" t="s">
        <v>84</v>
      </c>
      <c r="J21" s="211" t="s">
        <v>84</v>
      </c>
      <c r="K21" s="211" t="s">
        <v>84</v>
      </c>
      <c r="L21" s="211" t="s">
        <v>84</v>
      </c>
      <c r="M21" s="211" t="s">
        <v>84</v>
      </c>
      <c r="N21" s="211" t="s">
        <v>84</v>
      </c>
      <c r="O21" s="211" t="s">
        <v>84</v>
      </c>
      <c r="P21" s="211" t="s">
        <v>84</v>
      </c>
      <c r="Q21" s="211" t="s">
        <v>84</v>
      </c>
      <c r="R21" s="211" t="s">
        <v>84</v>
      </c>
      <c r="S21" s="211" t="s">
        <v>84</v>
      </c>
      <c r="T21" s="211" t="s">
        <v>84</v>
      </c>
      <c r="U21" s="211" t="s">
        <v>84</v>
      </c>
      <c r="V21" s="211" t="s">
        <v>84</v>
      </c>
      <c r="X21" s="48" t="str">
        <f>_xlfn.CONCAT(Inputs1[[#This Row],[Item Code]],"_",Inputs1[[#This Row],[Company Acronym]])</f>
        <v>PR24QA_PR24CA10_OUT1_AFW</v>
      </c>
    </row>
    <row r="22" spans="1:24">
      <c r="A22" s="48" t="s">
        <v>36</v>
      </c>
      <c r="B22" s="48" t="s">
        <v>85</v>
      </c>
      <c r="C22" s="48" t="s">
        <v>86</v>
      </c>
      <c r="D22" s="48" t="s">
        <v>83</v>
      </c>
      <c r="E22" s="48" t="s">
        <v>40</v>
      </c>
      <c r="F22" s="211" t="s">
        <v>87</v>
      </c>
      <c r="G22" s="211" t="s">
        <v>87</v>
      </c>
      <c r="H22" s="211" t="s">
        <v>87</v>
      </c>
      <c r="I22" s="211" t="s">
        <v>87</v>
      </c>
      <c r="J22" s="211" t="s">
        <v>87</v>
      </c>
      <c r="K22" s="211" t="s">
        <v>87</v>
      </c>
      <c r="L22" s="211" t="s">
        <v>87</v>
      </c>
      <c r="M22" s="211" t="s">
        <v>87</v>
      </c>
      <c r="N22" s="211" t="s">
        <v>87</v>
      </c>
      <c r="O22" s="211" t="s">
        <v>87</v>
      </c>
      <c r="P22" s="211" t="s">
        <v>87</v>
      </c>
      <c r="Q22" s="211" t="s">
        <v>87</v>
      </c>
      <c r="R22" s="211" t="s">
        <v>87</v>
      </c>
      <c r="S22" s="211" t="s">
        <v>87</v>
      </c>
      <c r="T22" s="211" t="s">
        <v>87</v>
      </c>
      <c r="U22" s="211" t="s">
        <v>87</v>
      </c>
      <c r="V22" s="211" t="s">
        <v>87</v>
      </c>
      <c r="X22" s="48" t="str">
        <f>_xlfn.CONCAT(Inputs1[[#This Row],[Item Code]],"_",Inputs1[[#This Row],[Company Acronym]])</f>
        <v>PR24QA_PR24CA10_OUT2_AFW</v>
      </c>
    </row>
    <row r="23" spans="1:24">
      <c r="A23" s="48" t="s">
        <v>36</v>
      </c>
      <c r="B23" s="48" t="s">
        <v>88</v>
      </c>
      <c r="C23" s="48" t="s">
        <v>89</v>
      </c>
      <c r="D23" s="48" t="s">
        <v>83</v>
      </c>
      <c r="E23" s="48" t="s">
        <v>40</v>
      </c>
      <c r="F23" s="212">
        <v>0</v>
      </c>
      <c r="G23" s="212">
        <v>0</v>
      </c>
      <c r="H23" s="212">
        <v>0</v>
      </c>
      <c r="I23" s="212">
        <v>0</v>
      </c>
      <c r="J23" s="212">
        <v>0</v>
      </c>
      <c r="K23" s="212">
        <v>0</v>
      </c>
      <c r="L23" s="212">
        <v>0</v>
      </c>
      <c r="M23" s="212">
        <v>0</v>
      </c>
      <c r="N23" s="212">
        <v>0</v>
      </c>
      <c r="O23" s="212">
        <v>0</v>
      </c>
      <c r="P23" s="212">
        <v>0</v>
      </c>
      <c r="Q23" s="212">
        <v>0</v>
      </c>
      <c r="R23" s="212">
        <v>0</v>
      </c>
      <c r="S23" s="212">
        <v>0</v>
      </c>
      <c r="T23" s="212">
        <v>0</v>
      </c>
      <c r="U23" s="212">
        <v>0</v>
      </c>
      <c r="V23" s="212">
        <v>0</v>
      </c>
      <c r="X23" s="48" t="str">
        <f>_xlfn.CONCAT(Inputs1[[#This Row],[Item Code]],"_",Inputs1[[#This Row],[Company Acronym]])</f>
        <v>PR24QA_PR24CA10_OUT3_AFW</v>
      </c>
    </row>
    <row r="24" spans="1:24">
      <c r="A24" s="48" t="s">
        <v>36</v>
      </c>
      <c r="B24" s="48" t="s">
        <v>90</v>
      </c>
      <c r="C24" s="48" t="s">
        <v>91</v>
      </c>
      <c r="D24" s="48" t="s">
        <v>39</v>
      </c>
      <c r="E24" s="48" t="s">
        <v>40</v>
      </c>
      <c r="F24" s="212">
        <v>0</v>
      </c>
      <c r="G24" s="212">
        <v>0</v>
      </c>
      <c r="H24" s="212">
        <v>0</v>
      </c>
      <c r="I24" s="212">
        <v>0</v>
      </c>
      <c r="J24" s="212">
        <v>0</v>
      </c>
      <c r="K24" s="212">
        <v>0</v>
      </c>
      <c r="L24" s="212">
        <v>0</v>
      </c>
      <c r="M24" s="212">
        <v>0</v>
      </c>
      <c r="N24" s="212">
        <v>0</v>
      </c>
      <c r="O24" s="212">
        <v>0</v>
      </c>
      <c r="P24" s="212">
        <v>0</v>
      </c>
      <c r="Q24" s="212">
        <v>0</v>
      </c>
      <c r="R24" s="212">
        <v>0</v>
      </c>
      <c r="S24" s="212">
        <v>0</v>
      </c>
      <c r="T24" s="212">
        <v>0</v>
      </c>
      <c r="U24" s="212">
        <v>0</v>
      </c>
      <c r="V24" s="212">
        <v>0</v>
      </c>
      <c r="X24" s="48" t="str">
        <f>_xlfn.CONCAT(Inputs1[[#This Row],[Item Code]],"_",Inputs1[[#This Row],[Company Acronym]])</f>
        <v>PR24QA_PR24CA10_OUT4_AFW</v>
      </c>
    </row>
    <row r="25" spans="1:24">
      <c r="A25" s="48" t="s">
        <v>92</v>
      </c>
      <c r="B25" s="48" t="s">
        <v>37</v>
      </c>
      <c r="C25" s="48" t="s">
        <v>38</v>
      </c>
      <c r="D25" s="48" t="s">
        <v>39</v>
      </c>
      <c r="E25" s="48" t="s">
        <v>40</v>
      </c>
      <c r="F25" s="209">
        <v>0</v>
      </c>
      <c r="G25" s="209">
        <v>0</v>
      </c>
      <c r="H25" s="209">
        <v>0</v>
      </c>
      <c r="I25" s="209">
        <v>0</v>
      </c>
      <c r="J25" s="209">
        <v>0</v>
      </c>
      <c r="K25" s="209">
        <v>0</v>
      </c>
      <c r="L25" s="209">
        <v>1</v>
      </c>
      <c r="M25" s="209">
        <v>0</v>
      </c>
      <c r="N25" s="209">
        <v>0</v>
      </c>
      <c r="O25" s="209">
        <v>0</v>
      </c>
      <c r="P25" s="209">
        <v>0</v>
      </c>
      <c r="Q25" s="209">
        <v>0</v>
      </c>
      <c r="R25" s="209">
        <v>0</v>
      </c>
      <c r="S25" s="209">
        <v>0</v>
      </c>
      <c r="T25" s="209">
        <v>0</v>
      </c>
      <c r="U25" s="209">
        <v>0</v>
      </c>
      <c r="V25" s="209">
        <v>0</v>
      </c>
      <c r="X25" s="48" t="str">
        <f>_xlfn.CONCAT(Inputs1[[#This Row],[Item Code]],"_",Inputs1[[#This Row],[Company Acronym]])</f>
        <v>C_COVID20_PR24CA008_ANH</v>
      </c>
    </row>
    <row r="26" spans="1:24">
      <c r="A26" s="48" t="s">
        <v>92</v>
      </c>
      <c r="B26" s="48" t="s">
        <v>41</v>
      </c>
      <c r="C26" s="48" t="s">
        <v>42</v>
      </c>
      <c r="D26" s="48" t="s">
        <v>39</v>
      </c>
      <c r="E26" s="48" t="s">
        <v>40</v>
      </c>
      <c r="F26" s="209">
        <v>0</v>
      </c>
      <c r="G26" s="209">
        <v>0</v>
      </c>
      <c r="H26" s="209">
        <v>0</v>
      </c>
      <c r="I26" s="209">
        <v>0</v>
      </c>
      <c r="J26" s="209">
        <v>0</v>
      </c>
      <c r="K26" s="209">
        <v>0</v>
      </c>
      <c r="L26" s="209">
        <v>0</v>
      </c>
      <c r="M26" s="209">
        <v>1</v>
      </c>
      <c r="N26" s="209">
        <v>0</v>
      </c>
      <c r="O26" s="209">
        <v>0</v>
      </c>
      <c r="P26" s="209">
        <v>0</v>
      </c>
      <c r="Q26" s="209">
        <v>0</v>
      </c>
      <c r="R26" s="209">
        <v>0</v>
      </c>
      <c r="S26" s="209">
        <v>0</v>
      </c>
      <c r="T26" s="209">
        <v>0</v>
      </c>
      <c r="U26" s="209">
        <v>0</v>
      </c>
      <c r="V26" s="209">
        <v>0</v>
      </c>
      <c r="X26" s="48" t="str">
        <f>_xlfn.CONCAT(Inputs1[[#This Row],[Item Code]],"_",Inputs1[[#This Row],[Company Acronym]])</f>
        <v>C_COVID21_PR24CA008_ANH</v>
      </c>
    </row>
    <row r="27" spans="1:24">
      <c r="A27" s="48" t="s">
        <v>92</v>
      </c>
      <c r="B27" s="48" t="s">
        <v>43</v>
      </c>
      <c r="C27" s="48" t="s">
        <v>44</v>
      </c>
      <c r="D27" s="48" t="s">
        <v>45</v>
      </c>
      <c r="E27" s="48" t="s">
        <v>40</v>
      </c>
      <c r="F27" s="209">
        <v>47.794075388776193</v>
      </c>
      <c r="G27" s="209">
        <v>47.515243168713965</v>
      </c>
      <c r="H27" s="209">
        <v>47.107105352707649</v>
      </c>
      <c r="I27" s="209">
        <v>43.390381147728021</v>
      </c>
      <c r="J27" s="209">
        <v>43.493349992003836</v>
      </c>
      <c r="K27" s="209">
        <v>41.498528421547128</v>
      </c>
      <c r="L27" s="209">
        <v>57.590206713372872</v>
      </c>
      <c r="M27" s="209">
        <v>45.394509279767803</v>
      </c>
      <c r="N27" s="209">
        <v>21.730777563116984</v>
      </c>
      <c r="O27" s="209">
        <v>38.753999999999998</v>
      </c>
      <c r="P27" s="209">
        <v>45.583526694045176</v>
      </c>
      <c r="Q27" s="209">
        <v>46.977999999999994</v>
      </c>
      <c r="R27" s="209">
        <v>44.572000000000003</v>
      </c>
      <c r="S27" s="209">
        <v>45.856999999999999</v>
      </c>
      <c r="T27" s="209">
        <v>48.214999999999996</v>
      </c>
      <c r="U27" s="209">
        <v>48.215999999999994</v>
      </c>
      <c r="V27" s="209">
        <v>49.421999999999997</v>
      </c>
      <c r="X27" s="48" t="str">
        <f>_xlfn.CONCAT(Inputs1[[#This Row],[Item Code]],"_",Inputs1[[#This Row],[Company Acronym]])</f>
        <v>C_DCSDEBTT_PR24CA008_ANH</v>
      </c>
    </row>
    <row r="28" spans="1:24">
      <c r="A28" s="48" t="s">
        <v>92</v>
      </c>
      <c r="B28" s="48" t="s">
        <v>46</v>
      </c>
      <c r="C28" s="48" t="s">
        <v>47</v>
      </c>
      <c r="D28" s="48" t="s">
        <v>45</v>
      </c>
      <c r="E28" s="48" t="s">
        <v>40</v>
      </c>
      <c r="F28" s="209">
        <v>47.794075388776193</v>
      </c>
      <c r="G28" s="209">
        <v>47.515243168713965</v>
      </c>
      <c r="H28" s="209">
        <v>47.107105352707649</v>
      </c>
      <c r="I28" s="209">
        <v>43.390381147728021</v>
      </c>
      <c r="J28" s="209">
        <v>43.493349992003836</v>
      </c>
      <c r="K28" s="209">
        <v>41.498528421547128</v>
      </c>
      <c r="L28" s="209">
        <v>57.590206713372872</v>
      </c>
      <c r="M28" s="209">
        <v>45.394509279767803</v>
      </c>
      <c r="N28" s="209">
        <v>21.730777563116984</v>
      </c>
      <c r="O28" s="209">
        <v>38.753999999999998</v>
      </c>
      <c r="P28" s="209">
        <v>45.583526694045176</v>
      </c>
      <c r="Q28" s="209">
        <v>46.977999999999994</v>
      </c>
      <c r="R28" s="209">
        <v>44.572000000000003</v>
      </c>
      <c r="S28" s="209">
        <v>45.856999999999999</v>
      </c>
      <c r="T28" s="209">
        <v>48.214999999999996</v>
      </c>
      <c r="U28" s="209">
        <v>48.838999999999999</v>
      </c>
      <c r="V28" s="209">
        <v>49.421999999999997</v>
      </c>
      <c r="X28" s="48" t="str">
        <f>_xlfn.CONCAT(Inputs1[[#This Row],[Item Code]],"_",Inputs1[[#This Row],[Company Acronym]])</f>
        <v>C_DCT_PR24CA008_ANH</v>
      </c>
    </row>
    <row r="29" spans="1:24">
      <c r="A29" s="48" t="s">
        <v>92</v>
      </c>
      <c r="B29" s="48" t="s">
        <v>48</v>
      </c>
      <c r="C29" s="48" t="s">
        <v>49</v>
      </c>
      <c r="D29" s="48" t="s">
        <v>50</v>
      </c>
      <c r="E29" s="48" t="s">
        <v>40</v>
      </c>
      <c r="F29" s="210">
        <v>24.683067475627162</v>
      </c>
      <c r="G29" s="210">
        <v>24.713868384006499</v>
      </c>
      <c r="H29" s="210">
        <v>24.433306474292376</v>
      </c>
      <c r="I29" s="210">
        <v>23.619757815926526</v>
      </c>
      <c r="J29" s="210">
        <v>23.387133272061138</v>
      </c>
      <c r="K29" s="210">
        <v>22.596594512988293</v>
      </c>
      <c r="L29" s="210">
        <v>21.915641218411576</v>
      </c>
      <c r="M29" s="210">
        <v>22.393143817923573</v>
      </c>
      <c r="N29" s="210">
        <v>20.660125739393195</v>
      </c>
      <c r="O29" s="210">
        <v>22.129160044179443</v>
      </c>
      <c r="P29" s="210">
        <v>22.067155790697122</v>
      </c>
      <c r="Q29" s="210">
        <v>22.140500098092016</v>
      </c>
      <c r="R29" s="210">
        <v>22.140500098092016</v>
      </c>
      <c r="S29" s="210">
        <v>22.140500098092016</v>
      </c>
      <c r="T29" s="210">
        <v>22.140500098092016</v>
      </c>
      <c r="U29" s="210">
        <v>22.140500098092016</v>
      </c>
      <c r="V29" s="210">
        <v>22.140500098092016</v>
      </c>
      <c r="X29" s="48" t="str">
        <f>_xlfn.CONCAT(Inputs1[[#This Row],[Item Code]],"_",Inputs1[[#This Row],[Company Acronym]])</f>
        <v>C_EQLPCF62_PR24CA008_ANH</v>
      </c>
    </row>
    <row r="30" spans="1:24">
      <c r="A30" s="48" t="s">
        <v>92</v>
      </c>
      <c r="B30" s="48" t="s">
        <v>51</v>
      </c>
      <c r="C30" s="48" t="s">
        <v>52</v>
      </c>
      <c r="D30" s="48" t="s">
        <v>39</v>
      </c>
      <c r="E30" s="48" t="s">
        <v>40</v>
      </c>
      <c r="F30" s="209">
        <v>2.16734206683758</v>
      </c>
      <c r="G30" s="209">
        <v>2.1160479475761602</v>
      </c>
      <c r="H30" s="209">
        <v>2.0485227277610294</v>
      </c>
      <c r="I30" s="209">
        <v>1.8317059562795099</v>
      </c>
      <c r="J30" s="209">
        <v>1.8220217551046201</v>
      </c>
      <c r="K30" s="209">
        <v>1.7984512925392999</v>
      </c>
      <c r="L30" s="209">
        <v>1.8140681674971999</v>
      </c>
      <c r="M30" s="209">
        <v>1.98926699533666</v>
      </c>
      <c r="N30" s="209">
        <v>2.029752983018644</v>
      </c>
      <c r="O30" s="209">
        <v>2.0633393832285511</v>
      </c>
      <c r="P30" s="209">
        <v>2.0633393832285511</v>
      </c>
      <c r="Q30" s="209">
        <v>2.0633393832285511</v>
      </c>
      <c r="R30" s="209">
        <v>2.0633393832285511</v>
      </c>
      <c r="S30" s="209">
        <v>2.0633393832285511</v>
      </c>
      <c r="T30" s="209">
        <v>2.0633393832285511</v>
      </c>
      <c r="U30" s="209">
        <v>2.0633393832285511</v>
      </c>
      <c r="V30" s="209">
        <v>2.0633393832285511</v>
      </c>
      <c r="X30" s="48" t="str">
        <f>_xlfn.CONCAT(Inputs1[[#This Row],[Item Code]],"_",Inputs1[[#This Row],[Company Acronym]])</f>
        <v>C_EQXPCF2_PR24CA008_ANH</v>
      </c>
    </row>
    <row r="31" spans="1:24">
      <c r="A31" s="48" t="s">
        <v>92</v>
      </c>
      <c r="B31" s="48" t="s">
        <v>53</v>
      </c>
      <c r="C31" s="48" t="s">
        <v>54</v>
      </c>
      <c r="D31" s="48" t="s">
        <v>50</v>
      </c>
      <c r="E31" s="48" t="s">
        <v>40</v>
      </c>
      <c r="F31" s="210">
        <v>0.6202503771638822</v>
      </c>
      <c r="G31" s="210">
        <v>0.62153149072462466</v>
      </c>
      <c r="H31" s="210">
        <v>0.62128306823543333</v>
      </c>
      <c r="I31" s="210">
        <v>0.62262492415092174</v>
      </c>
      <c r="J31" s="210">
        <v>0.62247807234997699</v>
      </c>
      <c r="K31" s="210">
        <v>0.62520080611359363</v>
      </c>
      <c r="L31" s="210">
        <v>0.62665851564019392</v>
      </c>
      <c r="M31" s="210">
        <v>0.62621610213837142</v>
      </c>
      <c r="N31" s="210">
        <v>0.6279152894689225</v>
      </c>
      <c r="O31" s="210">
        <v>0.62846931310909426</v>
      </c>
      <c r="P31" s="210">
        <v>0.62723685929655837</v>
      </c>
      <c r="Q31" s="210">
        <v>0.62977974133894477</v>
      </c>
      <c r="R31" s="210">
        <v>0.63000119545255107</v>
      </c>
      <c r="S31" s="210">
        <v>0.63020916878913191</v>
      </c>
      <c r="T31" s="210">
        <v>0.63039099735130522</v>
      </c>
      <c r="U31" s="210">
        <v>0.63057172233229952</v>
      </c>
      <c r="V31" s="210">
        <v>0.63074283852294832</v>
      </c>
      <c r="X31" s="48" t="str">
        <f>_xlfn.CONCAT(Inputs1[[#This Row],[Item Code]],"_",Inputs1[[#This Row],[Company Acronym]])</f>
        <v>C_HHDUHH_PR24CA008_ANH</v>
      </c>
    </row>
    <row r="32" spans="1:24">
      <c r="A32" s="48" t="s">
        <v>92</v>
      </c>
      <c r="B32" s="48" t="s">
        <v>55</v>
      </c>
      <c r="C32" s="48" t="s">
        <v>56</v>
      </c>
      <c r="D32" s="48" t="s">
        <v>50</v>
      </c>
      <c r="E32" s="48" t="s">
        <v>40</v>
      </c>
      <c r="F32" s="210">
        <v>0.71387760557919</v>
      </c>
      <c r="G32" s="210">
        <v>0.73287255320230127</v>
      </c>
      <c r="H32" s="210">
        <v>0.74656059860368373</v>
      </c>
      <c r="I32" s="210">
        <v>0.76117107109365578</v>
      </c>
      <c r="J32" s="210">
        <v>0.77441626927965534</v>
      </c>
      <c r="K32" s="210">
        <v>0.78803758888262687</v>
      </c>
      <c r="L32" s="210">
        <v>0.79977311721347855</v>
      </c>
      <c r="M32" s="210">
        <v>0.8066303167323593</v>
      </c>
      <c r="N32" s="210">
        <v>0.81409874229906587</v>
      </c>
      <c r="O32" s="210">
        <v>0.8222071921570141</v>
      </c>
      <c r="P32" s="210">
        <v>0.83056010194358509</v>
      </c>
      <c r="Q32" s="210">
        <v>0.83888201877796009</v>
      </c>
      <c r="R32" s="210">
        <v>0.84560270513834401</v>
      </c>
      <c r="S32" s="210">
        <v>0.85128691165980053</v>
      </c>
      <c r="T32" s="210">
        <v>0.85666063714369622</v>
      </c>
      <c r="U32" s="210">
        <v>0.86175017985617286</v>
      </c>
      <c r="V32" s="210">
        <v>0.8669711113027867</v>
      </c>
      <c r="X32" s="48" t="str">
        <f>_xlfn.CONCAT(Inputs1[[#This Row],[Item Code]],"_",Inputs1[[#This Row],[Company Acronym]])</f>
        <v>C_HHMHH_PR24CA008_ANH</v>
      </c>
    </row>
    <row r="33" spans="1:24">
      <c r="A33" s="48" t="s">
        <v>92</v>
      </c>
      <c r="B33" s="48" t="s">
        <v>57</v>
      </c>
      <c r="C33" s="48" t="s">
        <v>58</v>
      </c>
      <c r="D33" s="48" t="s">
        <v>59</v>
      </c>
      <c r="E33" s="48" t="s">
        <v>40</v>
      </c>
      <c r="F33" s="209">
        <v>2715.6630000000005</v>
      </c>
      <c r="G33" s="209">
        <v>2735.3609999999999</v>
      </c>
      <c r="H33" s="209">
        <v>2730.6835473329561</v>
      </c>
      <c r="I33" s="209">
        <v>2758.2917859726649</v>
      </c>
      <c r="J33" s="209">
        <v>2773.3249999999998</v>
      </c>
      <c r="K33" s="209">
        <v>2804.676187</v>
      </c>
      <c r="L33" s="209">
        <v>2833.1809999999996</v>
      </c>
      <c r="M33" s="209">
        <v>2885.654</v>
      </c>
      <c r="N33" s="209">
        <v>2923.509</v>
      </c>
      <c r="O33" s="209">
        <v>2954.0789999999997</v>
      </c>
      <c r="P33" s="209">
        <v>2977.3329999999996</v>
      </c>
      <c r="Q33" s="209">
        <v>3021.9470000000001</v>
      </c>
      <c r="R33" s="209">
        <v>3044.8720000000003</v>
      </c>
      <c r="S33" s="209">
        <v>3067.1880000000001</v>
      </c>
      <c r="T33" s="209">
        <v>3088.6909999999998</v>
      </c>
      <c r="U33" s="209">
        <v>3109.4290000000001</v>
      </c>
      <c r="V33" s="209">
        <v>3130.29</v>
      </c>
      <c r="X33" s="48" t="str">
        <f>_xlfn.CONCAT(Inputs1[[#This Row],[Item Code]],"_",Inputs1[[#This Row],[Company Acronym]])</f>
        <v>C_HHT_PR24CA008_ANH</v>
      </c>
    </row>
    <row r="34" spans="1:24">
      <c r="A34" s="48" t="s">
        <v>92</v>
      </c>
      <c r="B34" s="48" t="s">
        <v>60</v>
      </c>
      <c r="C34" s="48" t="s">
        <v>61</v>
      </c>
      <c r="D34" s="48" t="s">
        <v>50</v>
      </c>
      <c r="E34" s="48" t="s">
        <v>40</v>
      </c>
      <c r="F34" s="210">
        <v>12.721532469977898</v>
      </c>
      <c r="G34" s="210">
        <v>12.718451807229799</v>
      </c>
      <c r="H34" s="210">
        <v>12.717524045562964</v>
      </c>
      <c r="I34" s="210">
        <v>12.297180731378093</v>
      </c>
      <c r="J34" s="210">
        <v>11.878758113285633</v>
      </c>
      <c r="K34" s="210">
        <v>11.465749108125504</v>
      </c>
      <c r="L34" s="210">
        <v>11.042555592679522</v>
      </c>
      <c r="M34" s="210">
        <v>11.042555592679522</v>
      </c>
      <c r="N34" s="210">
        <v>11.042555592679522</v>
      </c>
      <c r="O34" s="210">
        <v>11.042555592679522</v>
      </c>
      <c r="P34" s="210">
        <v>11.042555592679522</v>
      </c>
      <c r="Q34" s="210">
        <v>11.042555592679522</v>
      </c>
      <c r="R34" s="210">
        <v>11.042555592679522</v>
      </c>
      <c r="S34" s="210">
        <v>11.042555592679522</v>
      </c>
      <c r="T34" s="210">
        <v>11.042555592679522</v>
      </c>
      <c r="U34" s="210">
        <v>11.042555592679522</v>
      </c>
      <c r="V34" s="210">
        <v>11.042555592679522</v>
      </c>
      <c r="X34" s="48" t="str">
        <f>_xlfn.CONCAT(Inputs1[[#This Row],[Item Code]],"_",Inputs1[[#This Row],[Company Acronym]])</f>
        <v>C_INCSCOREINT_PR24CA008_ANH</v>
      </c>
    </row>
    <row r="35" spans="1:24">
      <c r="A35" s="48" t="s">
        <v>92</v>
      </c>
      <c r="B35" s="48" t="s">
        <v>62</v>
      </c>
      <c r="C35" s="48" t="s">
        <v>63</v>
      </c>
      <c r="D35" s="48" t="s">
        <v>45</v>
      </c>
      <c r="E35" s="48" t="s">
        <v>40</v>
      </c>
      <c r="F35" s="209">
        <v>40.926952755240023</v>
      </c>
      <c r="G35" s="209">
        <v>41.869330241497451</v>
      </c>
      <c r="H35" s="209">
        <v>45.132086660224232</v>
      </c>
      <c r="I35" s="209">
        <v>46.011473349835143</v>
      </c>
      <c r="J35" s="209">
        <v>50.931339756916678</v>
      </c>
      <c r="K35" s="209">
        <v>51.907094952329295</v>
      </c>
      <c r="L35" s="209">
        <v>5.0630002309646684</v>
      </c>
      <c r="M35" s="209">
        <v>11.562326815855798</v>
      </c>
      <c r="N35" s="209">
        <v>32.683337643983336</v>
      </c>
      <c r="O35" s="209">
        <v>16.163000000000004</v>
      </c>
      <c r="P35" s="209">
        <v>14.187057879876797</v>
      </c>
      <c r="Q35" s="209">
        <v>50.718999999999994</v>
      </c>
      <c r="R35" s="209">
        <v>51.90100000000001</v>
      </c>
      <c r="S35" s="209">
        <v>52.003</v>
      </c>
      <c r="T35" s="209">
        <v>52.728000000000002</v>
      </c>
      <c r="U35" s="209">
        <v>53.96599999999998</v>
      </c>
      <c r="V35" s="209">
        <v>55.199000000000012</v>
      </c>
      <c r="X35" s="48" t="str">
        <f>_xlfn.CONCAT(Inputs1[[#This Row],[Item Code]],"_",Inputs1[[#This Row],[Company Acronym]])</f>
        <v>C_OCSDEBTTR_PR24CA008_ANH</v>
      </c>
    </row>
    <row r="36" spans="1:24">
      <c r="A36" s="48" t="s">
        <v>92</v>
      </c>
      <c r="B36" s="48" t="s">
        <v>64</v>
      </c>
      <c r="C36" s="48" t="s">
        <v>65</v>
      </c>
      <c r="D36" s="48" t="s">
        <v>45</v>
      </c>
      <c r="E36" s="48" t="s">
        <v>40</v>
      </c>
      <c r="F36" s="209">
        <v>40.926952755240023</v>
      </c>
      <c r="G36" s="209">
        <v>41.869330241497451</v>
      </c>
      <c r="H36" s="209">
        <v>45.132086660224232</v>
      </c>
      <c r="I36" s="209">
        <v>46.011473349835143</v>
      </c>
      <c r="J36" s="209">
        <v>50.931339756916678</v>
      </c>
      <c r="K36" s="209">
        <v>51.907094952329295</v>
      </c>
      <c r="L36" s="209">
        <v>50.586806528601137</v>
      </c>
      <c r="M36" s="209">
        <v>46.598894829298075</v>
      </c>
      <c r="N36" s="209">
        <v>44.772960575687321</v>
      </c>
      <c r="O36" s="209">
        <v>46.280999999999999</v>
      </c>
      <c r="P36" s="209">
        <v>50.85416934034906</v>
      </c>
      <c r="Q36" s="209">
        <v>50.719000000000008</v>
      </c>
      <c r="R36" s="209">
        <v>51.90100000000001</v>
      </c>
      <c r="S36" s="209">
        <v>52.003000000000014</v>
      </c>
      <c r="T36" s="209">
        <v>52.728000000000016</v>
      </c>
      <c r="U36" s="209">
        <v>53.965999999999994</v>
      </c>
      <c r="V36" s="209">
        <v>55.199000000000012</v>
      </c>
      <c r="X36" s="48" t="str">
        <f>_xlfn.CONCAT(Inputs1[[#This Row],[Item Code]],"_",Inputs1[[#This Row],[Company Acronym]])</f>
        <v>C_OCTR_PR24CA008_ANH</v>
      </c>
    </row>
    <row r="37" spans="1:24">
      <c r="A37" s="48" t="s">
        <v>92</v>
      </c>
      <c r="B37" s="48" t="s">
        <v>66</v>
      </c>
      <c r="C37" s="48" t="s">
        <v>67</v>
      </c>
      <c r="D37" s="48" t="s">
        <v>68</v>
      </c>
      <c r="E37" s="48" t="s">
        <v>40</v>
      </c>
      <c r="F37" s="209">
        <v>442.29051422367718</v>
      </c>
      <c r="G37" s="209">
        <v>449.12232687119462</v>
      </c>
      <c r="H37" s="209">
        <v>408.81991355475043</v>
      </c>
      <c r="I37" s="209">
        <v>415.60092566610143</v>
      </c>
      <c r="J37" s="209">
        <v>415.26006143068832</v>
      </c>
      <c r="K37" s="209">
        <v>409.45062913905127</v>
      </c>
      <c r="L37" s="209">
        <v>411.93938931215655</v>
      </c>
      <c r="M37" s="209">
        <v>403.73283374618853</v>
      </c>
      <c r="N37" s="209">
        <v>382.62478971496085</v>
      </c>
      <c r="O37" s="209">
        <v>367.32091457269763</v>
      </c>
      <c r="P37" s="209">
        <v>378.29038472834389</v>
      </c>
      <c r="Q37" s="209">
        <v>401.46164045894915</v>
      </c>
      <c r="R37" s="209">
        <v>443.90897219981656</v>
      </c>
      <c r="S37" s="209">
        <v>454.07096011069422</v>
      </c>
      <c r="T37" s="209">
        <v>471.31713725976482</v>
      </c>
      <c r="U37" s="209">
        <v>474.59999890655166</v>
      </c>
      <c r="V37" s="209">
        <v>477.59728331879796</v>
      </c>
      <c r="X37" s="48" t="str">
        <f>_xlfn.CONCAT(Inputs1[[#This Row],[Item Code]],"_",Inputs1[[#This Row],[Company Acronym]])</f>
        <v>C_REVHH_PR24CA008_ANH</v>
      </c>
    </row>
    <row r="38" spans="1:24">
      <c r="A38" s="48" t="s">
        <v>92</v>
      </c>
      <c r="B38" s="48" t="s">
        <v>69</v>
      </c>
      <c r="C38" s="48" t="s">
        <v>70</v>
      </c>
      <c r="D38" s="48" t="s">
        <v>45</v>
      </c>
      <c r="E38" s="48" t="s">
        <v>40</v>
      </c>
      <c r="F38" s="209">
        <v>42.098560350445254</v>
      </c>
      <c r="G38" s="209">
        <v>43.427475229085672</v>
      </c>
      <c r="H38" s="209">
        <v>46.53350022648614</v>
      </c>
      <c r="I38" s="209">
        <v>47.738042990086939</v>
      </c>
      <c r="J38" s="209">
        <v>52.538031830039039</v>
      </c>
      <c r="K38" s="209">
        <v>52.4114415178882</v>
      </c>
      <c r="L38" s="209">
        <v>5.4823097287295539</v>
      </c>
      <c r="M38" s="209">
        <v>11.876812500303075</v>
      </c>
      <c r="N38" s="209">
        <v>33.546866159267566</v>
      </c>
      <c r="O38" s="209">
        <v>14.538873082727278</v>
      </c>
      <c r="P38" s="209">
        <v>8.1403366315752166</v>
      </c>
      <c r="Q38" s="209">
        <v>44.36699999999999</v>
      </c>
      <c r="R38" s="209">
        <v>45.195000000000007</v>
      </c>
      <c r="S38" s="209">
        <v>45.227999999999994</v>
      </c>
      <c r="T38" s="209">
        <v>45.264000000000003</v>
      </c>
      <c r="U38" s="209">
        <v>44.676999999999978</v>
      </c>
      <c r="V38" s="209">
        <v>45.332000000000008</v>
      </c>
      <c r="X38" s="48" t="str">
        <f>_xlfn.CONCAT(Inputs1[[#This Row],[Item Code]],"_",Inputs1[[#This Row],[Company Acronym]])</f>
        <v>C_SOCSDEBTTR_PR24CA008_ANH</v>
      </c>
    </row>
    <row r="39" spans="1:24">
      <c r="A39" s="48" t="s">
        <v>92</v>
      </c>
      <c r="B39" s="48" t="s">
        <v>71</v>
      </c>
      <c r="C39" s="48" t="s">
        <v>72</v>
      </c>
      <c r="D39" s="48" t="s">
        <v>45</v>
      </c>
      <c r="E39" s="48" t="s">
        <v>40</v>
      </c>
      <c r="F39" s="209">
        <v>42.098560350445254</v>
      </c>
      <c r="G39" s="209">
        <v>43.427475229085672</v>
      </c>
      <c r="H39" s="209">
        <v>46.53350022648614</v>
      </c>
      <c r="I39" s="209">
        <v>47.738042990086939</v>
      </c>
      <c r="J39" s="209">
        <v>52.538031830039039</v>
      </c>
      <c r="K39" s="209">
        <v>52.4114415178882</v>
      </c>
      <c r="L39" s="209">
        <v>51.006116026366023</v>
      </c>
      <c r="M39" s="209">
        <v>46.913380513745352</v>
      </c>
      <c r="N39" s="209">
        <v>45.636489090971551</v>
      </c>
      <c r="O39" s="209">
        <v>44.656873082727266</v>
      </c>
      <c r="P39" s="209">
        <v>44.80744809204748</v>
      </c>
      <c r="Q39" s="209">
        <v>44.367000000000004</v>
      </c>
      <c r="R39" s="209">
        <v>45.195000000000007</v>
      </c>
      <c r="S39" s="209">
        <v>45.228000000000009</v>
      </c>
      <c r="T39" s="209">
        <v>45.264000000000017</v>
      </c>
      <c r="U39" s="209">
        <v>45.3</v>
      </c>
      <c r="V39" s="209">
        <v>45.332000000000008</v>
      </c>
      <c r="X39" s="48" t="str">
        <f>_xlfn.CONCAT(Inputs1[[#This Row],[Item Code]],"_",Inputs1[[#This Row],[Company Acronym]])</f>
        <v>C_SOCTR_PR24CA008_ANH</v>
      </c>
    </row>
    <row r="40" spans="1:24">
      <c r="A40" s="48" t="s">
        <v>92</v>
      </c>
      <c r="B40" s="48" t="s">
        <v>73</v>
      </c>
      <c r="C40" s="48" t="s">
        <v>74</v>
      </c>
      <c r="D40" s="48" t="s">
        <v>45</v>
      </c>
      <c r="E40" s="48" t="s">
        <v>40</v>
      </c>
      <c r="F40" s="209">
        <v>89.892635739221447</v>
      </c>
      <c r="G40" s="209">
        <v>90.942718397799638</v>
      </c>
      <c r="H40" s="209">
        <v>93.640605579193789</v>
      </c>
      <c r="I40" s="209">
        <v>91.12842413781496</v>
      </c>
      <c r="J40" s="209">
        <v>96.031381822042874</v>
      </c>
      <c r="K40" s="209">
        <v>93.909969939435328</v>
      </c>
      <c r="L40" s="209">
        <v>63.072516442102426</v>
      </c>
      <c r="M40" s="209">
        <v>57.271321780070878</v>
      </c>
      <c r="N40" s="209">
        <v>55.277643722384553</v>
      </c>
      <c r="O40" s="209">
        <v>53.292873082727276</v>
      </c>
      <c r="P40" s="209">
        <v>53.723863325620393</v>
      </c>
      <c r="Q40" s="209">
        <v>91.344999999999985</v>
      </c>
      <c r="R40" s="209">
        <v>89.76700000000001</v>
      </c>
      <c r="S40" s="209">
        <v>91.084999999999994</v>
      </c>
      <c r="T40" s="209">
        <v>93.478999999999999</v>
      </c>
      <c r="U40" s="209">
        <v>93.515999999999977</v>
      </c>
      <c r="V40" s="209">
        <v>94.754000000000005</v>
      </c>
      <c r="X40" s="48" t="str">
        <f>_xlfn.CONCAT(Inputs1[[#This Row],[Item Code]],"_",Inputs1[[#This Row],[Company Acronym]])</f>
        <v>C_STCSDEBTTR_PR24CA008_ANH</v>
      </c>
    </row>
    <row r="41" spans="1:24">
      <c r="A41" s="48" t="s">
        <v>92</v>
      </c>
      <c r="B41" s="48" t="s">
        <v>75</v>
      </c>
      <c r="C41" s="48" t="s">
        <v>76</v>
      </c>
      <c r="D41" s="48" t="s">
        <v>45</v>
      </c>
      <c r="E41" s="48" t="s">
        <v>40</v>
      </c>
      <c r="F41" s="209">
        <v>89.892635739221447</v>
      </c>
      <c r="G41" s="209">
        <v>90.942718397799638</v>
      </c>
      <c r="H41" s="209">
        <v>93.640605579193789</v>
      </c>
      <c r="I41" s="209">
        <v>91.12842413781496</v>
      </c>
      <c r="J41" s="209">
        <v>96.031381822042874</v>
      </c>
      <c r="K41" s="209">
        <v>93.909969939435328</v>
      </c>
      <c r="L41" s="209">
        <v>108.59632273973889</v>
      </c>
      <c r="M41" s="209">
        <v>92.307889793513155</v>
      </c>
      <c r="N41" s="209">
        <v>67.367266654088539</v>
      </c>
      <c r="O41" s="209">
        <v>83.410873082727264</v>
      </c>
      <c r="P41" s="209">
        <v>90.390974786092656</v>
      </c>
      <c r="Q41" s="209">
        <v>91.344999999999999</v>
      </c>
      <c r="R41" s="209">
        <v>89.76700000000001</v>
      </c>
      <c r="S41" s="209">
        <v>91.085000000000008</v>
      </c>
      <c r="T41" s="209">
        <v>93.479000000000013</v>
      </c>
      <c r="U41" s="209">
        <v>94.138999999999996</v>
      </c>
      <c r="V41" s="209">
        <v>94.754000000000005</v>
      </c>
      <c r="X41" s="48" t="str">
        <f>_xlfn.CONCAT(Inputs1[[#This Row],[Item Code]],"_",Inputs1[[#This Row],[Company Acronym]])</f>
        <v>C_STCTR_PR24CA008_ANH</v>
      </c>
    </row>
    <row r="42" spans="1:24">
      <c r="A42" s="48" t="s">
        <v>92</v>
      </c>
      <c r="B42" s="48" t="s">
        <v>77</v>
      </c>
      <c r="C42" s="48" t="s">
        <v>78</v>
      </c>
      <c r="D42" s="48" t="s">
        <v>45</v>
      </c>
      <c r="E42" s="48" t="s">
        <v>40</v>
      </c>
      <c r="F42" s="209">
        <v>88.721028144016216</v>
      </c>
      <c r="G42" s="209">
        <v>89.384573410211416</v>
      </c>
      <c r="H42" s="209">
        <v>92.239192012931881</v>
      </c>
      <c r="I42" s="209">
        <v>89.401854497563164</v>
      </c>
      <c r="J42" s="209">
        <v>94.424689748920514</v>
      </c>
      <c r="K42" s="209">
        <v>93.405623373876423</v>
      </c>
      <c r="L42" s="209">
        <v>62.653206944337541</v>
      </c>
      <c r="M42" s="209">
        <v>56.956836095623601</v>
      </c>
      <c r="N42" s="209">
        <v>54.414115207100323</v>
      </c>
      <c r="O42" s="209">
        <v>54.917000000000002</v>
      </c>
      <c r="P42" s="209">
        <v>59.770584573921973</v>
      </c>
      <c r="Q42" s="209">
        <v>97.696999999999989</v>
      </c>
      <c r="R42" s="209">
        <v>96.473000000000013</v>
      </c>
      <c r="S42" s="209">
        <v>97.86</v>
      </c>
      <c r="T42" s="209">
        <v>100.943</v>
      </c>
      <c r="U42" s="209">
        <v>102.18199999999997</v>
      </c>
      <c r="V42" s="209">
        <v>104.62100000000001</v>
      </c>
      <c r="X42" s="48" t="str">
        <f>_xlfn.CONCAT(Inputs1[[#This Row],[Item Code]],"_",Inputs1[[#This Row],[Company Acronym]])</f>
        <v>C_TCSDEBTTR_PR24CA008_ANH</v>
      </c>
    </row>
    <row r="43" spans="1:24">
      <c r="A43" s="48" t="s">
        <v>92</v>
      </c>
      <c r="B43" s="48" t="s">
        <v>79</v>
      </c>
      <c r="C43" s="48" t="s">
        <v>80</v>
      </c>
      <c r="D43" s="48" t="s">
        <v>45</v>
      </c>
      <c r="E43" s="48" t="s">
        <v>40</v>
      </c>
      <c r="F43" s="209">
        <v>88.721028144016216</v>
      </c>
      <c r="G43" s="209">
        <v>89.384573410211416</v>
      </c>
      <c r="H43" s="209">
        <v>92.239192012931881</v>
      </c>
      <c r="I43" s="209">
        <v>89.401854497563164</v>
      </c>
      <c r="J43" s="209">
        <v>94.424689748920514</v>
      </c>
      <c r="K43" s="209">
        <v>93.405623373876423</v>
      </c>
      <c r="L43" s="209">
        <v>108.17701324197401</v>
      </c>
      <c r="M43" s="209">
        <v>91.993404109065878</v>
      </c>
      <c r="N43" s="209">
        <v>66.503738138804309</v>
      </c>
      <c r="O43" s="209">
        <v>85.034999999999997</v>
      </c>
      <c r="P43" s="209">
        <v>96.437696034394236</v>
      </c>
      <c r="Q43" s="209">
        <v>97.697000000000003</v>
      </c>
      <c r="R43" s="209">
        <v>96.473000000000013</v>
      </c>
      <c r="S43" s="209">
        <v>97.860000000000014</v>
      </c>
      <c r="T43" s="209">
        <v>100.94300000000001</v>
      </c>
      <c r="U43" s="209">
        <v>102.80499999999999</v>
      </c>
      <c r="V43" s="209">
        <v>104.62100000000001</v>
      </c>
      <c r="X43" s="48" t="str">
        <f>_xlfn.CONCAT(Inputs1[[#This Row],[Item Code]],"_",Inputs1[[#This Row],[Company Acronym]])</f>
        <v>C_TCTR_PR24CA008_ANH</v>
      </c>
    </row>
    <row r="44" spans="1:24">
      <c r="A44" s="48" t="s">
        <v>92</v>
      </c>
      <c r="B44" s="48" t="s">
        <v>81</v>
      </c>
      <c r="C44" s="48" t="s">
        <v>82</v>
      </c>
      <c r="D44" s="48" t="s">
        <v>83</v>
      </c>
      <c r="E44" s="48" t="s">
        <v>40</v>
      </c>
      <c r="F44" s="211" t="s">
        <v>84</v>
      </c>
      <c r="G44" s="211" t="s">
        <v>84</v>
      </c>
      <c r="H44" s="211" t="s">
        <v>84</v>
      </c>
      <c r="I44" s="211" t="s">
        <v>84</v>
      </c>
      <c r="J44" s="211" t="s">
        <v>84</v>
      </c>
      <c r="K44" s="211" t="s">
        <v>84</v>
      </c>
      <c r="L44" s="211" t="s">
        <v>84</v>
      </c>
      <c r="M44" s="211" t="s">
        <v>84</v>
      </c>
      <c r="N44" s="211" t="s">
        <v>84</v>
      </c>
      <c r="O44" s="211" t="s">
        <v>84</v>
      </c>
      <c r="P44" s="211" t="s">
        <v>84</v>
      </c>
      <c r="Q44" s="211" t="s">
        <v>84</v>
      </c>
      <c r="R44" s="211" t="s">
        <v>84</v>
      </c>
      <c r="S44" s="211" t="s">
        <v>84</v>
      </c>
      <c r="T44" s="211" t="s">
        <v>84</v>
      </c>
      <c r="U44" s="211" t="s">
        <v>84</v>
      </c>
      <c r="V44" s="211" t="s">
        <v>84</v>
      </c>
      <c r="X44" s="48" t="str">
        <f>_xlfn.CONCAT(Inputs1[[#This Row],[Item Code]],"_",Inputs1[[#This Row],[Company Acronym]])</f>
        <v>PR24QA_PR24CA10_OUT1_ANH</v>
      </c>
    </row>
    <row r="45" spans="1:24">
      <c r="A45" s="48" t="s">
        <v>92</v>
      </c>
      <c r="B45" s="48" t="s">
        <v>85</v>
      </c>
      <c r="C45" s="48" t="s">
        <v>86</v>
      </c>
      <c r="D45" s="48" t="s">
        <v>83</v>
      </c>
      <c r="E45" s="48" t="s">
        <v>40</v>
      </c>
      <c r="F45" s="211" t="s">
        <v>87</v>
      </c>
      <c r="G45" s="211" t="s">
        <v>87</v>
      </c>
      <c r="H45" s="211" t="s">
        <v>87</v>
      </c>
      <c r="I45" s="211" t="s">
        <v>87</v>
      </c>
      <c r="J45" s="211" t="s">
        <v>87</v>
      </c>
      <c r="K45" s="211" t="s">
        <v>87</v>
      </c>
      <c r="L45" s="211" t="s">
        <v>87</v>
      </c>
      <c r="M45" s="211" t="s">
        <v>87</v>
      </c>
      <c r="N45" s="211" t="s">
        <v>87</v>
      </c>
      <c r="O45" s="211" t="s">
        <v>87</v>
      </c>
      <c r="P45" s="211" t="s">
        <v>87</v>
      </c>
      <c r="Q45" s="211" t="s">
        <v>87</v>
      </c>
      <c r="R45" s="211" t="s">
        <v>87</v>
      </c>
      <c r="S45" s="211" t="s">
        <v>87</v>
      </c>
      <c r="T45" s="211" t="s">
        <v>87</v>
      </c>
      <c r="U45" s="211" t="s">
        <v>87</v>
      </c>
      <c r="V45" s="211" t="s">
        <v>87</v>
      </c>
      <c r="X45" s="48" t="str">
        <f>_xlfn.CONCAT(Inputs1[[#This Row],[Item Code]],"_",Inputs1[[#This Row],[Company Acronym]])</f>
        <v>PR24QA_PR24CA10_OUT2_ANH</v>
      </c>
    </row>
    <row r="46" spans="1:24">
      <c r="A46" s="48" t="s">
        <v>92</v>
      </c>
      <c r="B46" s="48" t="s">
        <v>88</v>
      </c>
      <c r="C46" s="48" t="s">
        <v>89</v>
      </c>
      <c r="D46" s="48" t="s">
        <v>83</v>
      </c>
      <c r="E46" s="48" t="s">
        <v>40</v>
      </c>
      <c r="F46" s="212">
        <v>0</v>
      </c>
      <c r="G46" s="212">
        <v>0</v>
      </c>
      <c r="H46" s="212">
        <v>0</v>
      </c>
      <c r="I46" s="212">
        <v>0</v>
      </c>
      <c r="J46" s="212">
        <v>0</v>
      </c>
      <c r="K46" s="212">
        <v>0</v>
      </c>
      <c r="L46" s="212">
        <v>0</v>
      </c>
      <c r="M46" s="212">
        <v>0</v>
      </c>
      <c r="N46" s="212">
        <v>0</v>
      </c>
      <c r="O46" s="212">
        <v>0</v>
      </c>
      <c r="P46" s="212">
        <v>0</v>
      </c>
      <c r="Q46" s="212">
        <v>0</v>
      </c>
      <c r="R46" s="212">
        <v>0</v>
      </c>
      <c r="S46" s="212">
        <v>0</v>
      </c>
      <c r="T46" s="212">
        <v>0</v>
      </c>
      <c r="U46" s="212">
        <v>0</v>
      </c>
      <c r="V46" s="212">
        <v>0</v>
      </c>
      <c r="X46" s="48" t="str">
        <f>_xlfn.CONCAT(Inputs1[[#This Row],[Item Code]],"_",Inputs1[[#This Row],[Company Acronym]])</f>
        <v>PR24QA_PR24CA10_OUT3_ANH</v>
      </c>
    </row>
    <row r="47" spans="1:24">
      <c r="A47" s="48" t="s">
        <v>92</v>
      </c>
      <c r="B47" s="48" t="s">
        <v>90</v>
      </c>
      <c r="C47" s="48" t="s">
        <v>91</v>
      </c>
      <c r="D47" s="48" t="s">
        <v>39</v>
      </c>
      <c r="E47" s="48" t="s">
        <v>40</v>
      </c>
      <c r="F47" s="212">
        <v>0</v>
      </c>
      <c r="G47" s="212">
        <v>0</v>
      </c>
      <c r="H47" s="212">
        <v>0</v>
      </c>
      <c r="I47" s="212">
        <v>0</v>
      </c>
      <c r="J47" s="212">
        <v>0</v>
      </c>
      <c r="K47" s="212">
        <v>0</v>
      </c>
      <c r="L47" s="212">
        <v>0</v>
      </c>
      <c r="M47" s="212">
        <v>0</v>
      </c>
      <c r="N47" s="212">
        <v>0</v>
      </c>
      <c r="O47" s="212">
        <v>0</v>
      </c>
      <c r="P47" s="212">
        <v>0</v>
      </c>
      <c r="Q47" s="212">
        <v>0</v>
      </c>
      <c r="R47" s="212">
        <v>0</v>
      </c>
      <c r="S47" s="212">
        <v>0</v>
      </c>
      <c r="T47" s="212">
        <v>0</v>
      </c>
      <c r="U47" s="212">
        <v>0</v>
      </c>
      <c r="V47" s="212">
        <v>0</v>
      </c>
      <c r="X47" s="48" t="str">
        <f>_xlfn.CONCAT(Inputs1[[#This Row],[Item Code]],"_",Inputs1[[#This Row],[Company Acronym]])</f>
        <v>PR24QA_PR24CA10_OUT4_ANH</v>
      </c>
    </row>
    <row r="48" spans="1:24">
      <c r="A48" s="48" t="s">
        <v>93</v>
      </c>
      <c r="B48" s="48" t="s">
        <v>37</v>
      </c>
      <c r="C48" s="48" t="s">
        <v>38</v>
      </c>
      <c r="D48" s="48" t="s">
        <v>39</v>
      </c>
      <c r="E48" s="48" t="s">
        <v>40</v>
      </c>
      <c r="F48" s="209">
        <v>0</v>
      </c>
      <c r="G48" s="209">
        <v>0</v>
      </c>
      <c r="H48" s="209">
        <v>0</v>
      </c>
      <c r="I48" s="209">
        <v>0</v>
      </c>
      <c r="J48" s="209">
        <v>0</v>
      </c>
      <c r="K48" s="209">
        <v>0</v>
      </c>
      <c r="L48" s="209">
        <v>1</v>
      </c>
      <c r="M48" s="209">
        <v>0</v>
      </c>
      <c r="N48" s="209">
        <v>0</v>
      </c>
      <c r="O48" s="209">
        <v>0</v>
      </c>
      <c r="P48" s="209">
        <v>0</v>
      </c>
      <c r="Q48" s="209">
        <v>0</v>
      </c>
      <c r="R48" s="209">
        <v>0</v>
      </c>
      <c r="S48" s="209">
        <v>0</v>
      </c>
      <c r="T48" s="209">
        <v>0</v>
      </c>
      <c r="U48" s="209">
        <v>0</v>
      </c>
      <c r="V48" s="209">
        <v>0</v>
      </c>
      <c r="X48" s="48" t="str">
        <f>_xlfn.CONCAT(Inputs1[[#This Row],[Item Code]],"_",Inputs1[[#This Row],[Company Acronym]])</f>
        <v>C_COVID20_PR24CA008_BRL</v>
      </c>
    </row>
    <row r="49" spans="1:24">
      <c r="A49" s="48" t="s">
        <v>93</v>
      </c>
      <c r="B49" s="48" t="s">
        <v>41</v>
      </c>
      <c r="C49" s="48" t="s">
        <v>42</v>
      </c>
      <c r="D49" s="48" t="s">
        <v>39</v>
      </c>
      <c r="E49" s="48" t="s">
        <v>40</v>
      </c>
      <c r="F49" s="209">
        <v>0</v>
      </c>
      <c r="G49" s="209">
        <v>0</v>
      </c>
      <c r="H49" s="209">
        <v>0</v>
      </c>
      <c r="I49" s="209">
        <v>0</v>
      </c>
      <c r="J49" s="209">
        <v>0</v>
      </c>
      <c r="K49" s="209">
        <v>0</v>
      </c>
      <c r="L49" s="209">
        <v>0</v>
      </c>
      <c r="M49" s="209">
        <v>1</v>
      </c>
      <c r="N49" s="209">
        <v>0</v>
      </c>
      <c r="O49" s="209">
        <v>0</v>
      </c>
      <c r="P49" s="209">
        <v>0</v>
      </c>
      <c r="Q49" s="209">
        <v>0</v>
      </c>
      <c r="R49" s="209">
        <v>0</v>
      </c>
      <c r="S49" s="209">
        <v>0</v>
      </c>
      <c r="T49" s="209">
        <v>0</v>
      </c>
      <c r="U49" s="209">
        <v>0</v>
      </c>
      <c r="V49" s="209">
        <v>0</v>
      </c>
      <c r="X49" s="48" t="str">
        <f>_xlfn.CONCAT(Inputs1[[#This Row],[Item Code]],"_",Inputs1[[#This Row],[Company Acronym]])</f>
        <v>C_COVID21_PR24CA008_BRL</v>
      </c>
    </row>
    <row r="50" spans="1:24">
      <c r="A50" s="48" t="s">
        <v>93</v>
      </c>
      <c r="B50" s="48" t="s">
        <v>43</v>
      </c>
      <c r="C50" s="48" t="s">
        <v>44</v>
      </c>
      <c r="D50" s="48" t="s">
        <v>45</v>
      </c>
      <c r="E50" s="48" t="s">
        <v>40</v>
      </c>
      <c r="F50" s="209">
        <v>5.1163370520622031</v>
      </c>
      <c r="G50" s="209">
        <v>4.8118576084231641</v>
      </c>
      <c r="H50" s="209">
        <v>3.4799704658901827</v>
      </c>
      <c r="I50" s="209">
        <v>3.9514702503077546</v>
      </c>
      <c r="J50" s="209">
        <v>4.0944362705901165</v>
      </c>
      <c r="K50" s="209">
        <v>5.054226432821797</v>
      </c>
      <c r="L50" s="209">
        <v>5.6666044345215285</v>
      </c>
      <c r="M50" s="209">
        <v>6.0805682425723653</v>
      </c>
      <c r="N50" s="209">
        <v>3.436174672167378</v>
      </c>
      <c r="O50" s="209">
        <v>4.2170000000000005</v>
      </c>
      <c r="P50" s="209">
        <v>4.2559278747433265</v>
      </c>
      <c r="Q50" s="209">
        <v>0.67316643854774705</v>
      </c>
      <c r="R50" s="209">
        <v>0.62902555131229443</v>
      </c>
      <c r="S50" s="209">
        <v>0.67932306053592095</v>
      </c>
      <c r="T50" s="209">
        <v>0.71509719317307374</v>
      </c>
      <c r="U50" s="209">
        <v>0.72558995667537129</v>
      </c>
      <c r="V50" s="209">
        <v>0.72751859465842839</v>
      </c>
      <c r="X50" s="48" t="str">
        <f>_xlfn.CONCAT(Inputs1[[#This Row],[Item Code]],"_",Inputs1[[#This Row],[Company Acronym]])</f>
        <v>C_DCSDEBTT_PR24CA008_BRL</v>
      </c>
    </row>
    <row r="51" spans="1:24">
      <c r="A51" s="48" t="s">
        <v>93</v>
      </c>
      <c r="B51" s="48" t="s">
        <v>46</v>
      </c>
      <c r="C51" s="48" t="s">
        <v>47</v>
      </c>
      <c r="D51" s="48" t="s">
        <v>45</v>
      </c>
      <c r="E51" s="48" t="s">
        <v>40</v>
      </c>
      <c r="F51" s="209">
        <v>5.1163370520622031</v>
      </c>
      <c r="G51" s="209">
        <v>4.8118576084231641</v>
      </c>
      <c r="H51" s="209">
        <v>3.4799704658901827</v>
      </c>
      <c r="I51" s="209">
        <v>3.9514702503077546</v>
      </c>
      <c r="J51" s="209">
        <v>4.0944362705901165</v>
      </c>
      <c r="K51" s="209">
        <v>5.054226432821797</v>
      </c>
      <c r="L51" s="209">
        <v>5.6666044345215285</v>
      </c>
      <c r="M51" s="209">
        <v>6.0805682425723653</v>
      </c>
      <c r="N51" s="209">
        <v>3.436174672167378</v>
      </c>
      <c r="O51" s="209">
        <v>4.2170000000000005</v>
      </c>
      <c r="P51" s="209">
        <v>4.2559278747433265</v>
      </c>
      <c r="Q51" s="209">
        <v>5.4768343732864677</v>
      </c>
      <c r="R51" s="209">
        <v>6.2300255513122949</v>
      </c>
      <c r="S51" s="209">
        <v>6.3063230605359211</v>
      </c>
      <c r="T51" s="209">
        <v>6.470097193173074</v>
      </c>
      <c r="U51" s="209">
        <v>6.7115899566753709</v>
      </c>
      <c r="V51" s="209">
        <v>6.9445185946584278</v>
      </c>
      <c r="X51" s="48" t="str">
        <f>_xlfn.CONCAT(Inputs1[[#This Row],[Item Code]],"_",Inputs1[[#This Row],[Company Acronym]])</f>
        <v>C_DCT_PR24CA008_BRL</v>
      </c>
    </row>
    <row r="52" spans="1:24">
      <c r="A52" s="48" t="s">
        <v>93</v>
      </c>
      <c r="B52" s="48" t="s">
        <v>48</v>
      </c>
      <c r="C52" s="48" t="s">
        <v>49</v>
      </c>
      <c r="D52" s="48" t="s">
        <v>50</v>
      </c>
      <c r="E52" s="48" t="s">
        <v>40</v>
      </c>
      <c r="F52" s="210">
        <v>23.174289418635695</v>
      </c>
      <c r="G52" s="210">
        <v>23.051083177515565</v>
      </c>
      <c r="H52" s="210">
        <v>22.738920612051039</v>
      </c>
      <c r="I52" s="210">
        <v>21.932412230654688</v>
      </c>
      <c r="J52" s="210">
        <v>21.665935456226201</v>
      </c>
      <c r="K52" s="210">
        <v>20.861419071217039</v>
      </c>
      <c r="L52" s="210">
        <v>20.174417205732627</v>
      </c>
      <c r="M52" s="210">
        <v>19.968092817112087</v>
      </c>
      <c r="N52" s="210">
        <v>18.130038132960955</v>
      </c>
      <c r="O52" s="210">
        <v>19.174739428327733</v>
      </c>
      <c r="P52" s="210">
        <v>19.02403540011732</v>
      </c>
      <c r="Q52" s="210">
        <v>19.16566090319381</v>
      </c>
      <c r="R52" s="210">
        <v>19.16566090319381</v>
      </c>
      <c r="S52" s="210">
        <v>19.16566090319381</v>
      </c>
      <c r="T52" s="210">
        <v>19.16566090319381</v>
      </c>
      <c r="U52" s="210">
        <v>19.16566090319381</v>
      </c>
      <c r="V52" s="210">
        <v>19.16566090319381</v>
      </c>
      <c r="X52" s="48" t="str">
        <f>_xlfn.CONCAT(Inputs1[[#This Row],[Item Code]],"_",Inputs1[[#This Row],[Company Acronym]])</f>
        <v>C_EQLPCF62_PR24CA008_BRL</v>
      </c>
    </row>
    <row r="53" spans="1:24">
      <c r="A53" s="48" t="s">
        <v>93</v>
      </c>
      <c r="B53" s="48" t="s">
        <v>51</v>
      </c>
      <c r="C53" s="48" t="s">
        <v>52</v>
      </c>
      <c r="D53" s="48" t="s">
        <v>39</v>
      </c>
      <c r="E53" s="48" t="s">
        <v>40</v>
      </c>
      <c r="F53" s="209">
        <v>1.9052271474551099</v>
      </c>
      <c r="G53" s="209">
        <v>1.8538310178902799</v>
      </c>
      <c r="H53" s="209">
        <v>1.7976322985345801</v>
      </c>
      <c r="I53" s="209">
        <v>1.6003299434917799</v>
      </c>
      <c r="J53" s="209">
        <v>1.5856926808560401</v>
      </c>
      <c r="K53" s="209">
        <v>1.5554401935004201</v>
      </c>
      <c r="L53" s="209">
        <v>1.56182148394606</v>
      </c>
      <c r="M53" s="209">
        <v>1.5843388134873999</v>
      </c>
      <c r="N53" s="209">
        <v>1.5802301674548731</v>
      </c>
      <c r="O53" s="209">
        <v>1.5784549722445151</v>
      </c>
      <c r="P53" s="209">
        <v>1.5784549722445151</v>
      </c>
      <c r="Q53" s="209">
        <v>1.5784549722445151</v>
      </c>
      <c r="R53" s="209">
        <v>1.5784549722445151</v>
      </c>
      <c r="S53" s="209">
        <v>1.5784549722445151</v>
      </c>
      <c r="T53" s="209">
        <v>1.5784549722445151</v>
      </c>
      <c r="U53" s="209">
        <v>1.5784549722445151</v>
      </c>
      <c r="V53" s="209">
        <v>1.5784549722445151</v>
      </c>
      <c r="X53" s="48" t="str">
        <f>_xlfn.CONCAT(Inputs1[[#This Row],[Item Code]],"_",Inputs1[[#This Row],[Company Acronym]])</f>
        <v>C_EQXPCF2_PR24CA008_BRL</v>
      </c>
    </row>
    <row r="54" spans="1:24">
      <c r="A54" s="48" t="s">
        <v>93</v>
      </c>
      <c r="B54" s="48" t="s">
        <v>53</v>
      </c>
      <c r="C54" s="48" t="s">
        <v>54</v>
      </c>
      <c r="D54" s="48" t="s">
        <v>50</v>
      </c>
      <c r="E54" s="48" t="s">
        <v>40</v>
      </c>
      <c r="F54" s="210">
        <v>0</v>
      </c>
      <c r="G54" s="210">
        <v>0</v>
      </c>
      <c r="H54" s="210">
        <v>0</v>
      </c>
      <c r="I54" s="210">
        <v>0</v>
      </c>
      <c r="J54" s="210">
        <v>0</v>
      </c>
      <c r="K54" s="210">
        <v>0</v>
      </c>
      <c r="L54" s="210">
        <v>0</v>
      </c>
      <c r="M54" s="210">
        <v>0</v>
      </c>
      <c r="N54" s="210">
        <v>0</v>
      </c>
      <c r="O54" s="210">
        <v>0</v>
      </c>
      <c r="P54" s="210">
        <v>0</v>
      </c>
      <c r="Q54" s="210">
        <v>0</v>
      </c>
      <c r="R54" s="210">
        <v>0</v>
      </c>
      <c r="S54" s="210">
        <v>0</v>
      </c>
      <c r="T54" s="210">
        <v>0</v>
      </c>
      <c r="U54" s="210">
        <v>0</v>
      </c>
      <c r="V54" s="210">
        <v>0</v>
      </c>
      <c r="X54" s="48" t="str">
        <f>_xlfn.CONCAT(Inputs1[[#This Row],[Item Code]],"_",Inputs1[[#This Row],[Company Acronym]])</f>
        <v>C_HHDUHH_PR24CA008_BRL</v>
      </c>
    </row>
    <row r="55" spans="1:24">
      <c r="A55" s="48" t="s">
        <v>93</v>
      </c>
      <c r="B55" s="48" t="s">
        <v>55</v>
      </c>
      <c r="C55" s="48" t="s">
        <v>56</v>
      </c>
      <c r="D55" s="48" t="s">
        <v>50</v>
      </c>
      <c r="E55" s="48" t="s">
        <v>40</v>
      </c>
      <c r="F55" s="210">
        <v>0.42221282891260697</v>
      </c>
      <c r="G55" s="210">
        <v>0.44620786870390416</v>
      </c>
      <c r="H55" s="210">
        <v>0.46621967086366067</v>
      </c>
      <c r="I55" s="210">
        <v>0.48440537361480834</v>
      </c>
      <c r="J55" s="210">
        <v>0.51058362502678811</v>
      </c>
      <c r="K55" s="210">
        <v>0.54551750392846154</v>
      </c>
      <c r="L55" s="210">
        <v>0.5761285340219372</v>
      </c>
      <c r="M55" s="210">
        <v>0.59464497946950634</v>
      </c>
      <c r="N55" s="210">
        <v>0.61353303285284</v>
      </c>
      <c r="O55" s="210">
        <v>0.63657236412540319</v>
      </c>
      <c r="P55" s="210">
        <v>0.66270444117158189</v>
      </c>
      <c r="Q55" s="210">
        <v>0.73156345621312757</v>
      </c>
      <c r="R55" s="210">
        <v>0.74778034333715449</v>
      </c>
      <c r="S55" s="210">
        <v>0.76350360771371184</v>
      </c>
      <c r="T55" s="210">
        <v>0.77864861423048182</v>
      </c>
      <c r="U55" s="210">
        <v>0.79323348260354043</v>
      </c>
      <c r="V55" s="210">
        <v>0.80681762179756833</v>
      </c>
      <c r="X55" s="48" t="str">
        <f>_xlfn.CONCAT(Inputs1[[#This Row],[Item Code]],"_",Inputs1[[#This Row],[Company Acronym]])</f>
        <v>C_HHMHH_PR24CA008_BRL</v>
      </c>
    </row>
    <row r="56" spans="1:24">
      <c r="A56" s="48" t="s">
        <v>93</v>
      </c>
      <c r="B56" s="48" t="s">
        <v>57</v>
      </c>
      <c r="C56" s="48" t="s">
        <v>58</v>
      </c>
      <c r="D56" s="48" t="s">
        <v>59</v>
      </c>
      <c r="E56" s="48" t="s">
        <v>40</v>
      </c>
      <c r="F56" s="209">
        <v>473.15</v>
      </c>
      <c r="G56" s="209">
        <v>476.72399999999993</v>
      </c>
      <c r="H56" s="209">
        <v>481.13800000000003</v>
      </c>
      <c r="I56" s="209">
        <v>484.59000000000003</v>
      </c>
      <c r="J56" s="209">
        <v>489.95500000000004</v>
      </c>
      <c r="K56" s="209">
        <v>493.83199999999999</v>
      </c>
      <c r="L56" s="209">
        <v>497.238</v>
      </c>
      <c r="M56" s="209">
        <v>503.154</v>
      </c>
      <c r="N56" s="209">
        <v>508.29700000000003</v>
      </c>
      <c r="O56" s="209">
        <v>513.06500000000005</v>
      </c>
      <c r="P56" s="209">
        <v>517.38599999999997</v>
      </c>
      <c r="Q56" s="209">
        <v>520.09158845839636</v>
      </c>
      <c r="R56" s="209">
        <v>521.21455648409597</v>
      </c>
      <c r="S56" s="209">
        <v>522.91828874986186</v>
      </c>
      <c r="T56" s="209">
        <v>525.04299439873807</v>
      </c>
      <c r="U56" s="209">
        <v>527.6365776016878</v>
      </c>
      <c r="V56" s="209">
        <v>529.49760696623343</v>
      </c>
      <c r="X56" s="48" t="str">
        <f>_xlfn.CONCAT(Inputs1[[#This Row],[Item Code]],"_",Inputs1[[#This Row],[Company Acronym]])</f>
        <v>C_HHT_PR24CA008_BRL</v>
      </c>
    </row>
    <row r="57" spans="1:24">
      <c r="A57" s="48" t="s">
        <v>93</v>
      </c>
      <c r="B57" s="48" t="s">
        <v>60</v>
      </c>
      <c r="C57" s="48" t="s">
        <v>61</v>
      </c>
      <c r="D57" s="48" t="s">
        <v>50</v>
      </c>
      <c r="E57" s="48" t="s">
        <v>40</v>
      </c>
      <c r="F57" s="210">
        <v>12.570917893750863</v>
      </c>
      <c r="G57" s="210">
        <v>12.576792450127201</v>
      </c>
      <c r="H57" s="210">
        <v>12.578621097565343</v>
      </c>
      <c r="I57" s="210">
        <v>12.131326207594121</v>
      </c>
      <c r="J57" s="210">
        <v>11.679174644895863</v>
      </c>
      <c r="K57" s="210">
        <v>11.233251302433837</v>
      </c>
      <c r="L57" s="210">
        <v>10.777668096352944</v>
      </c>
      <c r="M57" s="210">
        <v>10.777668096352944</v>
      </c>
      <c r="N57" s="210">
        <v>10.777668096352944</v>
      </c>
      <c r="O57" s="210">
        <v>10.777668096352944</v>
      </c>
      <c r="P57" s="210">
        <v>10.777668096352944</v>
      </c>
      <c r="Q57" s="210">
        <v>10.777668096352944</v>
      </c>
      <c r="R57" s="210">
        <v>10.777668096352944</v>
      </c>
      <c r="S57" s="210">
        <v>10.777668096352944</v>
      </c>
      <c r="T57" s="210">
        <v>10.777668096352944</v>
      </c>
      <c r="U57" s="210">
        <v>10.777668096352944</v>
      </c>
      <c r="V57" s="210">
        <v>10.777668096352944</v>
      </c>
      <c r="X57" s="48" t="str">
        <f>_xlfn.CONCAT(Inputs1[[#This Row],[Item Code]],"_",Inputs1[[#This Row],[Company Acronym]])</f>
        <v>C_INCSCOREINT_PR24CA008_BRL</v>
      </c>
    </row>
    <row r="58" spans="1:24">
      <c r="A58" s="48" t="s">
        <v>93</v>
      </c>
      <c r="B58" s="48" t="s">
        <v>62</v>
      </c>
      <c r="C58" s="48" t="s">
        <v>63</v>
      </c>
      <c r="D58" s="48" t="s">
        <v>45</v>
      </c>
      <c r="E58" s="48" t="s">
        <v>40</v>
      </c>
      <c r="F58" s="209">
        <v>6.6799395706558471</v>
      </c>
      <c r="G58" s="209">
        <v>6.9969344865045553</v>
      </c>
      <c r="H58" s="209">
        <v>7.2916006655574037</v>
      </c>
      <c r="I58" s="209">
        <v>6.8385821469509844</v>
      </c>
      <c r="J58" s="209">
        <v>7.7201611226611222</v>
      </c>
      <c r="K58" s="209">
        <v>8.5235158941434435</v>
      </c>
      <c r="L58" s="209">
        <v>4.5086042292170321</v>
      </c>
      <c r="M58" s="209">
        <v>2.6692702207286345</v>
      </c>
      <c r="N58" s="209">
        <v>3.7537951230293203</v>
      </c>
      <c r="O58" s="209">
        <v>2.9689999999999994</v>
      </c>
      <c r="P58" s="209">
        <v>1.8247811858316227</v>
      </c>
      <c r="Q58" s="209">
        <v>5.6620259394750212</v>
      </c>
      <c r="R58" s="209">
        <v>6.411536276971157</v>
      </c>
      <c r="S58" s="209">
        <v>6.8307168402391625</v>
      </c>
      <c r="T58" s="209">
        <v>7.1243259176083473</v>
      </c>
      <c r="U58" s="209">
        <v>7.1339377561519139</v>
      </c>
      <c r="V58" s="209">
        <v>7.150168760400903</v>
      </c>
      <c r="X58" s="48" t="str">
        <f>_xlfn.CONCAT(Inputs1[[#This Row],[Item Code]],"_",Inputs1[[#This Row],[Company Acronym]])</f>
        <v>C_OCSDEBTTR_PR24CA008_BRL</v>
      </c>
    </row>
    <row r="59" spans="1:24">
      <c r="A59" s="48" t="s">
        <v>93</v>
      </c>
      <c r="B59" s="48" t="s">
        <v>64</v>
      </c>
      <c r="C59" s="48" t="s">
        <v>65</v>
      </c>
      <c r="D59" s="48" t="s">
        <v>45</v>
      </c>
      <c r="E59" s="48" t="s">
        <v>40</v>
      </c>
      <c r="F59" s="209">
        <v>6.6799395706558471</v>
      </c>
      <c r="G59" s="209">
        <v>6.9969344865045553</v>
      </c>
      <c r="H59" s="209">
        <v>7.2916006655574037</v>
      </c>
      <c r="I59" s="209">
        <v>6.8385821469509844</v>
      </c>
      <c r="J59" s="209">
        <v>7.7201611226611222</v>
      </c>
      <c r="K59" s="209">
        <v>8.5235158941434435</v>
      </c>
      <c r="L59" s="209">
        <v>9.663679677673418</v>
      </c>
      <c r="M59" s="209">
        <v>8.1972645688535835</v>
      </c>
      <c r="N59" s="209">
        <v>6.6145546633269481</v>
      </c>
      <c r="O59" s="209">
        <v>6.58</v>
      </c>
      <c r="P59" s="209">
        <v>5.4402354979466114</v>
      </c>
      <c r="Q59" s="209">
        <v>5.662025939475023</v>
      </c>
      <c r="R59" s="209">
        <v>6.411536276971157</v>
      </c>
      <c r="S59" s="209">
        <v>6.8307168402391616</v>
      </c>
      <c r="T59" s="209">
        <v>7.1243259176083464</v>
      </c>
      <c r="U59" s="209">
        <v>7.1339377561519148</v>
      </c>
      <c r="V59" s="209">
        <v>7.1501687604009021</v>
      </c>
      <c r="X59" s="48" t="str">
        <f>_xlfn.CONCAT(Inputs1[[#This Row],[Item Code]],"_",Inputs1[[#This Row],[Company Acronym]])</f>
        <v>C_OCTR_PR24CA008_BRL</v>
      </c>
    </row>
    <row r="60" spans="1:24">
      <c r="A60" s="48" t="s">
        <v>93</v>
      </c>
      <c r="B60" s="48" t="s">
        <v>66</v>
      </c>
      <c r="C60" s="48" t="s">
        <v>67</v>
      </c>
      <c r="D60" s="48" t="s">
        <v>68</v>
      </c>
      <c r="E60" s="48" t="s">
        <v>40</v>
      </c>
      <c r="F60" s="209">
        <v>248.38591281953049</v>
      </c>
      <c r="G60" s="209">
        <v>262.4853301160345</v>
      </c>
      <c r="H60" s="209">
        <v>211.91229876734226</v>
      </c>
      <c r="I60" s="209">
        <v>206.28688870513218</v>
      </c>
      <c r="J60" s="209">
        <v>208.58646073599093</v>
      </c>
      <c r="K60" s="209">
        <v>212.29294378142151</v>
      </c>
      <c r="L60" s="209">
        <v>215.31086385447585</v>
      </c>
      <c r="M60" s="209">
        <v>213.18695653914546</v>
      </c>
      <c r="N60" s="209">
        <v>205.95089058568473</v>
      </c>
      <c r="O60" s="209">
        <v>198.38616939374151</v>
      </c>
      <c r="P60" s="209">
        <v>201.15004406113019</v>
      </c>
      <c r="Q60" s="209">
        <v>0</v>
      </c>
      <c r="R60" s="209">
        <v>0</v>
      </c>
      <c r="S60" s="209">
        <v>0</v>
      </c>
      <c r="T60" s="209">
        <v>0</v>
      </c>
      <c r="U60" s="209">
        <v>0</v>
      </c>
      <c r="V60" s="209">
        <v>0</v>
      </c>
      <c r="X60" s="48" t="str">
        <f>_xlfn.CONCAT(Inputs1[[#This Row],[Item Code]],"_",Inputs1[[#This Row],[Company Acronym]])</f>
        <v>C_REVHH_PR24CA008_BRL</v>
      </c>
    </row>
    <row r="61" spans="1:24">
      <c r="A61" s="48" t="s">
        <v>93</v>
      </c>
      <c r="B61" s="48" t="s">
        <v>69</v>
      </c>
      <c r="C61" s="48" t="s">
        <v>70</v>
      </c>
      <c r="D61" s="48" t="s">
        <v>45</v>
      </c>
      <c r="E61" s="48" t="s">
        <v>40</v>
      </c>
      <c r="F61" s="209">
        <v>6.6199603566084253</v>
      </c>
      <c r="G61" s="209">
        <v>7.0202971454325169</v>
      </c>
      <c r="H61" s="209">
        <v>7.268182274491755</v>
      </c>
      <c r="I61" s="209">
        <v>6.7839757406638208</v>
      </c>
      <c r="J61" s="209">
        <v>7.7295299007988882</v>
      </c>
      <c r="K61" s="209">
        <v>8.4910719495295091</v>
      </c>
      <c r="L61" s="209">
        <v>4.4013492908915959</v>
      </c>
      <c r="M61" s="209">
        <v>2.7413702695631947</v>
      </c>
      <c r="N61" s="209">
        <v>3.8168138308082291</v>
      </c>
      <c r="O61" s="209">
        <v>2.9889353836363624</v>
      </c>
      <c r="P61" s="209">
        <v>1.8872514078151248</v>
      </c>
      <c r="Q61" s="209">
        <v>0.70935800473630017</v>
      </c>
      <c r="R61" s="209">
        <v>0.70453627697115717</v>
      </c>
      <c r="S61" s="209">
        <v>1.1427168402391628</v>
      </c>
      <c r="T61" s="209">
        <v>1.3143259176083477</v>
      </c>
      <c r="U61" s="209">
        <v>1.1409377561519145</v>
      </c>
      <c r="V61" s="209">
        <v>0.92616876040090368</v>
      </c>
      <c r="X61" s="48" t="str">
        <f>_xlfn.CONCAT(Inputs1[[#This Row],[Item Code]],"_",Inputs1[[#This Row],[Company Acronym]])</f>
        <v>C_SOCSDEBTTR_PR24CA008_BRL</v>
      </c>
    </row>
    <row r="62" spans="1:24">
      <c r="A62" s="48" t="s">
        <v>93</v>
      </c>
      <c r="B62" s="48" t="s">
        <v>71</v>
      </c>
      <c r="C62" s="48" t="s">
        <v>72</v>
      </c>
      <c r="D62" s="48" t="s">
        <v>45</v>
      </c>
      <c r="E62" s="48" t="s">
        <v>40</v>
      </c>
      <c r="F62" s="209">
        <v>6.6199603566084253</v>
      </c>
      <c r="G62" s="209">
        <v>7.0202971454325169</v>
      </c>
      <c r="H62" s="209">
        <v>7.268182274491755</v>
      </c>
      <c r="I62" s="209">
        <v>6.7839757406638208</v>
      </c>
      <c r="J62" s="209">
        <v>7.7295299007988882</v>
      </c>
      <c r="K62" s="209">
        <v>8.4910719495295091</v>
      </c>
      <c r="L62" s="209">
        <v>9.5564247393479818</v>
      </c>
      <c r="M62" s="209">
        <v>8.2693646176881455</v>
      </c>
      <c r="N62" s="209">
        <v>6.6775733711058569</v>
      </c>
      <c r="O62" s="209">
        <v>6.5999353836363639</v>
      </c>
      <c r="P62" s="209">
        <v>5.5027057199301144</v>
      </c>
      <c r="Q62" s="209">
        <v>5.5130259394750221</v>
      </c>
      <c r="R62" s="209">
        <v>6.3055362769711572</v>
      </c>
      <c r="S62" s="209">
        <v>6.7697168402391616</v>
      </c>
      <c r="T62" s="209">
        <v>7.0693259176083467</v>
      </c>
      <c r="U62" s="209">
        <v>7.1269377561519152</v>
      </c>
      <c r="V62" s="209">
        <v>7.1431687604009024</v>
      </c>
      <c r="X62" s="48" t="str">
        <f>_xlfn.CONCAT(Inputs1[[#This Row],[Item Code]],"_",Inputs1[[#This Row],[Company Acronym]])</f>
        <v>C_SOCTR_PR24CA008_BRL</v>
      </c>
    </row>
    <row r="63" spans="1:24">
      <c r="A63" s="48" t="s">
        <v>93</v>
      </c>
      <c r="B63" s="48" t="s">
        <v>73</v>
      </c>
      <c r="C63" s="48" t="s">
        <v>74</v>
      </c>
      <c r="D63" s="48" t="s">
        <v>45</v>
      </c>
      <c r="E63" s="48" t="s">
        <v>40</v>
      </c>
      <c r="F63" s="209">
        <v>11.736297408670628</v>
      </c>
      <c r="G63" s="209">
        <v>11.832154753855681</v>
      </c>
      <c r="H63" s="209">
        <v>10.748152740381938</v>
      </c>
      <c r="I63" s="209">
        <v>10.735445990971575</v>
      </c>
      <c r="J63" s="209">
        <v>11.823966171389005</v>
      </c>
      <c r="K63" s="209">
        <v>13.545298382351307</v>
      </c>
      <c r="L63" s="209">
        <v>10.067953725413116</v>
      </c>
      <c r="M63" s="209">
        <v>8.82193851213556</v>
      </c>
      <c r="N63" s="209">
        <v>7.2529885029756072</v>
      </c>
      <c r="O63" s="209">
        <v>7.2059353836363629</v>
      </c>
      <c r="P63" s="209">
        <v>6.1431792825584512</v>
      </c>
      <c r="Q63" s="209">
        <v>6.1861923780227679</v>
      </c>
      <c r="R63" s="209">
        <v>6.934561828283452</v>
      </c>
      <c r="S63" s="209">
        <v>7.4490399007750838</v>
      </c>
      <c r="T63" s="209">
        <v>7.7844231107814217</v>
      </c>
      <c r="U63" s="209">
        <v>7.8525277128272855</v>
      </c>
      <c r="V63" s="209">
        <v>7.8706873550593315</v>
      </c>
      <c r="X63" s="48" t="str">
        <f>_xlfn.CONCAT(Inputs1[[#This Row],[Item Code]],"_",Inputs1[[#This Row],[Company Acronym]])</f>
        <v>C_STCSDEBTTR_PR24CA008_BRL</v>
      </c>
    </row>
    <row r="64" spans="1:24">
      <c r="A64" s="48" t="s">
        <v>93</v>
      </c>
      <c r="B64" s="48" t="s">
        <v>75</v>
      </c>
      <c r="C64" s="48" t="s">
        <v>76</v>
      </c>
      <c r="D64" s="48" t="s">
        <v>45</v>
      </c>
      <c r="E64" s="48" t="s">
        <v>40</v>
      </c>
      <c r="F64" s="209">
        <v>11.736297408670628</v>
      </c>
      <c r="G64" s="209">
        <v>11.832154753855681</v>
      </c>
      <c r="H64" s="209">
        <v>10.748152740381938</v>
      </c>
      <c r="I64" s="209">
        <v>10.735445990971575</v>
      </c>
      <c r="J64" s="209">
        <v>11.823966171389005</v>
      </c>
      <c r="K64" s="209">
        <v>13.545298382351307</v>
      </c>
      <c r="L64" s="209">
        <v>15.223029173869502</v>
      </c>
      <c r="M64" s="209">
        <v>14.349932860260511</v>
      </c>
      <c r="N64" s="209">
        <v>10.113748043273235</v>
      </c>
      <c r="O64" s="209">
        <v>10.816935383636364</v>
      </c>
      <c r="P64" s="209">
        <v>9.7586335946734408</v>
      </c>
      <c r="Q64" s="209">
        <v>10.98986031276149</v>
      </c>
      <c r="R64" s="209">
        <v>12.535561828283452</v>
      </c>
      <c r="S64" s="209">
        <v>13.076039900775083</v>
      </c>
      <c r="T64" s="209">
        <v>13.539423110781421</v>
      </c>
      <c r="U64" s="209">
        <v>13.838527712827286</v>
      </c>
      <c r="V64" s="209">
        <v>14.08768735505933</v>
      </c>
      <c r="X64" s="48" t="str">
        <f>_xlfn.CONCAT(Inputs1[[#This Row],[Item Code]],"_",Inputs1[[#This Row],[Company Acronym]])</f>
        <v>C_STCTR_PR24CA008_BRL</v>
      </c>
    </row>
    <row r="65" spans="1:24">
      <c r="A65" s="48" t="s">
        <v>93</v>
      </c>
      <c r="B65" s="48" t="s">
        <v>77</v>
      </c>
      <c r="C65" s="48" t="s">
        <v>78</v>
      </c>
      <c r="D65" s="48" t="s">
        <v>45</v>
      </c>
      <c r="E65" s="48" t="s">
        <v>40</v>
      </c>
      <c r="F65" s="209">
        <v>11.79627662271805</v>
      </c>
      <c r="G65" s="209">
        <v>11.808792094927719</v>
      </c>
      <c r="H65" s="209">
        <v>10.771571131447587</v>
      </c>
      <c r="I65" s="209">
        <v>10.790052397258739</v>
      </c>
      <c r="J65" s="209">
        <v>11.814597393251239</v>
      </c>
      <c r="K65" s="209">
        <v>13.577742326965236</v>
      </c>
      <c r="L65" s="209">
        <v>10.175208663738552</v>
      </c>
      <c r="M65" s="209">
        <v>8.7498384633009998</v>
      </c>
      <c r="N65" s="209">
        <v>7.1899697951966983</v>
      </c>
      <c r="O65" s="209">
        <v>7.1859999999999999</v>
      </c>
      <c r="P65" s="209">
        <v>6.0807090605749492</v>
      </c>
      <c r="Q65" s="209">
        <v>6.3351923780227679</v>
      </c>
      <c r="R65" s="209">
        <v>7.0405618282834519</v>
      </c>
      <c r="S65" s="209">
        <v>7.5100399007750838</v>
      </c>
      <c r="T65" s="209">
        <v>7.8394231107814214</v>
      </c>
      <c r="U65" s="209">
        <v>7.8595277128272851</v>
      </c>
      <c r="V65" s="209">
        <v>7.8776873550593312</v>
      </c>
      <c r="X65" s="48" t="str">
        <f>_xlfn.CONCAT(Inputs1[[#This Row],[Item Code]],"_",Inputs1[[#This Row],[Company Acronym]])</f>
        <v>C_TCSDEBTTR_PR24CA008_BRL</v>
      </c>
    </row>
    <row r="66" spans="1:24">
      <c r="A66" s="48" t="s">
        <v>93</v>
      </c>
      <c r="B66" s="48" t="s">
        <v>79</v>
      </c>
      <c r="C66" s="48" t="s">
        <v>80</v>
      </c>
      <c r="D66" s="48" t="s">
        <v>45</v>
      </c>
      <c r="E66" s="48" t="s">
        <v>40</v>
      </c>
      <c r="F66" s="209">
        <v>11.79627662271805</v>
      </c>
      <c r="G66" s="209">
        <v>11.808792094927719</v>
      </c>
      <c r="H66" s="209">
        <v>10.771571131447587</v>
      </c>
      <c r="I66" s="209">
        <v>10.790052397258739</v>
      </c>
      <c r="J66" s="209">
        <v>11.814597393251239</v>
      </c>
      <c r="K66" s="209">
        <v>13.577742326965236</v>
      </c>
      <c r="L66" s="209">
        <v>15.330284112194938</v>
      </c>
      <c r="M66" s="209">
        <v>14.277832811425949</v>
      </c>
      <c r="N66" s="209">
        <v>10.050729335494326</v>
      </c>
      <c r="O66" s="209">
        <v>10.797000000000001</v>
      </c>
      <c r="P66" s="209">
        <v>9.6961633726899379</v>
      </c>
      <c r="Q66" s="209">
        <v>11.138860312761491</v>
      </c>
      <c r="R66" s="209">
        <v>12.641561828283452</v>
      </c>
      <c r="S66" s="209">
        <v>13.137039900775083</v>
      </c>
      <c r="T66" s="209">
        <v>13.59442311078142</v>
      </c>
      <c r="U66" s="209">
        <v>13.845527712827286</v>
      </c>
      <c r="V66" s="209">
        <v>14.09468735505933</v>
      </c>
      <c r="X66" s="48" t="str">
        <f>_xlfn.CONCAT(Inputs1[[#This Row],[Item Code]],"_",Inputs1[[#This Row],[Company Acronym]])</f>
        <v>C_TCTR_PR24CA008_BRL</v>
      </c>
    </row>
    <row r="67" spans="1:24">
      <c r="A67" s="48" t="s">
        <v>93</v>
      </c>
      <c r="B67" s="48" t="s">
        <v>81</v>
      </c>
      <c r="C67" s="48" t="s">
        <v>82</v>
      </c>
      <c r="D67" s="48" t="s">
        <v>83</v>
      </c>
      <c r="E67" s="48" t="s">
        <v>40</v>
      </c>
      <c r="F67" s="211" t="s">
        <v>84</v>
      </c>
      <c r="G67" s="211" t="s">
        <v>84</v>
      </c>
      <c r="H67" s="211" t="s">
        <v>84</v>
      </c>
      <c r="I67" s="211" t="s">
        <v>84</v>
      </c>
      <c r="J67" s="211" t="s">
        <v>84</v>
      </c>
      <c r="K67" s="211" t="s">
        <v>84</v>
      </c>
      <c r="L67" s="211" t="s">
        <v>84</v>
      </c>
      <c r="M67" s="211" t="s">
        <v>84</v>
      </c>
      <c r="N67" s="211" t="s">
        <v>84</v>
      </c>
      <c r="O67" s="211" t="s">
        <v>84</v>
      </c>
      <c r="P67" s="211" t="s">
        <v>84</v>
      </c>
      <c r="Q67" s="211" t="s">
        <v>84</v>
      </c>
      <c r="R67" s="211" t="s">
        <v>84</v>
      </c>
      <c r="S67" s="211" t="s">
        <v>84</v>
      </c>
      <c r="T67" s="211" t="s">
        <v>84</v>
      </c>
      <c r="U67" s="211" t="s">
        <v>84</v>
      </c>
      <c r="V67" s="211" t="s">
        <v>84</v>
      </c>
      <c r="X67" s="48" t="str">
        <f>_xlfn.CONCAT(Inputs1[[#This Row],[Item Code]],"_",Inputs1[[#This Row],[Company Acronym]])</f>
        <v>PR24QA_PR24CA10_OUT1_BRL</v>
      </c>
    </row>
    <row r="68" spans="1:24">
      <c r="A68" s="48" t="s">
        <v>93</v>
      </c>
      <c r="B68" s="48" t="s">
        <v>85</v>
      </c>
      <c r="C68" s="48" t="s">
        <v>86</v>
      </c>
      <c r="D68" s="48" t="s">
        <v>83</v>
      </c>
      <c r="E68" s="48" t="s">
        <v>40</v>
      </c>
      <c r="F68" s="211" t="s">
        <v>87</v>
      </c>
      <c r="G68" s="211" t="s">
        <v>87</v>
      </c>
      <c r="H68" s="211" t="s">
        <v>87</v>
      </c>
      <c r="I68" s="211" t="s">
        <v>87</v>
      </c>
      <c r="J68" s="211" t="s">
        <v>87</v>
      </c>
      <c r="K68" s="211" t="s">
        <v>87</v>
      </c>
      <c r="L68" s="211" t="s">
        <v>87</v>
      </c>
      <c r="M68" s="211" t="s">
        <v>87</v>
      </c>
      <c r="N68" s="211" t="s">
        <v>87</v>
      </c>
      <c r="O68" s="211" t="s">
        <v>87</v>
      </c>
      <c r="P68" s="211" t="s">
        <v>87</v>
      </c>
      <c r="Q68" s="211" t="s">
        <v>87</v>
      </c>
      <c r="R68" s="211" t="s">
        <v>87</v>
      </c>
      <c r="S68" s="211" t="s">
        <v>87</v>
      </c>
      <c r="T68" s="211" t="s">
        <v>87</v>
      </c>
      <c r="U68" s="211" t="s">
        <v>87</v>
      </c>
      <c r="V68" s="211" t="s">
        <v>87</v>
      </c>
      <c r="X68" s="48" t="str">
        <f>_xlfn.CONCAT(Inputs1[[#This Row],[Item Code]],"_",Inputs1[[#This Row],[Company Acronym]])</f>
        <v>PR24QA_PR24CA10_OUT2_BRL</v>
      </c>
    </row>
    <row r="69" spans="1:24">
      <c r="A69" s="48" t="s">
        <v>93</v>
      </c>
      <c r="B69" s="48" t="s">
        <v>88</v>
      </c>
      <c r="C69" s="48" t="s">
        <v>89</v>
      </c>
      <c r="D69" s="48" t="s">
        <v>83</v>
      </c>
      <c r="E69" s="48" t="s">
        <v>40</v>
      </c>
      <c r="F69" s="212">
        <v>0</v>
      </c>
      <c r="G69" s="212">
        <v>0</v>
      </c>
      <c r="H69" s="212">
        <v>0</v>
      </c>
      <c r="I69" s="212">
        <v>0</v>
      </c>
      <c r="J69" s="212">
        <v>0</v>
      </c>
      <c r="K69" s="212">
        <v>0</v>
      </c>
      <c r="L69" s="212">
        <v>0</v>
      </c>
      <c r="M69" s="212">
        <v>0</v>
      </c>
      <c r="N69" s="212">
        <v>0</v>
      </c>
      <c r="O69" s="212">
        <v>0</v>
      </c>
      <c r="P69" s="212">
        <v>0</v>
      </c>
      <c r="Q69" s="212">
        <v>0</v>
      </c>
      <c r="R69" s="212">
        <v>0</v>
      </c>
      <c r="S69" s="212">
        <v>0</v>
      </c>
      <c r="T69" s="212">
        <v>0</v>
      </c>
      <c r="U69" s="212">
        <v>0</v>
      </c>
      <c r="V69" s="212">
        <v>0</v>
      </c>
      <c r="X69" s="48" t="str">
        <f>_xlfn.CONCAT(Inputs1[[#This Row],[Item Code]],"_",Inputs1[[#This Row],[Company Acronym]])</f>
        <v>PR24QA_PR24CA10_OUT3_BRL</v>
      </c>
    </row>
    <row r="70" spans="1:24">
      <c r="A70" s="48" t="s">
        <v>93</v>
      </c>
      <c r="B70" s="48" t="s">
        <v>90</v>
      </c>
      <c r="C70" s="48" t="s">
        <v>91</v>
      </c>
      <c r="D70" s="48" t="s">
        <v>39</v>
      </c>
      <c r="E70" s="48" t="s">
        <v>40</v>
      </c>
      <c r="F70" s="212">
        <v>0</v>
      </c>
      <c r="G70" s="212">
        <v>0</v>
      </c>
      <c r="H70" s="212">
        <v>0</v>
      </c>
      <c r="I70" s="212">
        <v>0</v>
      </c>
      <c r="J70" s="212">
        <v>0</v>
      </c>
      <c r="K70" s="212">
        <v>0</v>
      </c>
      <c r="L70" s="212">
        <v>0</v>
      </c>
      <c r="M70" s="212">
        <v>0</v>
      </c>
      <c r="N70" s="212">
        <v>0</v>
      </c>
      <c r="O70" s="212">
        <v>0</v>
      </c>
      <c r="P70" s="212">
        <v>0</v>
      </c>
      <c r="Q70" s="212">
        <v>0</v>
      </c>
      <c r="R70" s="212">
        <v>0</v>
      </c>
      <c r="S70" s="212">
        <v>0</v>
      </c>
      <c r="T70" s="212">
        <v>0</v>
      </c>
      <c r="U70" s="212">
        <v>0</v>
      </c>
      <c r="V70" s="212">
        <v>0</v>
      </c>
      <c r="X70" s="48" t="str">
        <f>_xlfn.CONCAT(Inputs1[[#This Row],[Item Code]],"_",Inputs1[[#This Row],[Company Acronym]])</f>
        <v>PR24QA_PR24CA10_OUT4_BRL</v>
      </c>
    </row>
    <row r="71" spans="1:24">
      <c r="A71" s="48" t="s">
        <v>94</v>
      </c>
      <c r="B71" s="48" t="s">
        <v>37</v>
      </c>
      <c r="C71" s="48" t="s">
        <v>38</v>
      </c>
      <c r="D71" s="48" t="s">
        <v>39</v>
      </c>
      <c r="E71" s="48" t="s">
        <v>40</v>
      </c>
      <c r="F71" s="209">
        <v>0</v>
      </c>
      <c r="G71" s="209">
        <v>0</v>
      </c>
      <c r="H71" s="209">
        <v>0</v>
      </c>
      <c r="I71" s="209">
        <v>0</v>
      </c>
      <c r="J71" s="209">
        <v>0</v>
      </c>
      <c r="K71" s="209">
        <v>0</v>
      </c>
      <c r="L71" s="209">
        <v>0</v>
      </c>
      <c r="M71" s="209">
        <v>0</v>
      </c>
      <c r="N71" s="209">
        <v>0</v>
      </c>
      <c r="O71" s="209">
        <v>0</v>
      </c>
      <c r="P71" s="209">
        <v>0</v>
      </c>
      <c r="Q71" s="209">
        <v>0</v>
      </c>
      <c r="R71" s="209">
        <v>0</v>
      </c>
      <c r="S71" s="209">
        <v>0</v>
      </c>
      <c r="T71" s="209">
        <v>0</v>
      </c>
      <c r="U71" s="209">
        <v>0</v>
      </c>
      <c r="V71" s="209">
        <v>0</v>
      </c>
      <c r="X71" s="48" t="str">
        <f>_xlfn.CONCAT(Inputs1[[#This Row],[Item Code]],"_",Inputs1[[#This Row],[Company Acronym]])</f>
        <v>C_COVID20_PR24CA008_BWH</v>
      </c>
    </row>
    <row r="72" spans="1:24">
      <c r="A72" s="48" t="s">
        <v>94</v>
      </c>
      <c r="B72" s="48" t="s">
        <v>41</v>
      </c>
      <c r="C72" s="48" t="s">
        <v>42</v>
      </c>
      <c r="D72" s="48" t="s">
        <v>39</v>
      </c>
      <c r="E72" s="48" t="s">
        <v>40</v>
      </c>
      <c r="F72" s="209">
        <v>0</v>
      </c>
      <c r="G72" s="209">
        <v>0</v>
      </c>
      <c r="H72" s="209">
        <v>0</v>
      </c>
      <c r="I72" s="209">
        <v>0</v>
      </c>
      <c r="J72" s="209">
        <v>0</v>
      </c>
      <c r="K72" s="209">
        <v>0</v>
      </c>
      <c r="L72" s="209">
        <v>0</v>
      </c>
      <c r="M72" s="209">
        <v>0</v>
      </c>
      <c r="N72" s="209">
        <v>0</v>
      </c>
      <c r="O72" s="209">
        <v>0</v>
      </c>
      <c r="P72" s="209">
        <v>0</v>
      </c>
      <c r="Q72" s="209">
        <v>0</v>
      </c>
      <c r="R72" s="209">
        <v>0</v>
      </c>
      <c r="S72" s="209">
        <v>0</v>
      </c>
      <c r="T72" s="209">
        <v>0</v>
      </c>
      <c r="U72" s="209">
        <v>0</v>
      </c>
      <c r="V72" s="209">
        <v>0</v>
      </c>
      <c r="X72" s="48" t="str">
        <f>_xlfn.CONCAT(Inputs1[[#This Row],[Item Code]],"_",Inputs1[[#This Row],[Company Acronym]])</f>
        <v>C_COVID21_PR24CA008_BWH</v>
      </c>
    </row>
    <row r="73" spans="1:24">
      <c r="A73" s="48" t="s">
        <v>94</v>
      </c>
      <c r="B73" s="48" t="s">
        <v>43</v>
      </c>
      <c r="C73" s="48" t="s">
        <v>44</v>
      </c>
      <c r="D73" s="48" t="s">
        <v>45</v>
      </c>
      <c r="E73" s="48" t="s">
        <v>40</v>
      </c>
      <c r="F73" s="209">
        <v>0.95338573360378609</v>
      </c>
      <c r="G73" s="209">
        <v>1.0487381967076157</v>
      </c>
      <c r="H73" s="209">
        <v>0.9114500831946748</v>
      </c>
      <c r="I73" s="209">
        <v>0</v>
      </c>
      <c r="J73" s="209">
        <v>0</v>
      </c>
      <c r="K73" s="209">
        <v>0</v>
      </c>
      <c r="L73" s="209">
        <v>0</v>
      </c>
      <c r="M73" s="209">
        <v>0</v>
      </c>
      <c r="N73" s="209">
        <v>0</v>
      </c>
      <c r="O73" s="209">
        <v>0</v>
      </c>
      <c r="P73" s="209">
        <v>0</v>
      </c>
      <c r="Q73" s="209">
        <v>0</v>
      </c>
      <c r="R73" s="209">
        <v>0</v>
      </c>
      <c r="S73" s="209">
        <v>0</v>
      </c>
      <c r="T73" s="209">
        <v>0</v>
      </c>
      <c r="U73" s="209">
        <v>0</v>
      </c>
      <c r="V73" s="209">
        <v>0</v>
      </c>
      <c r="X73" s="48" t="str">
        <f>_xlfn.CONCAT(Inputs1[[#This Row],[Item Code]],"_",Inputs1[[#This Row],[Company Acronym]])</f>
        <v>C_DCSDEBTT_PR24CA008_BWH</v>
      </c>
    </row>
    <row r="74" spans="1:24">
      <c r="A74" s="48" t="s">
        <v>94</v>
      </c>
      <c r="B74" s="48" t="s">
        <v>46</v>
      </c>
      <c r="C74" s="48" t="s">
        <v>47</v>
      </c>
      <c r="D74" s="48" t="s">
        <v>45</v>
      </c>
      <c r="E74" s="48" t="s">
        <v>40</v>
      </c>
      <c r="F74" s="209">
        <v>0.95338573360378609</v>
      </c>
      <c r="G74" s="209">
        <v>1.0487381967076157</v>
      </c>
      <c r="H74" s="209">
        <v>0.9114500831946748</v>
      </c>
      <c r="I74" s="209">
        <v>0</v>
      </c>
      <c r="J74" s="209">
        <v>0</v>
      </c>
      <c r="K74" s="209">
        <v>0</v>
      </c>
      <c r="L74" s="209">
        <v>0</v>
      </c>
      <c r="M74" s="209">
        <v>0</v>
      </c>
      <c r="N74" s="209">
        <v>0</v>
      </c>
      <c r="O74" s="209">
        <v>0</v>
      </c>
      <c r="P74" s="209">
        <v>0</v>
      </c>
      <c r="Q74" s="209">
        <v>0</v>
      </c>
      <c r="R74" s="209">
        <v>0</v>
      </c>
      <c r="S74" s="209">
        <v>0</v>
      </c>
      <c r="T74" s="209">
        <v>0</v>
      </c>
      <c r="U74" s="209">
        <v>0</v>
      </c>
      <c r="V74" s="209">
        <v>0</v>
      </c>
      <c r="X74" s="48" t="str">
        <f>_xlfn.CONCAT(Inputs1[[#This Row],[Item Code]],"_",Inputs1[[#This Row],[Company Acronym]])</f>
        <v>C_DCT_PR24CA008_BWH</v>
      </c>
    </row>
    <row r="75" spans="1:24">
      <c r="A75" s="48" t="s">
        <v>94</v>
      </c>
      <c r="B75" s="48" t="s">
        <v>48</v>
      </c>
      <c r="C75" s="48" t="s">
        <v>49</v>
      </c>
      <c r="D75" s="48" t="s">
        <v>50</v>
      </c>
      <c r="E75" s="48" t="s">
        <v>40</v>
      </c>
      <c r="F75" s="210">
        <v>21.686051634934401</v>
      </c>
      <c r="G75" s="210">
        <v>21.577276105808199</v>
      </c>
      <c r="H75" s="210">
        <v>21.240105169024602</v>
      </c>
      <c r="I75" s="210">
        <v>0</v>
      </c>
      <c r="J75" s="210">
        <v>0</v>
      </c>
      <c r="K75" s="210">
        <v>0</v>
      </c>
      <c r="L75" s="210">
        <v>0</v>
      </c>
      <c r="M75" s="210">
        <v>0</v>
      </c>
      <c r="N75" s="210">
        <v>0</v>
      </c>
      <c r="O75" s="210">
        <v>0</v>
      </c>
      <c r="P75" s="210">
        <v>0</v>
      </c>
      <c r="Q75" s="210">
        <v>0</v>
      </c>
      <c r="R75" s="210">
        <v>0</v>
      </c>
      <c r="S75" s="210">
        <v>0</v>
      </c>
      <c r="T75" s="210">
        <v>0</v>
      </c>
      <c r="U75" s="210">
        <v>0</v>
      </c>
      <c r="V75" s="210">
        <v>0</v>
      </c>
      <c r="X75" s="48" t="str">
        <f>_xlfn.CONCAT(Inputs1[[#This Row],[Item Code]],"_",Inputs1[[#This Row],[Company Acronym]])</f>
        <v>C_EQLPCF62_PR24CA008_BWH</v>
      </c>
    </row>
    <row r="76" spans="1:24">
      <c r="A76" s="48" t="s">
        <v>94</v>
      </c>
      <c r="B76" s="48" t="s">
        <v>51</v>
      </c>
      <c r="C76" s="48" t="s">
        <v>52</v>
      </c>
      <c r="D76" s="48" t="s">
        <v>39</v>
      </c>
      <c r="E76" s="48" t="s">
        <v>40</v>
      </c>
      <c r="F76" s="209">
        <v>1.76070016059124</v>
      </c>
      <c r="G76" s="209">
        <v>1.7013604245031999</v>
      </c>
      <c r="H76" s="209">
        <v>1.64107231230743</v>
      </c>
      <c r="I76" s="209">
        <v>0</v>
      </c>
      <c r="J76" s="209">
        <v>0</v>
      </c>
      <c r="K76" s="209">
        <v>0</v>
      </c>
      <c r="L76" s="209">
        <v>0</v>
      </c>
      <c r="M76" s="209">
        <v>0</v>
      </c>
      <c r="N76" s="209">
        <v>0</v>
      </c>
      <c r="O76" s="209">
        <v>0</v>
      </c>
      <c r="P76" s="209">
        <v>0</v>
      </c>
      <c r="Q76" s="209">
        <v>0</v>
      </c>
      <c r="R76" s="209">
        <v>0</v>
      </c>
      <c r="S76" s="209">
        <v>0</v>
      </c>
      <c r="T76" s="209">
        <v>0</v>
      </c>
      <c r="U76" s="209">
        <v>0</v>
      </c>
      <c r="V76" s="209">
        <v>0</v>
      </c>
      <c r="X76" s="48" t="str">
        <f>_xlfn.CONCAT(Inputs1[[#This Row],[Item Code]],"_",Inputs1[[#This Row],[Company Acronym]])</f>
        <v>C_EQXPCF2_PR24CA008_BWH</v>
      </c>
    </row>
    <row r="77" spans="1:24">
      <c r="A77" s="48" t="s">
        <v>94</v>
      </c>
      <c r="B77" s="48" t="s">
        <v>53</v>
      </c>
      <c r="C77" s="48" t="s">
        <v>54</v>
      </c>
      <c r="D77" s="48" t="s">
        <v>50</v>
      </c>
      <c r="E77" s="48" t="s">
        <v>40</v>
      </c>
      <c r="F77" s="210">
        <v>0</v>
      </c>
      <c r="G77" s="210">
        <v>0</v>
      </c>
      <c r="H77" s="210">
        <v>0</v>
      </c>
      <c r="I77" s="210">
        <v>0</v>
      </c>
      <c r="J77" s="210">
        <v>0</v>
      </c>
      <c r="K77" s="210">
        <v>0</v>
      </c>
      <c r="L77" s="210">
        <v>0</v>
      </c>
      <c r="M77" s="210">
        <v>0</v>
      </c>
      <c r="N77" s="210">
        <v>0</v>
      </c>
      <c r="O77" s="210">
        <v>0</v>
      </c>
      <c r="P77" s="210">
        <v>0</v>
      </c>
      <c r="Q77" s="210">
        <v>0</v>
      </c>
      <c r="R77" s="210">
        <v>0</v>
      </c>
      <c r="S77" s="210">
        <v>0</v>
      </c>
      <c r="T77" s="210">
        <v>0</v>
      </c>
      <c r="U77" s="210">
        <v>0</v>
      </c>
      <c r="V77" s="210">
        <v>0</v>
      </c>
      <c r="X77" s="48" t="str">
        <f>_xlfn.CONCAT(Inputs1[[#This Row],[Item Code]],"_",Inputs1[[#This Row],[Company Acronym]])</f>
        <v>C_HHDUHH_PR24CA008_BWH</v>
      </c>
    </row>
    <row r="78" spans="1:24">
      <c r="A78" s="48" t="s">
        <v>94</v>
      </c>
      <c r="B78" s="48" t="s">
        <v>55</v>
      </c>
      <c r="C78" s="48" t="s">
        <v>56</v>
      </c>
      <c r="D78" s="48" t="s">
        <v>50</v>
      </c>
      <c r="E78" s="48" t="s">
        <v>40</v>
      </c>
      <c r="F78" s="210">
        <v>0.64133913539274157</v>
      </c>
      <c r="G78" s="210">
        <v>0.65907141325327046</v>
      </c>
      <c r="H78" s="210">
        <v>0.68145808799914365</v>
      </c>
      <c r="I78" s="210">
        <v>0</v>
      </c>
      <c r="J78" s="210">
        <v>0</v>
      </c>
      <c r="K78" s="210">
        <v>0</v>
      </c>
      <c r="L78" s="210">
        <v>0</v>
      </c>
      <c r="M78" s="210">
        <v>0</v>
      </c>
      <c r="N78" s="210">
        <v>0</v>
      </c>
      <c r="O78" s="210">
        <v>0</v>
      </c>
      <c r="P78" s="210">
        <v>0</v>
      </c>
      <c r="Q78" s="210">
        <v>0</v>
      </c>
      <c r="R78" s="210">
        <v>0</v>
      </c>
      <c r="S78" s="210">
        <v>0</v>
      </c>
      <c r="T78" s="210">
        <v>0</v>
      </c>
      <c r="U78" s="210">
        <v>0</v>
      </c>
      <c r="V78" s="210">
        <v>0</v>
      </c>
      <c r="X78" s="48" t="str">
        <f>_xlfn.CONCAT(Inputs1[[#This Row],[Item Code]],"_",Inputs1[[#This Row],[Company Acronym]])</f>
        <v>C_HHMHH_PR24CA008_BWH</v>
      </c>
    </row>
    <row r="79" spans="1:24">
      <c r="A79" s="48" t="s">
        <v>94</v>
      </c>
      <c r="B79" s="48" t="s">
        <v>57</v>
      </c>
      <c r="C79" s="48" t="s">
        <v>58</v>
      </c>
      <c r="D79" s="48" t="s">
        <v>59</v>
      </c>
      <c r="E79" s="48" t="s">
        <v>40</v>
      </c>
      <c r="F79" s="209">
        <v>185.911</v>
      </c>
      <c r="G79" s="209">
        <v>186.52</v>
      </c>
      <c r="H79" s="209">
        <v>186.82</v>
      </c>
      <c r="I79" s="209">
        <v>0</v>
      </c>
      <c r="J79" s="209">
        <v>0</v>
      </c>
      <c r="K79" s="209">
        <v>0</v>
      </c>
      <c r="L79" s="209">
        <v>0</v>
      </c>
      <c r="M79" s="209">
        <v>0</v>
      </c>
      <c r="N79" s="209">
        <v>0</v>
      </c>
      <c r="O79" s="209">
        <v>0</v>
      </c>
      <c r="P79" s="209">
        <v>0</v>
      </c>
      <c r="Q79" s="209">
        <v>0</v>
      </c>
      <c r="R79" s="209">
        <v>0</v>
      </c>
      <c r="S79" s="209">
        <v>0</v>
      </c>
      <c r="T79" s="209">
        <v>0</v>
      </c>
      <c r="U79" s="209">
        <v>0</v>
      </c>
      <c r="V79" s="209">
        <v>0</v>
      </c>
      <c r="X79" s="48" t="str">
        <f>_xlfn.CONCAT(Inputs1[[#This Row],[Item Code]],"_",Inputs1[[#This Row],[Company Acronym]])</f>
        <v>C_HHT_PR24CA008_BWH</v>
      </c>
    </row>
    <row r="80" spans="1:24">
      <c r="A80" s="48" t="s">
        <v>94</v>
      </c>
      <c r="B80" s="48" t="s">
        <v>60</v>
      </c>
      <c r="C80" s="48" t="s">
        <v>61</v>
      </c>
      <c r="D80" s="48" t="s">
        <v>50</v>
      </c>
      <c r="E80" s="48" t="s">
        <v>40</v>
      </c>
      <c r="F80" s="210">
        <v>10.726297010003201</v>
      </c>
      <c r="G80" s="210">
        <v>10.7329978914559</v>
      </c>
      <c r="H80" s="210">
        <v>10.7401873480595</v>
      </c>
      <c r="I80" s="210">
        <v>0</v>
      </c>
      <c r="J80" s="210">
        <v>0</v>
      </c>
      <c r="K80" s="210">
        <v>0</v>
      </c>
      <c r="L80" s="210">
        <v>0</v>
      </c>
      <c r="M80" s="210">
        <v>0</v>
      </c>
      <c r="N80" s="210">
        <v>0</v>
      </c>
      <c r="O80" s="210">
        <v>0</v>
      </c>
      <c r="P80" s="210">
        <v>0</v>
      </c>
      <c r="Q80" s="210">
        <v>0</v>
      </c>
      <c r="R80" s="210">
        <v>0</v>
      </c>
      <c r="S80" s="210">
        <v>0</v>
      </c>
      <c r="T80" s="210">
        <v>0</v>
      </c>
      <c r="U80" s="210">
        <v>0</v>
      </c>
      <c r="V80" s="210">
        <v>0</v>
      </c>
      <c r="X80" s="48" t="str">
        <f>_xlfn.CONCAT(Inputs1[[#This Row],[Item Code]],"_",Inputs1[[#This Row],[Company Acronym]])</f>
        <v>C_INCSCOREINT_PR24CA008_BWH</v>
      </c>
    </row>
    <row r="81" spans="1:24">
      <c r="A81" s="48" t="s">
        <v>94</v>
      </c>
      <c r="B81" s="48" t="s">
        <v>62</v>
      </c>
      <c r="C81" s="48" t="s">
        <v>63</v>
      </c>
      <c r="D81" s="48" t="s">
        <v>45</v>
      </c>
      <c r="E81" s="48" t="s">
        <v>40</v>
      </c>
      <c r="F81" s="209">
        <v>4.1383473264203676</v>
      </c>
      <c r="G81" s="209">
        <v>4.1632037414765763</v>
      </c>
      <c r="H81" s="209">
        <v>4.6157509158233454</v>
      </c>
      <c r="I81" s="209">
        <v>0</v>
      </c>
      <c r="J81" s="209">
        <v>0</v>
      </c>
      <c r="K81" s="209">
        <v>0</v>
      </c>
      <c r="L81" s="209">
        <v>0</v>
      </c>
      <c r="M81" s="209">
        <v>0</v>
      </c>
      <c r="N81" s="209">
        <v>0</v>
      </c>
      <c r="O81" s="209">
        <v>0</v>
      </c>
      <c r="P81" s="209">
        <v>0</v>
      </c>
      <c r="Q81" s="209">
        <v>0</v>
      </c>
      <c r="R81" s="209">
        <v>0</v>
      </c>
      <c r="S81" s="209">
        <v>0</v>
      </c>
      <c r="T81" s="209">
        <v>0</v>
      </c>
      <c r="U81" s="209">
        <v>0</v>
      </c>
      <c r="V81" s="209">
        <v>0</v>
      </c>
      <c r="X81" s="48" t="str">
        <f>_xlfn.CONCAT(Inputs1[[#This Row],[Item Code]],"_",Inputs1[[#This Row],[Company Acronym]])</f>
        <v>C_OCSDEBTTR_PR24CA008_BWH</v>
      </c>
    </row>
    <row r="82" spans="1:24">
      <c r="A82" s="48" t="s">
        <v>94</v>
      </c>
      <c r="B82" s="48" t="s">
        <v>64</v>
      </c>
      <c r="C82" s="48" t="s">
        <v>65</v>
      </c>
      <c r="D82" s="48" t="s">
        <v>45</v>
      </c>
      <c r="E82" s="48" t="s">
        <v>40</v>
      </c>
      <c r="F82" s="209">
        <v>4.1383473264203676</v>
      </c>
      <c r="G82" s="209">
        <v>4.1632037414765763</v>
      </c>
      <c r="H82" s="209">
        <v>4.6157509158233454</v>
      </c>
      <c r="I82" s="209">
        <v>0</v>
      </c>
      <c r="J82" s="209">
        <v>0</v>
      </c>
      <c r="K82" s="209">
        <v>0</v>
      </c>
      <c r="L82" s="209">
        <v>0</v>
      </c>
      <c r="M82" s="209">
        <v>0</v>
      </c>
      <c r="N82" s="209">
        <v>0</v>
      </c>
      <c r="O82" s="209">
        <v>0</v>
      </c>
      <c r="P82" s="209">
        <v>0</v>
      </c>
      <c r="Q82" s="209">
        <v>0</v>
      </c>
      <c r="R82" s="209">
        <v>0</v>
      </c>
      <c r="S82" s="209">
        <v>0</v>
      </c>
      <c r="T82" s="209">
        <v>0</v>
      </c>
      <c r="U82" s="209">
        <v>0</v>
      </c>
      <c r="V82" s="209">
        <v>0</v>
      </c>
      <c r="X82" s="48" t="str">
        <f>_xlfn.CONCAT(Inputs1[[#This Row],[Item Code]],"_",Inputs1[[#This Row],[Company Acronym]])</f>
        <v>C_OCTR_PR24CA008_BWH</v>
      </c>
    </row>
    <row r="83" spans="1:24">
      <c r="A83" s="48" t="s">
        <v>94</v>
      </c>
      <c r="B83" s="48" t="s">
        <v>66</v>
      </c>
      <c r="C83" s="48" t="s">
        <v>67</v>
      </c>
      <c r="D83" s="48" t="s">
        <v>68</v>
      </c>
      <c r="E83" s="48" t="s">
        <v>40</v>
      </c>
      <c r="F83" s="209">
        <v>199.02897630481817</v>
      </c>
      <c r="G83" s="209">
        <v>199.80661651386325</v>
      </c>
      <c r="H83" s="209">
        <v>166.02909391103313</v>
      </c>
      <c r="I83" s="209">
        <v>0</v>
      </c>
      <c r="J83" s="209">
        <v>0</v>
      </c>
      <c r="K83" s="209">
        <v>0</v>
      </c>
      <c r="L83" s="209">
        <v>0</v>
      </c>
      <c r="M83" s="209">
        <v>0</v>
      </c>
      <c r="N83" s="209">
        <v>0</v>
      </c>
      <c r="O83" s="209">
        <v>0</v>
      </c>
      <c r="P83" s="209">
        <v>0</v>
      </c>
      <c r="Q83" s="209">
        <v>0</v>
      </c>
      <c r="R83" s="209">
        <v>0</v>
      </c>
      <c r="S83" s="209">
        <v>0</v>
      </c>
      <c r="T83" s="209">
        <v>0</v>
      </c>
      <c r="U83" s="209">
        <v>0</v>
      </c>
      <c r="V83" s="209">
        <v>0</v>
      </c>
      <c r="X83" s="48" t="str">
        <f>_xlfn.CONCAT(Inputs1[[#This Row],[Item Code]],"_",Inputs1[[#This Row],[Company Acronym]])</f>
        <v>C_REVHH_PR24CA008_BWH</v>
      </c>
    </row>
    <row r="84" spans="1:24">
      <c r="A84" s="48" t="s">
        <v>94</v>
      </c>
      <c r="B84" s="48" t="s">
        <v>69</v>
      </c>
      <c r="C84" s="48" t="s">
        <v>70</v>
      </c>
      <c r="D84" s="48" t="s">
        <v>45</v>
      </c>
      <c r="E84" s="48" t="s">
        <v>40</v>
      </c>
      <c r="F84" s="209">
        <v>4.0839914567459008</v>
      </c>
      <c r="G84" s="209">
        <v>4.1378584370533664</v>
      </c>
      <c r="H84" s="209">
        <v>4.6944901760580242</v>
      </c>
      <c r="I84" s="209">
        <v>0</v>
      </c>
      <c r="J84" s="209">
        <v>0</v>
      </c>
      <c r="K84" s="209">
        <v>0</v>
      </c>
      <c r="L84" s="209">
        <v>0</v>
      </c>
      <c r="M84" s="209">
        <v>0</v>
      </c>
      <c r="N84" s="209">
        <v>0</v>
      </c>
      <c r="O84" s="209">
        <v>0</v>
      </c>
      <c r="P84" s="209">
        <v>0</v>
      </c>
      <c r="Q84" s="209">
        <v>0</v>
      </c>
      <c r="R84" s="209">
        <v>0</v>
      </c>
      <c r="S84" s="209">
        <v>0</v>
      </c>
      <c r="T84" s="209">
        <v>0</v>
      </c>
      <c r="U84" s="209">
        <v>0</v>
      </c>
      <c r="V84" s="209">
        <v>0</v>
      </c>
      <c r="X84" s="48" t="str">
        <f>_xlfn.CONCAT(Inputs1[[#This Row],[Item Code]],"_",Inputs1[[#This Row],[Company Acronym]])</f>
        <v>C_SOCSDEBTTR_PR24CA008_BWH</v>
      </c>
    </row>
    <row r="85" spans="1:24">
      <c r="A85" s="48" t="s">
        <v>94</v>
      </c>
      <c r="B85" s="48" t="s">
        <v>71</v>
      </c>
      <c r="C85" s="48" t="s">
        <v>72</v>
      </c>
      <c r="D85" s="48" t="s">
        <v>45</v>
      </c>
      <c r="E85" s="48" t="s">
        <v>40</v>
      </c>
      <c r="F85" s="209">
        <v>4.0839914567459008</v>
      </c>
      <c r="G85" s="209">
        <v>4.1378584370533664</v>
      </c>
      <c r="H85" s="209">
        <v>4.6944901760580242</v>
      </c>
      <c r="I85" s="209">
        <v>0</v>
      </c>
      <c r="J85" s="209">
        <v>0</v>
      </c>
      <c r="K85" s="209">
        <v>0</v>
      </c>
      <c r="L85" s="209">
        <v>0</v>
      </c>
      <c r="M85" s="209">
        <v>0</v>
      </c>
      <c r="N85" s="209">
        <v>0</v>
      </c>
      <c r="O85" s="209">
        <v>0</v>
      </c>
      <c r="P85" s="209">
        <v>0</v>
      </c>
      <c r="Q85" s="209">
        <v>0</v>
      </c>
      <c r="R85" s="209">
        <v>0</v>
      </c>
      <c r="S85" s="209">
        <v>0</v>
      </c>
      <c r="T85" s="209">
        <v>0</v>
      </c>
      <c r="U85" s="209">
        <v>0</v>
      </c>
      <c r="V85" s="209">
        <v>0</v>
      </c>
      <c r="X85" s="48" t="str">
        <f>_xlfn.CONCAT(Inputs1[[#This Row],[Item Code]],"_",Inputs1[[#This Row],[Company Acronym]])</f>
        <v>C_SOCTR_PR24CA008_BWH</v>
      </c>
    </row>
    <row r="86" spans="1:24">
      <c r="A86" s="48" t="s">
        <v>94</v>
      </c>
      <c r="B86" s="48" t="s">
        <v>73</v>
      </c>
      <c r="C86" s="48" t="s">
        <v>74</v>
      </c>
      <c r="D86" s="48" t="s">
        <v>45</v>
      </c>
      <c r="E86" s="48" t="s">
        <v>40</v>
      </c>
      <c r="F86" s="209">
        <v>5.0373771903496865</v>
      </c>
      <c r="G86" s="209">
        <v>5.1865966337609821</v>
      </c>
      <c r="H86" s="209">
        <v>5.6059402592526988</v>
      </c>
      <c r="I86" s="209">
        <v>0</v>
      </c>
      <c r="J86" s="209">
        <v>0</v>
      </c>
      <c r="K86" s="209">
        <v>0</v>
      </c>
      <c r="L86" s="209">
        <v>0</v>
      </c>
      <c r="M86" s="209">
        <v>0</v>
      </c>
      <c r="N86" s="209">
        <v>0</v>
      </c>
      <c r="O86" s="209">
        <v>0</v>
      </c>
      <c r="P86" s="209">
        <v>0</v>
      </c>
      <c r="Q86" s="209">
        <v>0</v>
      </c>
      <c r="R86" s="209">
        <v>0</v>
      </c>
      <c r="S86" s="209">
        <v>0</v>
      </c>
      <c r="T86" s="209">
        <v>0</v>
      </c>
      <c r="U86" s="209">
        <v>0</v>
      </c>
      <c r="V86" s="209">
        <v>0</v>
      </c>
      <c r="X86" s="48" t="str">
        <f>_xlfn.CONCAT(Inputs1[[#This Row],[Item Code]],"_",Inputs1[[#This Row],[Company Acronym]])</f>
        <v>C_STCSDEBTTR_PR24CA008_BWH</v>
      </c>
    </row>
    <row r="87" spans="1:24">
      <c r="A87" s="48" t="s">
        <v>94</v>
      </c>
      <c r="B87" s="48" t="s">
        <v>75</v>
      </c>
      <c r="C87" s="48" t="s">
        <v>76</v>
      </c>
      <c r="D87" s="48" t="s">
        <v>45</v>
      </c>
      <c r="E87" s="48" t="s">
        <v>40</v>
      </c>
      <c r="F87" s="209">
        <v>5.0373771903496865</v>
      </c>
      <c r="G87" s="209">
        <v>5.1865966337609821</v>
      </c>
      <c r="H87" s="209">
        <v>5.6059402592526988</v>
      </c>
      <c r="I87" s="209">
        <v>0</v>
      </c>
      <c r="J87" s="209">
        <v>0</v>
      </c>
      <c r="K87" s="209">
        <v>0</v>
      </c>
      <c r="L87" s="209">
        <v>0</v>
      </c>
      <c r="M87" s="209">
        <v>0</v>
      </c>
      <c r="N87" s="209">
        <v>0</v>
      </c>
      <c r="O87" s="209">
        <v>0</v>
      </c>
      <c r="P87" s="209">
        <v>0</v>
      </c>
      <c r="Q87" s="209">
        <v>0</v>
      </c>
      <c r="R87" s="209">
        <v>0</v>
      </c>
      <c r="S87" s="209">
        <v>0</v>
      </c>
      <c r="T87" s="209">
        <v>0</v>
      </c>
      <c r="U87" s="209">
        <v>0</v>
      </c>
      <c r="V87" s="209">
        <v>0</v>
      </c>
      <c r="X87" s="48" t="str">
        <f>_xlfn.CONCAT(Inputs1[[#This Row],[Item Code]],"_",Inputs1[[#This Row],[Company Acronym]])</f>
        <v>C_STCTR_PR24CA008_BWH</v>
      </c>
    </row>
    <row r="88" spans="1:24">
      <c r="A88" s="48" t="s">
        <v>94</v>
      </c>
      <c r="B88" s="48" t="s">
        <v>77</v>
      </c>
      <c r="C88" s="48" t="s">
        <v>78</v>
      </c>
      <c r="D88" s="48" t="s">
        <v>45</v>
      </c>
      <c r="E88" s="48" t="s">
        <v>40</v>
      </c>
      <c r="F88" s="209">
        <v>5.0917330600241533</v>
      </c>
      <c r="G88" s="209">
        <v>5.211941938184192</v>
      </c>
      <c r="H88" s="209">
        <v>5.52720099901802</v>
      </c>
      <c r="I88" s="209">
        <v>0</v>
      </c>
      <c r="J88" s="209">
        <v>0</v>
      </c>
      <c r="K88" s="209">
        <v>0</v>
      </c>
      <c r="L88" s="209">
        <v>0</v>
      </c>
      <c r="M88" s="209">
        <v>0</v>
      </c>
      <c r="N88" s="209">
        <v>0</v>
      </c>
      <c r="O88" s="209">
        <v>0</v>
      </c>
      <c r="P88" s="209">
        <v>0</v>
      </c>
      <c r="Q88" s="209">
        <v>0</v>
      </c>
      <c r="R88" s="209">
        <v>0</v>
      </c>
      <c r="S88" s="209">
        <v>0</v>
      </c>
      <c r="T88" s="209">
        <v>0</v>
      </c>
      <c r="U88" s="209">
        <v>0</v>
      </c>
      <c r="V88" s="209">
        <v>0</v>
      </c>
      <c r="X88" s="48" t="str">
        <f>_xlfn.CONCAT(Inputs1[[#This Row],[Item Code]],"_",Inputs1[[#This Row],[Company Acronym]])</f>
        <v>C_TCSDEBTTR_PR24CA008_BWH</v>
      </c>
    </row>
    <row r="89" spans="1:24">
      <c r="A89" s="48" t="s">
        <v>94</v>
      </c>
      <c r="B89" s="48" t="s">
        <v>79</v>
      </c>
      <c r="C89" s="48" t="s">
        <v>80</v>
      </c>
      <c r="D89" s="48" t="s">
        <v>45</v>
      </c>
      <c r="E89" s="48" t="s">
        <v>40</v>
      </c>
      <c r="F89" s="209">
        <v>5.0917330600241533</v>
      </c>
      <c r="G89" s="209">
        <v>5.211941938184192</v>
      </c>
      <c r="H89" s="209">
        <v>5.52720099901802</v>
      </c>
      <c r="I89" s="209">
        <v>0</v>
      </c>
      <c r="J89" s="209">
        <v>0</v>
      </c>
      <c r="K89" s="209">
        <v>0</v>
      </c>
      <c r="L89" s="209">
        <v>0</v>
      </c>
      <c r="M89" s="209">
        <v>0</v>
      </c>
      <c r="N89" s="209">
        <v>0</v>
      </c>
      <c r="O89" s="209">
        <v>0</v>
      </c>
      <c r="P89" s="209">
        <v>0</v>
      </c>
      <c r="Q89" s="209">
        <v>0</v>
      </c>
      <c r="R89" s="209">
        <v>0</v>
      </c>
      <c r="S89" s="209">
        <v>0</v>
      </c>
      <c r="T89" s="209">
        <v>0</v>
      </c>
      <c r="U89" s="209">
        <v>0</v>
      </c>
      <c r="V89" s="209">
        <v>0</v>
      </c>
      <c r="X89" s="48" t="str">
        <f>_xlfn.CONCAT(Inputs1[[#This Row],[Item Code]],"_",Inputs1[[#This Row],[Company Acronym]])</f>
        <v>C_TCTR_PR24CA008_BWH</v>
      </c>
    </row>
    <row r="90" spans="1:24">
      <c r="A90" s="48" t="s">
        <v>94</v>
      </c>
      <c r="B90" s="48" t="s">
        <v>81</v>
      </c>
      <c r="C90" s="48" t="s">
        <v>82</v>
      </c>
      <c r="D90" s="48" t="s">
        <v>83</v>
      </c>
      <c r="E90" s="48" t="s">
        <v>40</v>
      </c>
      <c r="F90" s="211" t="s">
        <v>95</v>
      </c>
      <c r="G90" s="211" t="s">
        <v>95</v>
      </c>
      <c r="H90" s="211" t="s">
        <v>95</v>
      </c>
      <c r="I90" s="211" t="s">
        <v>95</v>
      </c>
      <c r="J90" s="211" t="s">
        <v>95</v>
      </c>
      <c r="K90" s="211" t="s">
        <v>95</v>
      </c>
      <c r="L90" s="211" t="s">
        <v>95</v>
      </c>
      <c r="M90" s="211" t="s">
        <v>95</v>
      </c>
      <c r="N90" s="211" t="s">
        <v>95</v>
      </c>
      <c r="O90" s="211" t="s">
        <v>95</v>
      </c>
      <c r="P90" s="211" t="s">
        <v>95</v>
      </c>
      <c r="Q90" s="211" t="s">
        <v>95</v>
      </c>
      <c r="R90" s="211" t="s">
        <v>95</v>
      </c>
      <c r="S90" s="211" t="s">
        <v>95</v>
      </c>
      <c r="T90" s="211" t="s">
        <v>95</v>
      </c>
      <c r="U90" s="211" t="s">
        <v>95</v>
      </c>
      <c r="V90" s="211" t="s">
        <v>95</v>
      </c>
      <c r="X90" s="48" t="str">
        <f>_xlfn.CONCAT(Inputs1[[#This Row],[Item Code]],"_",Inputs1[[#This Row],[Company Acronym]])</f>
        <v>PR24QA_PR24CA10_OUT1_BWH</v>
      </c>
    </row>
    <row r="91" spans="1:24">
      <c r="A91" s="48" t="s">
        <v>94</v>
      </c>
      <c r="B91" s="48" t="s">
        <v>85</v>
      </c>
      <c r="C91" s="48" t="s">
        <v>86</v>
      </c>
      <c r="D91" s="48" t="s">
        <v>83</v>
      </c>
      <c r="E91" s="48" t="s">
        <v>40</v>
      </c>
      <c r="F91" s="211" t="s">
        <v>95</v>
      </c>
      <c r="G91" s="211" t="s">
        <v>95</v>
      </c>
      <c r="H91" s="211" t="s">
        <v>95</v>
      </c>
      <c r="I91" s="211" t="s">
        <v>95</v>
      </c>
      <c r="J91" s="211" t="s">
        <v>95</v>
      </c>
      <c r="K91" s="211" t="s">
        <v>95</v>
      </c>
      <c r="L91" s="211" t="s">
        <v>95</v>
      </c>
      <c r="M91" s="211" t="s">
        <v>95</v>
      </c>
      <c r="N91" s="211" t="s">
        <v>95</v>
      </c>
      <c r="O91" s="211" t="s">
        <v>95</v>
      </c>
      <c r="P91" s="211" t="s">
        <v>95</v>
      </c>
      <c r="Q91" s="211" t="s">
        <v>95</v>
      </c>
      <c r="R91" s="211" t="s">
        <v>95</v>
      </c>
      <c r="S91" s="211" t="s">
        <v>95</v>
      </c>
      <c r="T91" s="211" t="s">
        <v>95</v>
      </c>
      <c r="U91" s="211" t="s">
        <v>95</v>
      </c>
      <c r="V91" s="211" t="s">
        <v>95</v>
      </c>
      <c r="X91" s="48" t="str">
        <f>_xlfn.CONCAT(Inputs1[[#This Row],[Item Code]],"_",Inputs1[[#This Row],[Company Acronym]])</f>
        <v>PR24QA_PR24CA10_OUT2_BWH</v>
      </c>
    </row>
    <row r="92" spans="1:24">
      <c r="A92" s="48" t="s">
        <v>94</v>
      </c>
      <c r="B92" s="48" t="s">
        <v>88</v>
      </c>
      <c r="C92" s="48" t="s">
        <v>89</v>
      </c>
      <c r="D92" s="48" t="s">
        <v>83</v>
      </c>
      <c r="E92" s="48" t="s">
        <v>40</v>
      </c>
      <c r="F92" s="211" t="s">
        <v>95</v>
      </c>
      <c r="G92" s="211" t="s">
        <v>95</v>
      </c>
      <c r="H92" s="211" t="s">
        <v>95</v>
      </c>
      <c r="I92" s="211" t="s">
        <v>95</v>
      </c>
      <c r="J92" s="211" t="s">
        <v>95</v>
      </c>
      <c r="K92" s="211" t="s">
        <v>95</v>
      </c>
      <c r="L92" s="211" t="s">
        <v>95</v>
      </c>
      <c r="M92" s="211" t="s">
        <v>95</v>
      </c>
      <c r="N92" s="211" t="s">
        <v>95</v>
      </c>
      <c r="O92" s="211" t="s">
        <v>95</v>
      </c>
      <c r="P92" s="211" t="s">
        <v>95</v>
      </c>
      <c r="Q92" s="211" t="s">
        <v>95</v>
      </c>
      <c r="R92" s="211" t="s">
        <v>95</v>
      </c>
      <c r="S92" s="211" t="s">
        <v>95</v>
      </c>
      <c r="T92" s="211" t="s">
        <v>95</v>
      </c>
      <c r="U92" s="211" t="s">
        <v>95</v>
      </c>
      <c r="V92" s="211" t="s">
        <v>95</v>
      </c>
      <c r="X92" s="48" t="str">
        <f>_xlfn.CONCAT(Inputs1[[#This Row],[Item Code]],"_",Inputs1[[#This Row],[Company Acronym]])</f>
        <v>PR24QA_PR24CA10_OUT3_BWH</v>
      </c>
    </row>
    <row r="93" spans="1:24">
      <c r="A93" s="48" t="s">
        <v>94</v>
      </c>
      <c r="B93" s="48" t="s">
        <v>90</v>
      </c>
      <c r="C93" s="48" t="s">
        <v>91</v>
      </c>
      <c r="D93" s="48" t="s">
        <v>39</v>
      </c>
      <c r="E93" s="48" t="s">
        <v>40</v>
      </c>
      <c r="F93" s="211" t="s">
        <v>95</v>
      </c>
      <c r="G93" s="211" t="s">
        <v>95</v>
      </c>
      <c r="H93" s="211" t="s">
        <v>95</v>
      </c>
      <c r="I93" s="211" t="s">
        <v>95</v>
      </c>
      <c r="J93" s="211" t="s">
        <v>95</v>
      </c>
      <c r="K93" s="211" t="s">
        <v>95</v>
      </c>
      <c r="L93" s="211" t="s">
        <v>95</v>
      </c>
      <c r="M93" s="211" t="s">
        <v>95</v>
      </c>
      <c r="N93" s="211" t="s">
        <v>95</v>
      </c>
      <c r="O93" s="211" t="s">
        <v>95</v>
      </c>
      <c r="P93" s="211" t="s">
        <v>95</v>
      </c>
      <c r="Q93" s="211" t="s">
        <v>95</v>
      </c>
      <c r="R93" s="211" t="s">
        <v>95</v>
      </c>
      <c r="S93" s="211" t="s">
        <v>95</v>
      </c>
      <c r="T93" s="211" t="s">
        <v>95</v>
      </c>
      <c r="U93" s="211" t="s">
        <v>95</v>
      </c>
      <c r="V93" s="211" t="s">
        <v>95</v>
      </c>
      <c r="X93" s="48" t="str">
        <f>_xlfn.CONCAT(Inputs1[[#This Row],[Item Code]],"_",Inputs1[[#This Row],[Company Acronym]])</f>
        <v>PR24QA_PR24CA10_OUT4_BWH</v>
      </c>
    </row>
    <row r="94" spans="1:24">
      <c r="A94" s="48" t="s">
        <v>96</v>
      </c>
      <c r="B94" s="48" t="s">
        <v>37</v>
      </c>
      <c r="C94" s="48" t="s">
        <v>38</v>
      </c>
      <c r="D94" s="48" t="s">
        <v>39</v>
      </c>
      <c r="E94" s="48" t="s">
        <v>40</v>
      </c>
      <c r="F94" s="209">
        <v>0</v>
      </c>
      <c r="G94" s="209">
        <v>0</v>
      </c>
      <c r="H94" s="209">
        <v>0</v>
      </c>
      <c r="I94" s="209">
        <v>0</v>
      </c>
      <c r="J94" s="209">
        <v>0</v>
      </c>
      <c r="K94" s="209">
        <v>0</v>
      </c>
      <c r="L94" s="209">
        <v>0</v>
      </c>
      <c r="M94" s="209">
        <v>0</v>
      </c>
      <c r="N94" s="209">
        <v>0</v>
      </c>
      <c r="O94" s="209">
        <v>0</v>
      </c>
      <c r="P94" s="209">
        <v>0</v>
      </c>
      <c r="Q94" s="209">
        <v>0</v>
      </c>
      <c r="R94" s="209">
        <v>0</v>
      </c>
      <c r="S94" s="209">
        <v>0</v>
      </c>
      <c r="T94" s="209">
        <v>0</v>
      </c>
      <c r="U94" s="209">
        <v>0</v>
      </c>
      <c r="V94" s="209">
        <v>0</v>
      </c>
      <c r="X94" s="48" t="str">
        <f>_xlfn.CONCAT(Inputs1[[#This Row],[Item Code]],"_",Inputs1[[#This Row],[Company Acronym]])</f>
        <v>C_COVID20_PR24CA008_DVW</v>
      </c>
    </row>
    <row r="95" spans="1:24">
      <c r="A95" s="48" t="s">
        <v>96</v>
      </c>
      <c r="B95" s="48" t="s">
        <v>41</v>
      </c>
      <c r="C95" s="48" t="s">
        <v>42</v>
      </c>
      <c r="D95" s="48" t="s">
        <v>39</v>
      </c>
      <c r="E95" s="48" t="s">
        <v>40</v>
      </c>
      <c r="F95" s="209">
        <v>0</v>
      </c>
      <c r="G95" s="209">
        <v>0</v>
      </c>
      <c r="H95" s="209">
        <v>0</v>
      </c>
      <c r="I95" s="209">
        <v>0</v>
      </c>
      <c r="J95" s="209">
        <v>0</v>
      </c>
      <c r="K95" s="209">
        <v>0</v>
      </c>
      <c r="L95" s="209">
        <v>0</v>
      </c>
      <c r="M95" s="209">
        <v>0</v>
      </c>
      <c r="N95" s="209">
        <v>0</v>
      </c>
      <c r="O95" s="209">
        <v>0</v>
      </c>
      <c r="P95" s="209">
        <v>0</v>
      </c>
      <c r="Q95" s="209">
        <v>0</v>
      </c>
      <c r="R95" s="209">
        <v>0</v>
      </c>
      <c r="S95" s="209">
        <v>0</v>
      </c>
      <c r="T95" s="209">
        <v>0</v>
      </c>
      <c r="U95" s="209">
        <v>0</v>
      </c>
      <c r="V95" s="209">
        <v>0</v>
      </c>
      <c r="X95" s="48" t="str">
        <f>_xlfn.CONCAT(Inputs1[[#This Row],[Item Code]],"_",Inputs1[[#This Row],[Company Acronym]])</f>
        <v>C_COVID21_PR24CA008_DVW</v>
      </c>
    </row>
    <row r="96" spans="1:24">
      <c r="A96" s="48" t="s">
        <v>96</v>
      </c>
      <c r="B96" s="48" t="s">
        <v>43</v>
      </c>
      <c r="C96" s="48" t="s">
        <v>44</v>
      </c>
      <c r="D96" s="48" t="s">
        <v>45</v>
      </c>
      <c r="E96" s="48" t="s">
        <v>40</v>
      </c>
      <c r="F96" s="209">
        <v>0.74623647734956045</v>
      </c>
      <c r="G96" s="209">
        <v>1.4830391911088867</v>
      </c>
      <c r="H96" s="209">
        <v>0.82477347423439107</v>
      </c>
      <c r="I96" s="209">
        <v>0.5246815757078368</v>
      </c>
      <c r="J96" s="209">
        <v>0.8925587717895398</v>
      </c>
      <c r="K96" s="209">
        <v>0.3225364077669905</v>
      </c>
      <c r="L96" s="209">
        <v>0</v>
      </c>
      <c r="M96" s="209">
        <v>0</v>
      </c>
      <c r="N96" s="209">
        <v>0</v>
      </c>
      <c r="O96" s="209">
        <v>0</v>
      </c>
      <c r="P96" s="209">
        <v>0</v>
      </c>
      <c r="Q96" s="209">
        <v>0</v>
      </c>
      <c r="R96" s="209">
        <v>0</v>
      </c>
      <c r="S96" s="209">
        <v>0</v>
      </c>
      <c r="T96" s="209">
        <v>0</v>
      </c>
      <c r="U96" s="209">
        <v>0</v>
      </c>
      <c r="V96" s="209">
        <v>0</v>
      </c>
      <c r="X96" s="48" t="str">
        <f>_xlfn.CONCAT(Inputs1[[#This Row],[Item Code]],"_",Inputs1[[#This Row],[Company Acronym]])</f>
        <v>C_DCSDEBTT_PR24CA008_DVW</v>
      </c>
    </row>
    <row r="97" spans="1:24">
      <c r="A97" s="48" t="s">
        <v>96</v>
      </c>
      <c r="B97" s="48" t="s">
        <v>46</v>
      </c>
      <c r="C97" s="48" t="s">
        <v>47</v>
      </c>
      <c r="D97" s="48" t="s">
        <v>45</v>
      </c>
      <c r="E97" s="48" t="s">
        <v>40</v>
      </c>
      <c r="F97" s="209">
        <v>0.74623647734956045</v>
      </c>
      <c r="G97" s="209">
        <v>1.4830391911088867</v>
      </c>
      <c r="H97" s="209">
        <v>0.82477347423439107</v>
      </c>
      <c r="I97" s="209">
        <v>0.5246815757078368</v>
      </c>
      <c r="J97" s="209">
        <v>0.8925587717895398</v>
      </c>
      <c r="K97" s="209">
        <v>0.3225364077669905</v>
      </c>
      <c r="L97" s="209">
        <v>0</v>
      </c>
      <c r="M97" s="209">
        <v>0</v>
      </c>
      <c r="N97" s="209">
        <v>0</v>
      </c>
      <c r="O97" s="209">
        <v>0</v>
      </c>
      <c r="P97" s="209">
        <v>0</v>
      </c>
      <c r="Q97" s="209">
        <v>0</v>
      </c>
      <c r="R97" s="209">
        <v>0</v>
      </c>
      <c r="S97" s="209">
        <v>0</v>
      </c>
      <c r="T97" s="209">
        <v>0</v>
      </c>
      <c r="U97" s="209">
        <v>0</v>
      </c>
      <c r="V97" s="209">
        <v>0</v>
      </c>
      <c r="X97" s="48" t="str">
        <f>_xlfn.CONCAT(Inputs1[[#This Row],[Item Code]],"_",Inputs1[[#This Row],[Company Acronym]])</f>
        <v>C_DCT_PR24CA008_DVW</v>
      </c>
    </row>
    <row r="98" spans="1:24">
      <c r="A98" s="48" t="s">
        <v>96</v>
      </c>
      <c r="B98" s="48" t="s">
        <v>48</v>
      </c>
      <c r="C98" s="48" t="s">
        <v>49</v>
      </c>
      <c r="D98" s="48" t="s">
        <v>50</v>
      </c>
      <c r="E98" s="48" t="s">
        <v>40</v>
      </c>
      <c r="F98" s="210">
        <v>24.539542995664402</v>
      </c>
      <c r="G98" s="210">
        <v>24.879998547820595</v>
      </c>
      <c r="H98" s="210">
        <v>24.738658842131198</v>
      </c>
      <c r="I98" s="210">
        <v>24.265582718246399</v>
      </c>
      <c r="J98" s="210">
        <v>24.077895316213297</v>
      </c>
      <c r="K98" s="210">
        <v>23.5466233518599</v>
      </c>
      <c r="L98" s="210">
        <v>0</v>
      </c>
      <c r="M98" s="210">
        <v>0</v>
      </c>
      <c r="N98" s="210">
        <v>0</v>
      </c>
      <c r="O98" s="210">
        <v>0</v>
      </c>
      <c r="P98" s="210">
        <v>0</v>
      </c>
      <c r="Q98" s="210">
        <v>0</v>
      </c>
      <c r="R98" s="210">
        <v>0</v>
      </c>
      <c r="S98" s="210">
        <v>0</v>
      </c>
      <c r="T98" s="210">
        <v>0</v>
      </c>
      <c r="U98" s="210">
        <v>0</v>
      </c>
      <c r="V98" s="210">
        <v>0</v>
      </c>
      <c r="X98" s="48" t="str">
        <f>_xlfn.CONCAT(Inputs1[[#This Row],[Item Code]],"_",Inputs1[[#This Row],[Company Acronym]])</f>
        <v>C_EQLPCF62_PR24CA008_DVW</v>
      </c>
    </row>
    <row r="99" spans="1:24">
      <c r="A99" s="48" t="s">
        <v>96</v>
      </c>
      <c r="B99" s="48" t="s">
        <v>51</v>
      </c>
      <c r="C99" s="48" t="s">
        <v>52</v>
      </c>
      <c r="D99" s="48" t="s">
        <v>39</v>
      </c>
      <c r="E99" s="48" t="s">
        <v>40</v>
      </c>
      <c r="F99" s="209">
        <v>2.19685690760326</v>
      </c>
      <c r="G99" s="209">
        <v>2.1627258002243002</v>
      </c>
      <c r="H99" s="209">
        <v>2.11820440483794</v>
      </c>
      <c r="I99" s="209">
        <v>1.9682794817692899</v>
      </c>
      <c r="J99" s="209">
        <v>1.96466838025088</v>
      </c>
      <c r="K99" s="209">
        <v>1.9535826751616301</v>
      </c>
      <c r="L99" s="209">
        <v>0</v>
      </c>
      <c r="M99" s="209">
        <v>0</v>
      </c>
      <c r="N99" s="209">
        <v>0</v>
      </c>
      <c r="O99" s="209">
        <v>0</v>
      </c>
      <c r="P99" s="209">
        <v>0</v>
      </c>
      <c r="Q99" s="209">
        <v>0</v>
      </c>
      <c r="R99" s="209">
        <v>0</v>
      </c>
      <c r="S99" s="209">
        <v>0</v>
      </c>
      <c r="T99" s="209">
        <v>0</v>
      </c>
      <c r="U99" s="209">
        <v>0</v>
      </c>
      <c r="V99" s="209">
        <v>0</v>
      </c>
      <c r="X99" s="48" t="str">
        <f>_xlfn.CONCAT(Inputs1[[#This Row],[Item Code]],"_",Inputs1[[#This Row],[Company Acronym]])</f>
        <v>C_EQXPCF2_PR24CA008_DVW</v>
      </c>
    </row>
    <row r="100" spans="1:24">
      <c r="A100" s="48" t="s">
        <v>96</v>
      </c>
      <c r="B100" s="48" t="s">
        <v>53</v>
      </c>
      <c r="C100" s="48" t="s">
        <v>54</v>
      </c>
      <c r="D100" s="48" t="s">
        <v>50</v>
      </c>
      <c r="E100" s="48" t="s">
        <v>40</v>
      </c>
      <c r="F100" s="210">
        <v>0</v>
      </c>
      <c r="G100" s="210">
        <v>0</v>
      </c>
      <c r="H100" s="210">
        <v>0</v>
      </c>
      <c r="I100" s="210">
        <v>0</v>
      </c>
      <c r="J100" s="210">
        <v>0</v>
      </c>
      <c r="K100" s="210">
        <v>0</v>
      </c>
      <c r="L100" s="210">
        <v>0</v>
      </c>
      <c r="M100" s="210">
        <v>0</v>
      </c>
      <c r="N100" s="210">
        <v>0</v>
      </c>
      <c r="O100" s="210">
        <v>0</v>
      </c>
      <c r="P100" s="210">
        <v>0</v>
      </c>
      <c r="Q100" s="210">
        <v>0</v>
      </c>
      <c r="R100" s="210">
        <v>0</v>
      </c>
      <c r="S100" s="210">
        <v>0</v>
      </c>
      <c r="T100" s="210">
        <v>0</v>
      </c>
      <c r="U100" s="210">
        <v>0</v>
      </c>
      <c r="V100" s="210">
        <v>0</v>
      </c>
      <c r="X100" s="48" t="str">
        <f>_xlfn.CONCAT(Inputs1[[#This Row],[Item Code]],"_",Inputs1[[#This Row],[Company Acronym]])</f>
        <v>C_HHDUHH_PR24CA008_DVW</v>
      </c>
    </row>
    <row r="101" spans="1:24">
      <c r="A101" s="48" t="s">
        <v>96</v>
      </c>
      <c r="B101" s="48" t="s">
        <v>55</v>
      </c>
      <c r="C101" s="48" t="s">
        <v>56</v>
      </c>
      <c r="D101" s="48" t="s">
        <v>50</v>
      </c>
      <c r="E101" s="48" t="s">
        <v>40</v>
      </c>
      <c r="F101" s="210">
        <v>0.56037315339282412</v>
      </c>
      <c r="G101" s="210">
        <v>0.57842567650838927</v>
      </c>
      <c r="H101" s="210">
        <v>0.58502316862731352</v>
      </c>
      <c r="I101" s="210">
        <v>0.59894143167028202</v>
      </c>
      <c r="J101" s="210">
        <v>0.61497657223917812</v>
      </c>
      <c r="K101" s="210">
        <v>0.61915104460509063</v>
      </c>
      <c r="L101" s="210">
        <v>0</v>
      </c>
      <c r="M101" s="210">
        <v>0</v>
      </c>
      <c r="N101" s="210">
        <v>0</v>
      </c>
      <c r="O101" s="210">
        <v>0</v>
      </c>
      <c r="P101" s="210">
        <v>0</v>
      </c>
      <c r="Q101" s="210">
        <v>0</v>
      </c>
      <c r="R101" s="210">
        <v>0</v>
      </c>
      <c r="S101" s="210">
        <v>0</v>
      </c>
      <c r="T101" s="210">
        <v>0</v>
      </c>
      <c r="U101" s="210">
        <v>0</v>
      </c>
      <c r="V101" s="210">
        <v>0</v>
      </c>
      <c r="X101" s="48" t="str">
        <f>_xlfn.CONCAT(Inputs1[[#This Row],[Item Code]],"_",Inputs1[[#This Row],[Company Acronym]])</f>
        <v>C_HHMHH_PR24CA008_DVW</v>
      </c>
    </row>
    <row r="102" spans="1:24">
      <c r="A102" s="48" t="s">
        <v>96</v>
      </c>
      <c r="B102" s="48" t="s">
        <v>57</v>
      </c>
      <c r="C102" s="48" t="s">
        <v>58</v>
      </c>
      <c r="D102" s="48" t="s">
        <v>59</v>
      </c>
      <c r="E102" s="48" t="s">
        <v>40</v>
      </c>
      <c r="F102" s="209">
        <v>113.51900000000001</v>
      </c>
      <c r="G102" s="209">
        <v>113.598</v>
      </c>
      <c r="H102" s="209">
        <v>114.163</v>
      </c>
      <c r="I102" s="209">
        <v>115.25</v>
      </c>
      <c r="J102" s="209">
        <v>116.315</v>
      </c>
      <c r="K102" s="209">
        <v>114.0303333333333</v>
      </c>
      <c r="L102" s="209">
        <v>0</v>
      </c>
      <c r="M102" s="209">
        <v>0</v>
      </c>
      <c r="N102" s="209">
        <v>0</v>
      </c>
      <c r="O102" s="209">
        <v>0</v>
      </c>
      <c r="P102" s="209">
        <v>0</v>
      </c>
      <c r="Q102" s="209">
        <v>0</v>
      </c>
      <c r="R102" s="209">
        <v>0</v>
      </c>
      <c r="S102" s="209">
        <v>0</v>
      </c>
      <c r="T102" s="209">
        <v>0</v>
      </c>
      <c r="U102" s="209">
        <v>0</v>
      </c>
      <c r="V102" s="209">
        <v>0</v>
      </c>
      <c r="X102" s="48" t="str">
        <f>_xlfn.CONCAT(Inputs1[[#This Row],[Item Code]],"_",Inputs1[[#This Row],[Company Acronym]])</f>
        <v>C_HHT_PR24CA008_DVW</v>
      </c>
    </row>
    <row r="103" spans="1:24">
      <c r="A103" s="48" t="s">
        <v>96</v>
      </c>
      <c r="B103" s="48" t="s">
        <v>60</v>
      </c>
      <c r="C103" s="48" t="s">
        <v>61</v>
      </c>
      <c r="D103" s="48" t="s">
        <v>50</v>
      </c>
      <c r="E103" s="48" t="s">
        <v>40</v>
      </c>
      <c r="F103" s="210">
        <v>14.4306114910628</v>
      </c>
      <c r="G103" s="210">
        <v>14.303117836057202</v>
      </c>
      <c r="H103" s="210">
        <v>13.771657851149396</v>
      </c>
      <c r="I103" s="210">
        <v>13.6445299552599</v>
      </c>
      <c r="J103" s="210">
        <v>13.5183602802283</v>
      </c>
      <c r="K103" s="210">
        <v>13.274143886950601</v>
      </c>
      <c r="L103" s="210">
        <v>0</v>
      </c>
      <c r="M103" s="210">
        <v>0</v>
      </c>
      <c r="N103" s="210">
        <v>0</v>
      </c>
      <c r="O103" s="210">
        <v>0</v>
      </c>
      <c r="P103" s="210">
        <v>0</v>
      </c>
      <c r="Q103" s="210">
        <v>0</v>
      </c>
      <c r="R103" s="210">
        <v>0</v>
      </c>
      <c r="S103" s="210">
        <v>0</v>
      </c>
      <c r="T103" s="210">
        <v>0</v>
      </c>
      <c r="U103" s="210">
        <v>0</v>
      </c>
      <c r="V103" s="210">
        <v>0</v>
      </c>
      <c r="X103" s="48" t="str">
        <f>_xlfn.CONCAT(Inputs1[[#This Row],[Item Code]],"_",Inputs1[[#This Row],[Company Acronym]])</f>
        <v>C_INCSCOREINT_PR24CA008_DVW</v>
      </c>
    </row>
    <row r="104" spans="1:24">
      <c r="A104" s="48" t="s">
        <v>96</v>
      </c>
      <c r="B104" s="48" t="s">
        <v>62</v>
      </c>
      <c r="C104" s="48" t="s">
        <v>63</v>
      </c>
      <c r="D104" s="48" t="s">
        <v>45</v>
      </c>
      <c r="E104" s="48" t="s">
        <v>40</v>
      </c>
      <c r="F104" s="209">
        <v>2.327071108724565</v>
      </c>
      <c r="G104" s="209">
        <v>2.8298065614415249</v>
      </c>
      <c r="H104" s="209">
        <v>2.282664246727621</v>
      </c>
      <c r="I104" s="209">
        <v>1.9372807779315655</v>
      </c>
      <c r="J104" s="209">
        <v>1.8782226026572819</v>
      </c>
      <c r="K104" s="209">
        <v>2.5993210910240609</v>
      </c>
      <c r="L104" s="209">
        <v>0</v>
      </c>
      <c r="M104" s="209">
        <v>0</v>
      </c>
      <c r="N104" s="209">
        <v>0</v>
      </c>
      <c r="O104" s="209">
        <v>0</v>
      </c>
      <c r="P104" s="209">
        <v>0</v>
      </c>
      <c r="Q104" s="209">
        <v>0</v>
      </c>
      <c r="R104" s="209">
        <v>0</v>
      </c>
      <c r="S104" s="209">
        <v>0</v>
      </c>
      <c r="T104" s="209">
        <v>0</v>
      </c>
      <c r="U104" s="209">
        <v>0</v>
      </c>
      <c r="V104" s="209">
        <v>0</v>
      </c>
      <c r="X104" s="48" t="str">
        <f>_xlfn.CONCAT(Inputs1[[#This Row],[Item Code]],"_",Inputs1[[#This Row],[Company Acronym]])</f>
        <v>C_OCSDEBTTR_PR24CA008_DVW</v>
      </c>
    </row>
    <row r="105" spans="1:24">
      <c r="A105" s="48" t="s">
        <v>96</v>
      </c>
      <c r="B105" s="48" t="s">
        <v>64</v>
      </c>
      <c r="C105" s="48" t="s">
        <v>65</v>
      </c>
      <c r="D105" s="48" t="s">
        <v>45</v>
      </c>
      <c r="E105" s="48" t="s">
        <v>40</v>
      </c>
      <c r="F105" s="209">
        <v>2.327071108724565</v>
      </c>
      <c r="G105" s="209">
        <v>2.8298065614415249</v>
      </c>
      <c r="H105" s="209">
        <v>2.282664246727621</v>
      </c>
      <c r="I105" s="209">
        <v>1.9372807779315655</v>
      </c>
      <c r="J105" s="209">
        <v>1.8782226026572819</v>
      </c>
      <c r="K105" s="209">
        <v>2.5993210910240609</v>
      </c>
      <c r="L105" s="209">
        <v>0</v>
      </c>
      <c r="M105" s="209">
        <v>0</v>
      </c>
      <c r="N105" s="209">
        <v>0</v>
      </c>
      <c r="O105" s="209">
        <v>0</v>
      </c>
      <c r="P105" s="209">
        <v>0</v>
      </c>
      <c r="Q105" s="209">
        <v>0</v>
      </c>
      <c r="R105" s="209">
        <v>0</v>
      </c>
      <c r="S105" s="209">
        <v>0</v>
      </c>
      <c r="T105" s="209">
        <v>0</v>
      </c>
      <c r="U105" s="209">
        <v>0</v>
      </c>
      <c r="V105" s="209">
        <v>0</v>
      </c>
      <c r="X105" s="48" t="str">
        <f>_xlfn.CONCAT(Inputs1[[#This Row],[Item Code]],"_",Inputs1[[#This Row],[Company Acronym]])</f>
        <v>C_OCTR_PR24CA008_DVW</v>
      </c>
    </row>
    <row r="106" spans="1:24">
      <c r="A106" s="48" t="s">
        <v>96</v>
      </c>
      <c r="B106" s="48" t="s">
        <v>66</v>
      </c>
      <c r="C106" s="48" t="s">
        <v>67</v>
      </c>
      <c r="D106" s="48" t="s">
        <v>68</v>
      </c>
      <c r="E106" s="48" t="s">
        <v>40</v>
      </c>
      <c r="F106" s="209">
        <v>184.87599324765523</v>
      </c>
      <c r="G106" s="209">
        <v>187.73047703251501</v>
      </c>
      <c r="H106" s="209">
        <v>172.5251227152616</v>
      </c>
      <c r="I106" s="209">
        <v>177.26563633499077</v>
      </c>
      <c r="J106" s="209">
        <v>178.25974246371095</v>
      </c>
      <c r="K106" s="209">
        <v>176.82775359973385</v>
      </c>
      <c r="L106" s="209">
        <v>0</v>
      </c>
      <c r="M106" s="209">
        <v>0</v>
      </c>
      <c r="N106" s="209">
        <v>0</v>
      </c>
      <c r="O106" s="209">
        <v>0</v>
      </c>
      <c r="P106" s="209">
        <v>0</v>
      </c>
      <c r="Q106" s="209">
        <v>0</v>
      </c>
      <c r="R106" s="209">
        <v>0</v>
      </c>
      <c r="S106" s="209">
        <v>0</v>
      </c>
      <c r="T106" s="209">
        <v>0</v>
      </c>
      <c r="U106" s="209">
        <v>0</v>
      </c>
      <c r="V106" s="209">
        <v>0</v>
      </c>
      <c r="X106" s="48" t="str">
        <f>_xlfn.CONCAT(Inputs1[[#This Row],[Item Code]],"_",Inputs1[[#This Row],[Company Acronym]])</f>
        <v>C_REVHH_PR24CA008_DVW</v>
      </c>
    </row>
    <row r="107" spans="1:24">
      <c r="A107" s="48" t="s">
        <v>96</v>
      </c>
      <c r="B107" s="48" t="s">
        <v>69</v>
      </c>
      <c r="C107" s="48" t="s">
        <v>70</v>
      </c>
      <c r="D107" s="48" t="s">
        <v>45</v>
      </c>
      <c r="E107" s="48" t="s">
        <v>40</v>
      </c>
      <c r="F107" s="209">
        <v>2.477253222560444</v>
      </c>
      <c r="G107" s="209">
        <v>2.9218611603516749</v>
      </c>
      <c r="H107" s="209">
        <v>2.3202352635588293</v>
      </c>
      <c r="I107" s="209">
        <v>1.9163268873469408</v>
      </c>
      <c r="J107" s="209">
        <v>1.9087698351216451</v>
      </c>
      <c r="K107" s="209">
        <v>2.328660559329677</v>
      </c>
      <c r="L107" s="209">
        <v>0</v>
      </c>
      <c r="M107" s="209">
        <v>0</v>
      </c>
      <c r="N107" s="209">
        <v>0</v>
      </c>
      <c r="O107" s="209">
        <v>0</v>
      </c>
      <c r="P107" s="209">
        <v>0</v>
      </c>
      <c r="Q107" s="209">
        <v>0</v>
      </c>
      <c r="R107" s="209">
        <v>0</v>
      </c>
      <c r="S107" s="209">
        <v>0</v>
      </c>
      <c r="T107" s="209">
        <v>0</v>
      </c>
      <c r="U107" s="209">
        <v>0</v>
      </c>
      <c r="V107" s="209">
        <v>0</v>
      </c>
      <c r="X107" s="48" t="str">
        <f>_xlfn.CONCAT(Inputs1[[#This Row],[Item Code]],"_",Inputs1[[#This Row],[Company Acronym]])</f>
        <v>C_SOCSDEBTTR_PR24CA008_DVW</v>
      </c>
    </row>
    <row r="108" spans="1:24">
      <c r="A108" s="48" t="s">
        <v>96</v>
      </c>
      <c r="B108" s="48" t="s">
        <v>71</v>
      </c>
      <c r="C108" s="48" t="s">
        <v>72</v>
      </c>
      <c r="D108" s="48" t="s">
        <v>45</v>
      </c>
      <c r="E108" s="48" t="s">
        <v>40</v>
      </c>
      <c r="F108" s="209">
        <v>2.477253222560444</v>
      </c>
      <c r="G108" s="209">
        <v>2.9218611603516749</v>
      </c>
      <c r="H108" s="209">
        <v>2.3202352635588293</v>
      </c>
      <c r="I108" s="209">
        <v>1.9163268873469408</v>
      </c>
      <c r="J108" s="209">
        <v>1.9087698351216451</v>
      </c>
      <c r="K108" s="209">
        <v>2.328660559329677</v>
      </c>
      <c r="L108" s="209">
        <v>0</v>
      </c>
      <c r="M108" s="209">
        <v>0</v>
      </c>
      <c r="N108" s="209">
        <v>0</v>
      </c>
      <c r="O108" s="209">
        <v>0</v>
      </c>
      <c r="P108" s="209">
        <v>0</v>
      </c>
      <c r="Q108" s="209">
        <v>0</v>
      </c>
      <c r="R108" s="209">
        <v>0</v>
      </c>
      <c r="S108" s="209">
        <v>0</v>
      </c>
      <c r="T108" s="209">
        <v>0</v>
      </c>
      <c r="U108" s="209">
        <v>0</v>
      </c>
      <c r="V108" s="209">
        <v>0</v>
      </c>
      <c r="X108" s="48" t="str">
        <f>_xlfn.CONCAT(Inputs1[[#This Row],[Item Code]],"_",Inputs1[[#This Row],[Company Acronym]])</f>
        <v>C_SOCTR_PR24CA008_DVW</v>
      </c>
    </row>
    <row r="109" spans="1:24">
      <c r="A109" s="48" t="s">
        <v>96</v>
      </c>
      <c r="B109" s="48" t="s">
        <v>73</v>
      </c>
      <c r="C109" s="48" t="s">
        <v>74</v>
      </c>
      <c r="D109" s="48" t="s">
        <v>45</v>
      </c>
      <c r="E109" s="48" t="s">
        <v>40</v>
      </c>
      <c r="F109" s="209">
        <v>3.2234896999100044</v>
      </c>
      <c r="G109" s="209">
        <v>4.4049003514605616</v>
      </c>
      <c r="H109" s="209">
        <v>3.1450087377932201</v>
      </c>
      <c r="I109" s="209">
        <v>2.4410084630547773</v>
      </c>
      <c r="J109" s="209">
        <v>2.8013286069111851</v>
      </c>
      <c r="K109" s="209">
        <v>2.6511969670966673</v>
      </c>
      <c r="L109" s="209">
        <v>0</v>
      </c>
      <c r="M109" s="209">
        <v>0</v>
      </c>
      <c r="N109" s="209">
        <v>0</v>
      </c>
      <c r="O109" s="209">
        <v>0</v>
      </c>
      <c r="P109" s="209">
        <v>0</v>
      </c>
      <c r="Q109" s="209">
        <v>0</v>
      </c>
      <c r="R109" s="209">
        <v>0</v>
      </c>
      <c r="S109" s="209">
        <v>0</v>
      </c>
      <c r="T109" s="209">
        <v>0</v>
      </c>
      <c r="U109" s="209">
        <v>0</v>
      </c>
      <c r="V109" s="209">
        <v>0</v>
      </c>
      <c r="X109" s="48" t="str">
        <f>_xlfn.CONCAT(Inputs1[[#This Row],[Item Code]],"_",Inputs1[[#This Row],[Company Acronym]])</f>
        <v>C_STCSDEBTTR_PR24CA008_DVW</v>
      </c>
    </row>
    <row r="110" spans="1:24">
      <c r="A110" s="48" t="s">
        <v>96</v>
      </c>
      <c r="B110" s="48" t="s">
        <v>75</v>
      </c>
      <c r="C110" s="48" t="s">
        <v>76</v>
      </c>
      <c r="D110" s="48" t="s">
        <v>45</v>
      </c>
      <c r="E110" s="48" t="s">
        <v>40</v>
      </c>
      <c r="F110" s="209">
        <v>3.2234896999100044</v>
      </c>
      <c r="G110" s="209">
        <v>4.4049003514605616</v>
      </c>
      <c r="H110" s="209">
        <v>3.1450087377932201</v>
      </c>
      <c r="I110" s="209">
        <v>2.4410084630547773</v>
      </c>
      <c r="J110" s="209">
        <v>2.8013286069111851</v>
      </c>
      <c r="K110" s="209">
        <v>2.6511969670966673</v>
      </c>
      <c r="L110" s="209">
        <v>0</v>
      </c>
      <c r="M110" s="209">
        <v>0</v>
      </c>
      <c r="N110" s="209">
        <v>0</v>
      </c>
      <c r="O110" s="209">
        <v>0</v>
      </c>
      <c r="P110" s="209">
        <v>0</v>
      </c>
      <c r="Q110" s="209">
        <v>0</v>
      </c>
      <c r="R110" s="209">
        <v>0</v>
      </c>
      <c r="S110" s="209">
        <v>0</v>
      </c>
      <c r="T110" s="209">
        <v>0</v>
      </c>
      <c r="U110" s="209">
        <v>0</v>
      </c>
      <c r="V110" s="209">
        <v>0</v>
      </c>
      <c r="X110" s="48" t="str">
        <f>_xlfn.CONCAT(Inputs1[[#This Row],[Item Code]],"_",Inputs1[[#This Row],[Company Acronym]])</f>
        <v>C_STCTR_PR24CA008_DVW</v>
      </c>
    </row>
    <row r="111" spans="1:24">
      <c r="A111" s="48" t="s">
        <v>96</v>
      </c>
      <c r="B111" s="48" t="s">
        <v>77</v>
      </c>
      <c r="C111" s="48" t="s">
        <v>78</v>
      </c>
      <c r="D111" s="48" t="s">
        <v>45</v>
      </c>
      <c r="E111" s="48" t="s">
        <v>40</v>
      </c>
      <c r="F111" s="209">
        <v>3.0733075860741255</v>
      </c>
      <c r="G111" s="209">
        <v>4.3128457525504116</v>
      </c>
      <c r="H111" s="209">
        <v>3.1074377209620123</v>
      </c>
      <c r="I111" s="209">
        <v>2.4619623536394024</v>
      </c>
      <c r="J111" s="209">
        <v>2.7707813744468219</v>
      </c>
      <c r="K111" s="209">
        <v>2.9218574987910513</v>
      </c>
      <c r="L111" s="209">
        <v>0</v>
      </c>
      <c r="M111" s="209">
        <v>0</v>
      </c>
      <c r="N111" s="209">
        <v>0</v>
      </c>
      <c r="O111" s="209">
        <v>0</v>
      </c>
      <c r="P111" s="209">
        <v>0</v>
      </c>
      <c r="Q111" s="209">
        <v>0</v>
      </c>
      <c r="R111" s="209">
        <v>0</v>
      </c>
      <c r="S111" s="209">
        <v>0</v>
      </c>
      <c r="T111" s="209">
        <v>0</v>
      </c>
      <c r="U111" s="209">
        <v>0</v>
      </c>
      <c r="V111" s="209">
        <v>0</v>
      </c>
      <c r="X111" s="48" t="str">
        <f>_xlfn.CONCAT(Inputs1[[#This Row],[Item Code]],"_",Inputs1[[#This Row],[Company Acronym]])</f>
        <v>C_TCSDEBTTR_PR24CA008_DVW</v>
      </c>
    </row>
    <row r="112" spans="1:24">
      <c r="A112" s="48" t="s">
        <v>96</v>
      </c>
      <c r="B112" s="48" t="s">
        <v>79</v>
      </c>
      <c r="C112" s="48" t="s">
        <v>80</v>
      </c>
      <c r="D112" s="48" t="s">
        <v>45</v>
      </c>
      <c r="E112" s="48" t="s">
        <v>40</v>
      </c>
      <c r="F112" s="209">
        <v>3.0733075860741255</v>
      </c>
      <c r="G112" s="209">
        <v>4.3128457525504116</v>
      </c>
      <c r="H112" s="209">
        <v>3.1074377209620123</v>
      </c>
      <c r="I112" s="209">
        <v>2.4619623536394024</v>
      </c>
      <c r="J112" s="209">
        <v>2.7707813744468219</v>
      </c>
      <c r="K112" s="209">
        <v>2.9218574987910513</v>
      </c>
      <c r="L112" s="209">
        <v>0</v>
      </c>
      <c r="M112" s="209">
        <v>0</v>
      </c>
      <c r="N112" s="209">
        <v>0</v>
      </c>
      <c r="O112" s="209">
        <v>0</v>
      </c>
      <c r="P112" s="209">
        <v>0</v>
      </c>
      <c r="Q112" s="209">
        <v>0</v>
      </c>
      <c r="R112" s="209">
        <v>0</v>
      </c>
      <c r="S112" s="209">
        <v>0</v>
      </c>
      <c r="T112" s="209">
        <v>0</v>
      </c>
      <c r="U112" s="209">
        <v>0</v>
      </c>
      <c r="V112" s="209">
        <v>0</v>
      </c>
      <c r="X112" s="48" t="str">
        <f>_xlfn.CONCAT(Inputs1[[#This Row],[Item Code]],"_",Inputs1[[#This Row],[Company Acronym]])</f>
        <v>C_TCTR_PR24CA008_DVW</v>
      </c>
    </row>
    <row r="113" spans="1:24">
      <c r="A113" s="48" t="s">
        <v>96</v>
      </c>
      <c r="B113" s="48" t="s">
        <v>81</v>
      </c>
      <c r="C113" s="48" t="s">
        <v>82</v>
      </c>
      <c r="D113" s="48" t="s">
        <v>83</v>
      </c>
      <c r="E113" s="48" t="s">
        <v>40</v>
      </c>
      <c r="F113" s="211" t="s">
        <v>95</v>
      </c>
      <c r="G113" s="211" t="s">
        <v>95</v>
      </c>
      <c r="H113" s="211" t="s">
        <v>95</v>
      </c>
      <c r="I113" s="211" t="s">
        <v>95</v>
      </c>
      <c r="J113" s="211" t="s">
        <v>95</v>
      </c>
      <c r="K113" s="211" t="s">
        <v>95</v>
      </c>
      <c r="L113" s="211" t="s">
        <v>95</v>
      </c>
      <c r="M113" s="211" t="s">
        <v>95</v>
      </c>
      <c r="N113" s="211" t="s">
        <v>95</v>
      </c>
      <c r="O113" s="211" t="s">
        <v>95</v>
      </c>
      <c r="P113" s="211" t="s">
        <v>95</v>
      </c>
      <c r="Q113" s="211" t="s">
        <v>95</v>
      </c>
      <c r="R113" s="211" t="s">
        <v>95</v>
      </c>
      <c r="S113" s="211" t="s">
        <v>95</v>
      </c>
      <c r="T113" s="211" t="s">
        <v>95</v>
      </c>
      <c r="U113" s="211" t="s">
        <v>95</v>
      </c>
      <c r="V113" s="211" t="s">
        <v>95</v>
      </c>
      <c r="X113" s="48" t="str">
        <f>_xlfn.CONCAT(Inputs1[[#This Row],[Item Code]],"_",Inputs1[[#This Row],[Company Acronym]])</f>
        <v>PR24QA_PR24CA10_OUT1_DVW</v>
      </c>
    </row>
    <row r="114" spans="1:24">
      <c r="A114" s="48" t="s">
        <v>96</v>
      </c>
      <c r="B114" s="48" t="s">
        <v>85</v>
      </c>
      <c r="C114" s="48" t="s">
        <v>86</v>
      </c>
      <c r="D114" s="48" t="s">
        <v>83</v>
      </c>
      <c r="E114" s="48" t="s">
        <v>40</v>
      </c>
      <c r="F114" s="211" t="s">
        <v>95</v>
      </c>
      <c r="G114" s="211" t="s">
        <v>95</v>
      </c>
      <c r="H114" s="211" t="s">
        <v>95</v>
      </c>
      <c r="I114" s="211" t="s">
        <v>95</v>
      </c>
      <c r="J114" s="211" t="s">
        <v>95</v>
      </c>
      <c r="K114" s="211" t="s">
        <v>95</v>
      </c>
      <c r="L114" s="211" t="s">
        <v>95</v>
      </c>
      <c r="M114" s="211" t="s">
        <v>95</v>
      </c>
      <c r="N114" s="211" t="s">
        <v>95</v>
      </c>
      <c r="O114" s="211" t="s">
        <v>95</v>
      </c>
      <c r="P114" s="211" t="s">
        <v>95</v>
      </c>
      <c r="Q114" s="211" t="s">
        <v>95</v>
      </c>
      <c r="R114" s="211" t="s">
        <v>95</v>
      </c>
      <c r="S114" s="211" t="s">
        <v>95</v>
      </c>
      <c r="T114" s="211" t="s">
        <v>95</v>
      </c>
      <c r="U114" s="211" t="s">
        <v>95</v>
      </c>
      <c r="V114" s="211" t="s">
        <v>95</v>
      </c>
      <c r="X114" s="48" t="str">
        <f>_xlfn.CONCAT(Inputs1[[#This Row],[Item Code]],"_",Inputs1[[#This Row],[Company Acronym]])</f>
        <v>PR24QA_PR24CA10_OUT2_DVW</v>
      </c>
    </row>
    <row r="115" spans="1:24">
      <c r="A115" s="48" t="s">
        <v>96</v>
      </c>
      <c r="B115" s="48" t="s">
        <v>88</v>
      </c>
      <c r="C115" s="48" t="s">
        <v>89</v>
      </c>
      <c r="D115" s="48" t="s">
        <v>83</v>
      </c>
      <c r="E115" s="48" t="s">
        <v>40</v>
      </c>
      <c r="F115" s="211" t="s">
        <v>95</v>
      </c>
      <c r="G115" s="211" t="s">
        <v>95</v>
      </c>
      <c r="H115" s="211" t="s">
        <v>95</v>
      </c>
      <c r="I115" s="211" t="s">
        <v>95</v>
      </c>
      <c r="J115" s="211" t="s">
        <v>95</v>
      </c>
      <c r="K115" s="211" t="s">
        <v>95</v>
      </c>
      <c r="L115" s="211" t="s">
        <v>95</v>
      </c>
      <c r="M115" s="211" t="s">
        <v>95</v>
      </c>
      <c r="N115" s="211" t="s">
        <v>95</v>
      </c>
      <c r="O115" s="211" t="s">
        <v>95</v>
      </c>
      <c r="P115" s="211" t="s">
        <v>95</v>
      </c>
      <c r="Q115" s="211" t="s">
        <v>95</v>
      </c>
      <c r="R115" s="211" t="s">
        <v>95</v>
      </c>
      <c r="S115" s="211" t="s">
        <v>95</v>
      </c>
      <c r="T115" s="211" t="s">
        <v>95</v>
      </c>
      <c r="U115" s="211" t="s">
        <v>95</v>
      </c>
      <c r="V115" s="211" t="s">
        <v>95</v>
      </c>
      <c r="X115" s="48" t="str">
        <f>_xlfn.CONCAT(Inputs1[[#This Row],[Item Code]],"_",Inputs1[[#This Row],[Company Acronym]])</f>
        <v>PR24QA_PR24CA10_OUT3_DVW</v>
      </c>
    </row>
    <row r="116" spans="1:24">
      <c r="A116" s="48" t="s">
        <v>96</v>
      </c>
      <c r="B116" s="48" t="s">
        <v>90</v>
      </c>
      <c r="C116" s="48" t="s">
        <v>91</v>
      </c>
      <c r="D116" s="48" t="s">
        <v>39</v>
      </c>
      <c r="E116" s="48" t="s">
        <v>40</v>
      </c>
      <c r="F116" s="211" t="s">
        <v>95</v>
      </c>
      <c r="G116" s="211" t="s">
        <v>95</v>
      </c>
      <c r="H116" s="211" t="s">
        <v>95</v>
      </c>
      <c r="I116" s="211" t="s">
        <v>95</v>
      </c>
      <c r="J116" s="211" t="s">
        <v>95</v>
      </c>
      <c r="K116" s="211" t="s">
        <v>95</v>
      </c>
      <c r="L116" s="211" t="s">
        <v>95</v>
      </c>
      <c r="M116" s="211" t="s">
        <v>95</v>
      </c>
      <c r="N116" s="211" t="s">
        <v>95</v>
      </c>
      <c r="O116" s="211" t="s">
        <v>95</v>
      </c>
      <c r="P116" s="211" t="s">
        <v>95</v>
      </c>
      <c r="Q116" s="211" t="s">
        <v>95</v>
      </c>
      <c r="R116" s="211" t="s">
        <v>95</v>
      </c>
      <c r="S116" s="211" t="s">
        <v>95</v>
      </c>
      <c r="T116" s="211" t="s">
        <v>95</v>
      </c>
      <c r="U116" s="211" t="s">
        <v>95</v>
      </c>
      <c r="V116" s="211" t="s">
        <v>95</v>
      </c>
      <c r="X116" s="48" t="str">
        <f>_xlfn.CONCAT(Inputs1[[#This Row],[Item Code]],"_",Inputs1[[#This Row],[Company Acronym]])</f>
        <v>PR24QA_PR24CA10_OUT4_DVW</v>
      </c>
    </row>
    <row r="117" spans="1:24">
      <c r="A117" s="48" t="s">
        <v>97</v>
      </c>
      <c r="B117" s="48" t="s">
        <v>37</v>
      </c>
      <c r="C117" s="48" t="s">
        <v>38</v>
      </c>
      <c r="D117" s="48" t="s">
        <v>39</v>
      </c>
      <c r="E117" s="48" t="s">
        <v>40</v>
      </c>
      <c r="F117" s="209">
        <v>0</v>
      </c>
      <c r="G117" s="209">
        <v>0</v>
      </c>
      <c r="H117" s="209">
        <v>0</v>
      </c>
      <c r="I117" s="209">
        <v>0</v>
      </c>
      <c r="J117" s="209">
        <v>0</v>
      </c>
      <c r="K117" s="209">
        <v>0</v>
      </c>
      <c r="L117" s="209">
        <v>1</v>
      </c>
      <c r="M117" s="209">
        <v>0</v>
      </c>
      <c r="N117" s="209">
        <v>0</v>
      </c>
      <c r="O117" s="209">
        <v>0</v>
      </c>
      <c r="P117" s="209">
        <v>0</v>
      </c>
      <c r="Q117" s="209">
        <v>0</v>
      </c>
      <c r="R117" s="209">
        <v>0</v>
      </c>
      <c r="S117" s="209">
        <v>0</v>
      </c>
      <c r="T117" s="209">
        <v>0</v>
      </c>
      <c r="U117" s="209">
        <v>0</v>
      </c>
      <c r="V117" s="209">
        <v>0</v>
      </c>
      <c r="X117" s="48" t="str">
        <f>_xlfn.CONCAT(Inputs1[[#This Row],[Item Code]],"_",Inputs1[[#This Row],[Company Acronym]])</f>
        <v>C_COVID20_PR24CA008_HDD</v>
      </c>
    </row>
    <row r="118" spans="1:24">
      <c r="A118" s="48" t="s">
        <v>97</v>
      </c>
      <c r="B118" s="48" t="s">
        <v>41</v>
      </c>
      <c r="C118" s="48" t="s">
        <v>42</v>
      </c>
      <c r="D118" s="48" t="s">
        <v>39</v>
      </c>
      <c r="E118" s="48" t="s">
        <v>40</v>
      </c>
      <c r="F118" s="209">
        <v>0</v>
      </c>
      <c r="G118" s="209">
        <v>0</v>
      </c>
      <c r="H118" s="209">
        <v>0</v>
      </c>
      <c r="I118" s="209">
        <v>0</v>
      </c>
      <c r="J118" s="209">
        <v>0</v>
      </c>
      <c r="K118" s="209">
        <v>0</v>
      </c>
      <c r="L118" s="209">
        <v>0</v>
      </c>
      <c r="M118" s="209">
        <v>1</v>
      </c>
      <c r="N118" s="209">
        <v>0</v>
      </c>
      <c r="O118" s="209">
        <v>0</v>
      </c>
      <c r="P118" s="209">
        <v>0</v>
      </c>
      <c r="Q118" s="209">
        <v>0</v>
      </c>
      <c r="R118" s="209">
        <v>0</v>
      </c>
      <c r="S118" s="209">
        <v>0</v>
      </c>
      <c r="T118" s="209">
        <v>0</v>
      </c>
      <c r="U118" s="209">
        <v>0</v>
      </c>
      <c r="V118" s="209">
        <v>0</v>
      </c>
      <c r="X118" s="48" t="str">
        <f>_xlfn.CONCAT(Inputs1[[#This Row],[Item Code]],"_",Inputs1[[#This Row],[Company Acronym]])</f>
        <v>C_COVID21_PR24CA008_HDD</v>
      </c>
    </row>
    <row r="119" spans="1:24">
      <c r="A119" s="48" t="s">
        <v>97</v>
      </c>
      <c r="B119" s="48" t="s">
        <v>43</v>
      </c>
      <c r="C119" s="48" t="s">
        <v>44</v>
      </c>
      <c r="D119" s="48" t="s">
        <v>45</v>
      </c>
      <c r="E119" s="48" t="s">
        <v>40</v>
      </c>
      <c r="F119" s="209">
        <v>0</v>
      </c>
      <c r="G119" s="209">
        <v>0</v>
      </c>
      <c r="H119" s="209">
        <v>0</v>
      </c>
      <c r="I119" s="209">
        <v>0</v>
      </c>
      <c r="J119" s="209">
        <v>0</v>
      </c>
      <c r="K119" s="209">
        <v>0.89131028813028479</v>
      </c>
      <c r="L119" s="209">
        <v>1.6437131418892912</v>
      </c>
      <c r="M119" s="209">
        <v>1.4163934927060255</v>
      </c>
      <c r="N119" s="209">
        <v>0.69397893030794156</v>
      </c>
      <c r="O119" s="209">
        <v>0.76998280199999991</v>
      </c>
      <c r="P119" s="209">
        <v>0.61299762577002048</v>
      </c>
      <c r="Q119" s="209">
        <v>0.88814628804265472</v>
      </c>
      <c r="R119" s="209">
        <v>0.68399999999999994</v>
      </c>
      <c r="S119" s="209">
        <v>0.67700000000000005</v>
      </c>
      <c r="T119" s="209">
        <v>0.66900000000000004</v>
      </c>
      <c r="U119" s="209">
        <v>0.65900000000000003</v>
      </c>
      <c r="V119" s="209">
        <v>0.64999999999999991</v>
      </c>
      <c r="X119" s="48" t="str">
        <f>_xlfn.CONCAT(Inputs1[[#This Row],[Item Code]],"_",Inputs1[[#This Row],[Company Acronym]])</f>
        <v>C_DCSDEBTT_PR24CA008_HDD</v>
      </c>
    </row>
    <row r="120" spans="1:24">
      <c r="A120" s="48" t="s">
        <v>97</v>
      </c>
      <c r="B120" s="48" t="s">
        <v>46</v>
      </c>
      <c r="C120" s="48" t="s">
        <v>47</v>
      </c>
      <c r="D120" s="48" t="s">
        <v>45</v>
      </c>
      <c r="E120" s="48" t="s">
        <v>40</v>
      </c>
      <c r="F120" s="209">
        <v>0</v>
      </c>
      <c r="G120" s="209">
        <v>0</v>
      </c>
      <c r="H120" s="209">
        <v>0</v>
      </c>
      <c r="I120" s="209">
        <v>0</v>
      </c>
      <c r="J120" s="209">
        <v>0</v>
      </c>
      <c r="K120" s="209">
        <v>0.89131028813028479</v>
      </c>
      <c r="L120" s="209">
        <v>1.6437131418892912</v>
      </c>
      <c r="M120" s="209">
        <v>1.4163934927060255</v>
      </c>
      <c r="N120" s="209">
        <v>0.69397893030794156</v>
      </c>
      <c r="O120" s="209">
        <v>0.76998280199999991</v>
      </c>
      <c r="P120" s="209">
        <v>0.61299762577002048</v>
      </c>
      <c r="Q120" s="209">
        <v>0.88814628804265472</v>
      </c>
      <c r="R120" s="209">
        <v>0.68399999999999994</v>
      </c>
      <c r="S120" s="209">
        <v>0.67700000000000005</v>
      </c>
      <c r="T120" s="209">
        <v>0.66900000000000004</v>
      </c>
      <c r="U120" s="209">
        <v>0.65900000000000003</v>
      </c>
      <c r="V120" s="209">
        <v>0.64999999999999991</v>
      </c>
      <c r="X120" s="48" t="str">
        <f>_xlfn.CONCAT(Inputs1[[#This Row],[Item Code]],"_",Inputs1[[#This Row],[Company Acronym]])</f>
        <v>C_DCT_PR24CA008_HDD</v>
      </c>
    </row>
    <row r="121" spans="1:24">
      <c r="A121" s="48" t="s">
        <v>97</v>
      </c>
      <c r="B121" s="48" t="s">
        <v>48</v>
      </c>
      <c r="C121" s="48" t="s">
        <v>49</v>
      </c>
      <c r="D121" s="48" t="s">
        <v>50</v>
      </c>
      <c r="E121" s="48" t="s">
        <v>40</v>
      </c>
      <c r="F121" s="210">
        <v>0</v>
      </c>
      <c r="G121" s="210">
        <v>0</v>
      </c>
      <c r="H121" s="210">
        <v>0</v>
      </c>
      <c r="I121" s="210">
        <v>0</v>
      </c>
      <c r="J121" s="210">
        <v>0</v>
      </c>
      <c r="K121" s="210">
        <v>20.884639099462323</v>
      </c>
      <c r="L121" s="210">
        <v>20.118853694226289</v>
      </c>
      <c r="M121" s="210">
        <v>19.944190332207</v>
      </c>
      <c r="N121" s="210">
        <v>18.211259903699421</v>
      </c>
      <c r="O121" s="210">
        <v>19.386994941704522</v>
      </c>
      <c r="P121" s="210">
        <v>19.219684731924836</v>
      </c>
      <c r="Q121" s="210">
        <v>19.388182426158117</v>
      </c>
      <c r="R121" s="210">
        <v>19.388182426158117</v>
      </c>
      <c r="S121" s="210">
        <v>19.388182426158117</v>
      </c>
      <c r="T121" s="210">
        <v>19.388182426158117</v>
      </c>
      <c r="U121" s="210">
        <v>19.388182426158117</v>
      </c>
      <c r="V121" s="210">
        <v>19.388182426158117</v>
      </c>
      <c r="X121" s="48" t="str">
        <f>_xlfn.CONCAT(Inputs1[[#This Row],[Item Code]],"_",Inputs1[[#This Row],[Company Acronym]])</f>
        <v>C_EQLPCF62_PR24CA008_HDD</v>
      </c>
    </row>
    <row r="122" spans="1:24">
      <c r="A122" s="48" t="s">
        <v>97</v>
      </c>
      <c r="B122" s="48" t="s">
        <v>51</v>
      </c>
      <c r="C122" s="48" t="s">
        <v>52</v>
      </c>
      <c r="D122" s="48" t="s">
        <v>39</v>
      </c>
      <c r="E122" s="48" t="s">
        <v>40</v>
      </c>
      <c r="F122" s="209">
        <v>0</v>
      </c>
      <c r="G122" s="209">
        <v>0</v>
      </c>
      <c r="H122" s="209">
        <v>0</v>
      </c>
      <c r="I122" s="209">
        <v>0</v>
      </c>
      <c r="J122" s="209">
        <v>0</v>
      </c>
      <c r="K122" s="209">
        <v>1.62317953245369</v>
      </c>
      <c r="L122" s="209">
        <v>1.62825524654474</v>
      </c>
      <c r="M122" s="209">
        <v>1.66035928546917</v>
      </c>
      <c r="N122" s="209">
        <v>1.646684345842127</v>
      </c>
      <c r="O122" s="209">
        <v>1.6410009503463321</v>
      </c>
      <c r="P122" s="209">
        <v>1.6410009503463321</v>
      </c>
      <c r="Q122" s="209">
        <v>1.6410009503463321</v>
      </c>
      <c r="R122" s="209">
        <v>1.6410009503463321</v>
      </c>
      <c r="S122" s="209">
        <v>1.6410009503463321</v>
      </c>
      <c r="T122" s="209">
        <v>1.6410009503463321</v>
      </c>
      <c r="U122" s="209">
        <v>1.6410009503463321</v>
      </c>
      <c r="V122" s="209">
        <v>1.6410009503463321</v>
      </c>
      <c r="X122" s="48" t="str">
        <f>_xlfn.CONCAT(Inputs1[[#This Row],[Item Code]],"_",Inputs1[[#This Row],[Company Acronym]])</f>
        <v>C_EQXPCF2_PR24CA008_HDD</v>
      </c>
    </row>
    <row r="123" spans="1:24">
      <c r="A123" s="48" t="s">
        <v>97</v>
      </c>
      <c r="B123" s="48" t="s">
        <v>53</v>
      </c>
      <c r="C123" s="48" t="s">
        <v>54</v>
      </c>
      <c r="D123" s="48" t="s">
        <v>50</v>
      </c>
      <c r="E123" s="48" t="s">
        <v>40</v>
      </c>
      <c r="F123" s="210">
        <v>0</v>
      </c>
      <c r="G123" s="210">
        <v>0</v>
      </c>
      <c r="H123" s="210">
        <v>0</v>
      </c>
      <c r="I123" s="210">
        <v>0</v>
      </c>
      <c r="J123" s="210">
        <v>0</v>
      </c>
      <c r="K123" s="210">
        <v>0.17250858382659615</v>
      </c>
      <c r="L123" s="210">
        <v>0.17271911772465834</v>
      </c>
      <c r="M123" s="210">
        <v>0.17968602231889541</v>
      </c>
      <c r="N123" s="210">
        <v>0.18207356317019735</v>
      </c>
      <c r="O123" s="210">
        <v>0.18386346004654769</v>
      </c>
      <c r="P123" s="210">
        <v>0.18491633614042804</v>
      </c>
      <c r="Q123" s="210">
        <v>0.18343789758691667</v>
      </c>
      <c r="R123" s="210">
        <v>0.18499472571505618</v>
      </c>
      <c r="S123" s="210">
        <v>0.18452064563097195</v>
      </c>
      <c r="T123" s="210">
        <v>0.18411032196593322</v>
      </c>
      <c r="U123" s="210">
        <v>0.18369080800857676</v>
      </c>
      <c r="V123" s="210">
        <v>0.18323103891587281</v>
      </c>
      <c r="X123" s="48" t="str">
        <f>_xlfn.CONCAT(Inputs1[[#This Row],[Item Code]],"_",Inputs1[[#This Row],[Company Acronym]])</f>
        <v>C_HHDUHH_PR24CA008_HDD</v>
      </c>
    </row>
    <row r="124" spans="1:24">
      <c r="A124" s="48" t="s">
        <v>97</v>
      </c>
      <c r="B124" s="48" t="s">
        <v>55</v>
      </c>
      <c r="C124" s="48" t="s">
        <v>56</v>
      </c>
      <c r="D124" s="48" t="s">
        <v>50</v>
      </c>
      <c r="E124" s="48" t="s">
        <v>40</v>
      </c>
      <c r="F124" s="210">
        <v>0</v>
      </c>
      <c r="G124" s="210">
        <v>0</v>
      </c>
      <c r="H124" s="210">
        <v>0</v>
      </c>
      <c r="I124" s="210">
        <v>0</v>
      </c>
      <c r="J124" s="210">
        <v>0</v>
      </c>
      <c r="K124" s="210">
        <v>0.55978134939860558</v>
      </c>
      <c r="L124" s="210">
        <v>0.56653474750672794</v>
      </c>
      <c r="M124" s="210">
        <v>0.5667570350755522</v>
      </c>
      <c r="N124" s="210">
        <v>0.57254116833156876</v>
      </c>
      <c r="O124" s="210">
        <v>0.57470907680372385</v>
      </c>
      <c r="P124" s="210">
        <v>0.58357093193620257</v>
      </c>
      <c r="Q124" s="210">
        <v>0.60185170830020851</v>
      </c>
      <c r="R124" s="210">
        <v>0.60589040401480221</v>
      </c>
      <c r="S124" s="210">
        <v>0.61193005821755408</v>
      </c>
      <c r="T124" s="210">
        <v>0.61777376110860072</v>
      </c>
      <c r="U124" s="210">
        <v>0.62340959291575482</v>
      </c>
      <c r="V124" s="210">
        <v>0.6289316311605091</v>
      </c>
      <c r="X124" s="48" t="str">
        <f>_xlfn.CONCAT(Inputs1[[#This Row],[Item Code]],"_",Inputs1[[#This Row],[Company Acronym]])</f>
        <v>C_HHMHH_PR24CA008_HDD</v>
      </c>
    </row>
    <row r="125" spans="1:24">
      <c r="A125" s="48" t="s">
        <v>97</v>
      </c>
      <c r="B125" s="48" t="s">
        <v>57</v>
      </c>
      <c r="C125" s="48" t="s">
        <v>58</v>
      </c>
      <c r="D125" s="48" t="s">
        <v>59</v>
      </c>
      <c r="E125" s="48" t="s">
        <v>40</v>
      </c>
      <c r="F125" s="209">
        <v>0</v>
      </c>
      <c r="G125" s="209">
        <v>0</v>
      </c>
      <c r="H125" s="209">
        <v>0</v>
      </c>
      <c r="I125" s="209">
        <v>0</v>
      </c>
      <c r="J125" s="209">
        <v>0</v>
      </c>
      <c r="K125" s="209">
        <v>94.945999999999998</v>
      </c>
      <c r="L125" s="209">
        <v>94.754999999999995</v>
      </c>
      <c r="M125" s="209">
        <v>95.166000000000011</v>
      </c>
      <c r="N125" s="209">
        <v>95.40100000000001</v>
      </c>
      <c r="O125" s="209">
        <v>96.674999999999997</v>
      </c>
      <c r="P125" s="209">
        <v>97.128077924567478</v>
      </c>
      <c r="Q125" s="209">
        <v>98.480238315847032</v>
      </c>
      <c r="R125" s="209">
        <v>98.634999999999991</v>
      </c>
      <c r="S125" s="209">
        <v>99.111000000000004</v>
      </c>
      <c r="T125" s="209">
        <v>99.584999999999994</v>
      </c>
      <c r="U125" s="209">
        <v>100.05299999999998</v>
      </c>
      <c r="V125" s="209">
        <v>100.49900000000001</v>
      </c>
      <c r="X125" s="48" t="str">
        <f>_xlfn.CONCAT(Inputs1[[#This Row],[Item Code]],"_",Inputs1[[#This Row],[Company Acronym]])</f>
        <v>C_HHT_PR24CA008_HDD</v>
      </c>
    </row>
    <row r="126" spans="1:24">
      <c r="A126" s="48" t="s">
        <v>97</v>
      </c>
      <c r="B126" s="48" t="s">
        <v>60</v>
      </c>
      <c r="C126" s="48" t="s">
        <v>61</v>
      </c>
      <c r="D126" s="48" t="s">
        <v>50</v>
      </c>
      <c r="E126" s="48" t="s">
        <v>40</v>
      </c>
      <c r="F126" s="210">
        <v>0</v>
      </c>
      <c r="G126" s="210">
        <v>0</v>
      </c>
      <c r="H126" s="210">
        <v>0</v>
      </c>
      <c r="I126" s="210">
        <v>0</v>
      </c>
      <c r="J126" s="210">
        <v>0</v>
      </c>
      <c r="K126" s="210">
        <v>13.037769355688592</v>
      </c>
      <c r="L126" s="210">
        <v>13.036617892958255</v>
      </c>
      <c r="M126" s="210">
        <v>13.036617892958255</v>
      </c>
      <c r="N126" s="210">
        <v>13.036617892958255</v>
      </c>
      <c r="O126" s="210">
        <v>13.036617892958255</v>
      </c>
      <c r="P126" s="210">
        <v>13.036617892958255</v>
      </c>
      <c r="Q126" s="210">
        <v>13.036617892958255</v>
      </c>
      <c r="R126" s="210">
        <v>13.036617892958255</v>
      </c>
      <c r="S126" s="210">
        <v>13.036617892958255</v>
      </c>
      <c r="T126" s="210">
        <v>13.036617892958255</v>
      </c>
      <c r="U126" s="210">
        <v>13.036617892958255</v>
      </c>
      <c r="V126" s="210">
        <v>13.036617892958255</v>
      </c>
      <c r="X126" s="48" t="str">
        <f>_xlfn.CONCAT(Inputs1[[#This Row],[Item Code]],"_",Inputs1[[#This Row],[Company Acronym]])</f>
        <v>C_INCSCOREINT_PR24CA008_HDD</v>
      </c>
    </row>
    <row r="127" spans="1:24">
      <c r="A127" s="48" t="s">
        <v>97</v>
      </c>
      <c r="B127" s="48" t="s">
        <v>62</v>
      </c>
      <c r="C127" s="48" t="s">
        <v>63</v>
      </c>
      <c r="D127" s="48" t="s">
        <v>45</v>
      </c>
      <c r="E127" s="48" t="s">
        <v>40</v>
      </c>
      <c r="F127" s="209">
        <v>0</v>
      </c>
      <c r="G127" s="209">
        <v>0</v>
      </c>
      <c r="H127" s="209">
        <v>0</v>
      </c>
      <c r="I127" s="209">
        <v>0</v>
      </c>
      <c r="J127" s="209">
        <v>0</v>
      </c>
      <c r="K127" s="209">
        <v>2.5132406827435014</v>
      </c>
      <c r="L127" s="209">
        <v>0.6672611440449614</v>
      </c>
      <c r="M127" s="209">
        <v>0.47814557397082424</v>
      </c>
      <c r="N127" s="209">
        <v>0.79840209223515535</v>
      </c>
      <c r="O127" s="209">
        <v>0.93712106642625703</v>
      </c>
      <c r="P127" s="209">
        <v>0.92849717659137565</v>
      </c>
      <c r="Q127" s="209">
        <v>2.2142775817654909</v>
      </c>
      <c r="R127" s="209">
        <v>2.2709999999999999</v>
      </c>
      <c r="S127" s="209">
        <v>2.429163</v>
      </c>
      <c r="T127" s="209">
        <v>2.350975</v>
      </c>
      <c r="U127" s="209">
        <v>2.3003749999999998</v>
      </c>
      <c r="V127" s="209">
        <v>2.339375</v>
      </c>
      <c r="X127" s="48" t="str">
        <f>_xlfn.CONCAT(Inputs1[[#This Row],[Item Code]],"_",Inputs1[[#This Row],[Company Acronym]])</f>
        <v>C_OCSDEBTTR_PR24CA008_HDD</v>
      </c>
    </row>
    <row r="128" spans="1:24">
      <c r="A128" s="48" t="s">
        <v>97</v>
      </c>
      <c r="B128" s="48" t="s">
        <v>64</v>
      </c>
      <c r="C128" s="48" t="s">
        <v>65</v>
      </c>
      <c r="D128" s="48" t="s">
        <v>45</v>
      </c>
      <c r="E128" s="48" t="s">
        <v>40</v>
      </c>
      <c r="F128" s="209">
        <v>0</v>
      </c>
      <c r="G128" s="209">
        <v>0</v>
      </c>
      <c r="H128" s="209">
        <v>0</v>
      </c>
      <c r="I128" s="209">
        <v>0</v>
      </c>
      <c r="J128" s="209">
        <v>0</v>
      </c>
      <c r="K128" s="209">
        <v>2.5132406827435014</v>
      </c>
      <c r="L128" s="209">
        <v>1.9142551389637397</v>
      </c>
      <c r="M128" s="209">
        <v>1.5517177117543723</v>
      </c>
      <c r="N128" s="209">
        <v>1.40209849712686</v>
      </c>
      <c r="O128" s="209">
        <v>1.5920024464262572</v>
      </c>
      <c r="P128" s="209">
        <v>1.4988597279260782</v>
      </c>
      <c r="Q128" s="209">
        <v>2.2142775817654909</v>
      </c>
      <c r="R128" s="209">
        <v>2.2709999999999999</v>
      </c>
      <c r="S128" s="209">
        <v>2.429163</v>
      </c>
      <c r="T128" s="209">
        <v>2.350975</v>
      </c>
      <c r="U128" s="209">
        <v>2.3003750000000007</v>
      </c>
      <c r="V128" s="209">
        <v>2.339375</v>
      </c>
      <c r="X128" s="48" t="str">
        <f>_xlfn.CONCAT(Inputs1[[#This Row],[Item Code]],"_",Inputs1[[#This Row],[Company Acronym]])</f>
        <v>C_OCTR_PR24CA008_HDD</v>
      </c>
    </row>
    <row r="129" spans="1:24">
      <c r="A129" s="48" t="s">
        <v>97</v>
      </c>
      <c r="B129" s="48" t="s">
        <v>66</v>
      </c>
      <c r="C129" s="48" t="s">
        <v>67</v>
      </c>
      <c r="D129" s="48" t="s">
        <v>68</v>
      </c>
      <c r="E129" s="48" t="s">
        <v>40</v>
      </c>
      <c r="F129" s="209">
        <v>0</v>
      </c>
      <c r="G129" s="209">
        <v>0</v>
      </c>
      <c r="H129" s="209">
        <v>0</v>
      </c>
      <c r="I129" s="209">
        <v>0</v>
      </c>
      <c r="J129" s="209">
        <v>0</v>
      </c>
      <c r="K129" s="209">
        <v>207.99936511293282</v>
      </c>
      <c r="L129" s="209">
        <v>201.64965148174667</v>
      </c>
      <c r="M129" s="209">
        <v>216.53211709630483</v>
      </c>
      <c r="N129" s="209">
        <v>214.10263592070353</v>
      </c>
      <c r="O129" s="209">
        <v>200.64840424101371</v>
      </c>
      <c r="P129" s="209">
        <v>211.96758096824649</v>
      </c>
      <c r="Q129" s="209">
        <v>224.30896986167221</v>
      </c>
      <c r="R129" s="209">
        <v>297.08380514135609</v>
      </c>
      <c r="S129" s="209">
        <v>299.94837690712654</v>
      </c>
      <c r="T129" s="209">
        <v>307.11085089549539</v>
      </c>
      <c r="U129" s="209">
        <v>315.82341826343776</v>
      </c>
      <c r="V129" s="209">
        <v>323.53610091394989</v>
      </c>
      <c r="X129" s="48" t="str">
        <f>_xlfn.CONCAT(Inputs1[[#This Row],[Item Code]],"_",Inputs1[[#This Row],[Company Acronym]])</f>
        <v>C_REVHH_PR24CA008_HDD</v>
      </c>
    </row>
    <row r="130" spans="1:24">
      <c r="A130" s="48" t="s">
        <v>97</v>
      </c>
      <c r="B130" s="48" t="s">
        <v>69</v>
      </c>
      <c r="C130" s="48" t="s">
        <v>70</v>
      </c>
      <c r="D130" s="48" t="s">
        <v>45</v>
      </c>
      <c r="E130" s="48" t="s">
        <v>40</v>
      </c>
      <c r="F130" s="209">
        <v>0</v>
      </c>
      <c r="G130" s="209">
        <v>0</v>
      </c>
      <c r="H130" s="209">
        <v>0</v>
      </c>
      <c r="I130" s="209">
        <v>0</v>
      </c>
      <c r="J130" s="209">
        <v>0</v>
      </c>
      <c r="K130" s="209">
        <v>2.5089169511790117</v>
      </c>
      <c r="L130" s="209">
        <v>0.61754040345356365</v>
      </c>
      <c r="M130" s="209">
        <v>0.44235219586483909</v>
      </c>
      <c r="N130" s="209">
        <v>0.80629897601726341</v>
      </c>
      <c r="O130" s="209">
        <v>0.97282160809292373</v>
      </c>
      <c r="P130" s="209">
        <v>0.96285146948526257</v>
      </c>
      <c r="Q130" s="209">
        <v>1.7582775817654908</v>
      </c>
      <c r="R130" s="209">
        <v>1.8129999999999995</v>
      </c>
      <c r="S130" s="209">
        <v>1.9711629999999998</v>
      </c>
      <c r="T130" s="209">
        <v>1.8809749999999998</v>
      </c>
      <c r="U130" s="209">
        <v>1.829375</v>
      </c>
      <c r="V130" s="209">
        <v>1.8103750000000001</v>
      </c>
      <c r="X130" s="48" t="str">
        <f>_xlfn.CONCAT(Inputs1[[#This Row],[Item Code]],"_",Inputs1[[#This Row],[Company Acronym]])</f>
        <v>C_SOCSDEBTTR_PR24CA008_HDD</v>
      </c>
    </row>
    <row r="131" spans="1:24">
      <c r="A131" s="48" t="s">
        <v>97</v>
      </c>
      <c r="B131" s="48" t="s">
        <v>71</v>
      </c>
      <c r="C131" s="48" t="s">
        <v>72</v>
      </c>
      <c r="D131" s="48" t="s">
        <v>45</v>
      </c>
      <c r="E131" s="48" t="s">
        <v>40</v>
      </c>
      <c r="F131" s="209">
        <v>0</v>
      </c>
      <c r="G131" s="209">
        <v>0</v>
      </c>
      <c r="H131" s="209">
        <v>0</v>
      </c>
      <c r="I131" s="209">
        <v>0</v>
      </c>
      <c r="J131" s="209">
        <v>0</v>
      </c>
      <c r="K131" s="209">
        <v>2.5089169511790117</v>
      </c>
      <c r="L131" s="209">
        <v>1.8645343983723415</v>
      </c>
      <c r="M131" s="209">
        <v>1.5159243336483872</v>
      </c>
      <c r="N131" s="209">
        <v>1.409995380908968</v>
      </c>
      <c r="O131" s="209">
        <v>1.6277029880929241</v>
      </c>
      <c r="P131" s="209">
        <v>1.5332140208199652</v>
      </c>
      <c r="Q131" s="209">
        <v>1.7582775817654908</v>
      </c>
      <c r="R131" s="209">
        <v>1.8129999999999999</v>
      </c>
      <c r="S131" s="209">
        <v>1.9711629999999998</v>
      </c>
      <c r="T131" s="209">
        <v>1.8809749999999998</v>
      </c>
      <c r="U131" s="209">
        <v>1.8293750000000004</v>
      </c>
      <c r="V131" s="209">
        <v>1.8103750000000001</v>
      </c>
      <c r="X131" s="48" t="str">
        <f>_xlfn.CONCAT(Inputs1[[#This Row],[Item Code]],"_",Inputs1[[#This Row],[Company Acronym]])</f>
        <v>C_SOCTR_PR24CA008_HDD</v>
      </c>
    </row>
    <row r="132" spans="1:24">
      <c r="A132" s="48" t="s">
        <v>97</v>
      </c>
      <c r="B132" s="48" t="s">
        <v>73</v>
      </c>
      <c r="C132" s="48" t="s">
        <v>74</v>
      </c>
      <c r="D132" s="48" t="s">
        <v>45</v>
      </c>
      <c r="E132" s="48" t="s">
        <v>40</v>
      </c>
      <c r="F132" s="209">
        <v>0</v>
      </c>
      <c r="G132" s="209">
        <v>0</v>
      </c>
      <c r="H132" s="209">
        <v>0</v>
      </c>
      <c r="I132" s="209">
        <v>0</v>
      </c>
      <c r="J132" s="209">
        <v>0</v>
      </c>
      <c r="K132" s="209">
        <v>3.4002272393092965</v>
      </c>
      <c r="L132" s="209">
        <v>2.2612535453428548</v>
      </c>
      <c r="M132" s="209">
        <v>1.8587456885708646</v>
      </c>
      <c r="N132" s="209">
        <v>1.500277906325205</v>
      </c>
      <c r="O132" s="209">
        <v>1.7428044100929236</v>
      </c>
      <c r="P132" s="209">
        <v>1.575849095255283</v>
      </c>
      <c r="Q132" s="209">
        <v>2.6464238698081455</v>
      </c>
      <c r="R132" s="209">
        <v>2.4969999999999994</v>
      </c>
      <c r="S132" s="209">
        <v>2.6481629999999998</v>
      </c>
      <c r="T132" s="209">
        <v>2.5499749999999999</v>
      </c>
      <c r="U132" s="209">
        <v>2.488375</v>
      </c>
      <c r="V132" s="209">
        <v>2.460375</v>
      </c>
      <c r="X132" s="48" t="str">
        <f>_xlfn.CONCAT(Inputs1[[#This Row],[Item Code]],"_",Inputs1[[#This Row],[Company Acronym]])</f>
        <v>C_STCSDEBTTR_PR24CA008_HDD</v>
      </c>
    </row>
    <row r="133" spans="1:24">
      <c r="A133" s="48" t="s">
        <v>97</v>
      </c>
      <c r="B133" s="48" t="s">
        <v>75</v>
      </c>
      <c r="C133" s="48" t="s">
        <v>76</v>
      </c>
      <c r="D133" s="48" t="s">
        <v>45</v>
      </c>
      <c r="E133" s="48" t="s">
        <v>40</v>
      </c>
      <c r="F133" s="209">
        <v>0</v>
      </c>
      <c r="G133" s="209">
        <v>0</v>
      </c>
      <c r="H133" s="209">
        <v>0</v>
      </c>
      <c r="I133" s="209">
        <v>0</v>
      </c>
      <c r="J133" s="209">
        <v>0</v>
      </c>
      <c r="K133" s="209">
        <v>3.4002272393092965</v>
      </c>
      <c r="L133" s="209">
        <v>3.5082475402616327</v>
      </c>
      <c r="M133" s="209">
        <v>2.9323178263544127</v>
      </c>
      <c r="N133" s="209">
        <v>2.1039743112169096</v>
      </c>
      <c r="O133" s="209">
        <v>2.397685790092924</v>
      </c>
      <c r="P133" s="209">
        <v>2.1462116465899856</v>
      </c>
      <c r="Q133" s="209">
        <v>2.6464238698081455</v>
      </c>
      <c r="R133" s="209">
        <v>2.4969999999999999</v>
      </c>
      <c r="S133" s="209">
        <v>2.6481629999999998</v>
      </c>
      <c r="T133" s="209">
        <v>2.5499749999999999</v>
      </c>
      <c r="U133" s="209">
        <v>2.4883750000000004</v>
      </c>
      <c r="V133" s="209">
        <v>2.460375</v>
      </c>
      <c r="X133" s="48" t="str">
        <f>_xlfn.CONCAT(Inputs1[[#This Row],[Item Code]],"_",Inputs1[[#This Row],[Company Acronym]])</f>
        <v>C_STCTR_PR24CA008_HDD</v>
      </c>
    </row>
    <row r="134" spans="1:24">
      <c r="A134" s="48" t="s">
        <v>97</v>
      </c>
      <c r="B134" s="48" t="s">
        <v>77</v>
      </c>
      <c r="C134" s="48" t="s">
        <v>78</v>
      </c>
      <c r="D134" s="48" t="s">
        <v>45</v>
      </c>
      <c r="E134" s="48" t="s">
        <v>40</v>
      </c>
      <c r="F134" s="209">
        <v>0</v>
      </c>
      <c r="G134" s="209">
        <v>0</v>
      </c>
      <c r="H134" s="209">
        <v>0</v>
      </c>
      <c r="I134" s="209">
        <v>0</v>
      </c>
      <c r="J134" s="209">
        <v>0</v>
      </c>
      <c r="K134" s="209">
        <v>3.4045509708737862</v>
      </c>
      <c r="L134" s="209">
        <v>2.3109742859342526</v>
      </c>
      <c r="M134" s="209">
        <v>1.8945390666768498</v>
      </c>
      <c r="N134" s="209">
        <v>1.4923810225430969</v>
      </c>
      <c r="O134" s="209">
        <v>1.7071038684262569</v>
      </c>
      <c r="P134" s="209">
        <v>1.5414948023613961</v>
      </c>
      <c r="Q134" s="209">
        <v>3.1024238698081454</v>
      </c>
      <c r="R134" s="209">
        <v>2.9549999999999996</v>
      </c>
      <c r="S134" s="209">
        <v>3.106163</v>
      </c>
      <c r="T134" s="209">
        <v>3.0199750000000001</v>
      </c>
      <c r="U134" s="209">
        <v>2.9593750000000001</v>
      </c>
      <c r="V134" s="209">
        <v>2.9893749999999999</v>
      </c>
      <c r="X134" s="48" t="str">
        <f>_xlfn.CONCAT(Inputs1[[#This Row],[Item Code]],"_",Inputs1[[#This Row],[Company Acronym]])</f>
        <v>C_TCSDEBTTR_PR24CA008_HDD</v>
      </c>
    </row>
    <row r="135" spans="1:24">
      <c r="A135" s="48" t="s">
        <v>97</v>
      </c>
      <c r="B135" s="48" t="s">
        <v>79</v>
      </c>
      <c r="C135" s="48" t="s">
        <v>80</v>
      </c>
      <c r="D135" s="48" t="s">
        <v>45</v>
      </c>
      <c r="E135" s="48" t="s">
        <v>40</v>
      </c>
      <c r="F135" s="209">
        <v>0</v>
      </c>
      <c r="G135" s="209">
        <v>0</v>
      </c>
      <c r="H135" s="209">
        <v>0</v>
      </c>
      <c r="I135" s="209">
        <v>0</v>
      </c>
      <c r="J135" s="209">
        <v>0</v>
      </c>
      <c r="K135" s="209">
        <v>3.4045509708737862</v>
      </c>
      <c r="L135" s="209">
        <v>3.5579682808530309</v>
      </c>
      <c r="M135" s="209">
        <v>2.9681112044603979</v>
      </c>
      <c r="N135" s="209">
        <v>2.0960774274348015</v>
      </c>
      <c r="O135" s="209">
        <v>2.3619852484262571</v>
      </c>
      <c r="P135" s="209">
        <v>2.1118573536960987</v>
      </c>
      <c r="Q135" s="209">
        <v>3.1024238698081454</v>
      </c>
      <c r="R135" s="209">
        <v>2.9550000000000001</v>
      </c>
      <c r="S135" s="209">
        <v>3.106163</v>
      </c>
      <c r="T135" s="209">
        <v>3.0199750000000001</v>
      </c>
      <c r="U135" s="209">
        <v>2.9593750000000005</v>
      </c>
      <c r="V135" s="209">
        <v>2.9893749999999999</v>
      </c>
      <c r="X135" s="48" t="str">
        <f>_xlfn.CONCAT(Inputs1[[#This Row],[Item Code]],"_",Inputs1[[#This Row],[Company Acronym]])</f>
        <v>C_TCTR_PR24CA008_HDD</v>
      </c>
    </row>
    <row r="136" spans="1:24">
      <c r="A136" s="48" t="s">
        <v>97</v>
      </c>
      <c r="B136" s="48" t="s">
        <v>81</v>
      </c>
      <c r="C136" s="48" t="s">
        <v>82</v>
      </c>
      <c r="D136" s="48" t="s">
        <v>83</v>
      </c>
      <c r="E136" s="48" t="s">
        <v>40</v>
      </c>
      <c r="F136" s="211" t="s">
        <v>95</v>
      </c>
      <c r="G136" s="211" t="s">
        <v>95</v>
      </c>
      <c r="H136" s="211" t="s">
        <v>95</v>
      </c>
      <c r="I136" s="211" t="s">
        <v>95</v>
      </c>
      <c r="J136" s="211" t="s">
        <v>95</v>
      </c>
      <c r="K136" s="211" t="s">
        <v>84</v>
      </c>
      <c r="L136" s="211" t="s">
        <v>84</v>
      </c>
      <c r="M136" s="211" t="s">
        <v>84</v>
      </c>
      <c r="N136" s="211" t="s">
        <v>84</v>
      </c>
      <c r="O136" s="211" t="s">
        <v>84</v>
      </c>
      <c r="P136" s="211" t="s">
        <v>84</v>
      </c>
      <c r="Q136" s="211" t="s">
        <v>84</v>
      </c>
      <c r="R136" s="211" t="s">
        <v>84</v>
      </c>
      <c r="S136" s="211" t="s">
        <v>84</v>
      </c>
      <c r="T136" s="211" t="s">
        <v>84</v>
      </c>
      <c r="U136" s="211" t="s">
        <v>84</v>
      </c>
      <c r="V136" s="211" t="s">
        <v>84</v>
      </c>
      <c r="X136" s="48" t="str">
        <f>_xlfn.CONCAT(Inputs1[[#This Row],[Item Code]],"_",Inputs1[[#This Row],[Company Acronym]])</f>
        <v>PR24QA_PR24CA10_OUT1_HDD</v>
      </c>
    </row>
    <row r="137" spans="1:24">
      <c r="A137" s="48" t="s">
        <v>97</v>
      </c>
      <c r="B137" s="48" t="s">
        <v>85</v>
      </c>
      <c r="C137" s="48" t="s">
        <v>86</v>
      </c>
      <c r="D137" s="48" t="s">
        <v>83</v>
      </c>
      <c r="E137" s="48" t="s">
        <v>40</v>
      </c>
      <c r="F137" s="211" t="s">
        <v>95</v>
      </c>
      <c r="G137" s="211" t="s">
        <v>95</v>
      </c>
      <c r="H137" s="211" t="s">
        <v>95</v>
      </c>
      <c r="I137" s="211" t="s">
        <v>95</v>
      </c>
      <c r="J137" s="211" t="s">
        <v>95</v>
      </c>
      <c r="K137" s="211" t="s">
        <v>87</v>
      </c>
      <c r="L137" s="211" t="s">
        <v>87</v>
      </c>
      <c r="M137" s="211" t="s">
        <v>87</v>
      </c>
      <c r="N137" s="211" t="s">
        <v>87</v>
      </c>
      <c r="O137" s="211" t="s">
        <v>87</v>
      </c>
      <c r="P137" s="211" t="s">
        <v>87</v>
      </c>
      <c r="Q137" s="211" t="s">
        <v>87</v>
      </c>
      <c r="R137" s="211" t="s">
        <v>87</v>
      </c>
      <c r="S137" s="211" t="s">
        <v>87</v>
      </c>
      <c r="T137" s="211" t="s">
        <v>87</v>
      </c>
      <c r="U137" s="211" t="s">
        <v>87</v>
      </c>
      <c r="V137" s="211" t="s">
        <v>87</v>
      </c>
      <c r="X137" s="48" t="str">
        <f>_xlfn.CONCAT(Inputs1[[#This Row],[Item Code]],"_",Inputs1[[#This Row],[Company Acronym]])</f>
        <v>PR24QA_PR24CA10_OUT2_HDD</v>
      </c>
    </row>
    <row r="138" spans="1:24">
      <c r="A138" s="48" t="s">
        <v>97</v>
      </c>
      <c r="B138" s="48" t="s">
        <v>88</v>
      </c>
      <c r="C138" s="48" t="s">
        <v>89</v>
      </c>
      <c r="D138" s="48" t="s">
        <v>83</v>
      </c>
      <c r="E138" s="48" t="s">
        <v>40</v>
      </c>
      <c r="F138" s="211" t="s">
        <v>95</v>
      </c>
      <c r="G138" s="211" t="s">
        <v>95</v>
      </c>
      <c r="H138" s="211" t="s">
        <v>95</v>
      </c>
      <c r="I138" s="211" t="s">
        <v>95</v>
      </c>
      <c r="J138" s="211" t="s">
        <v>95</v>
      </c>
      <c r="K138" s="212">
        <v>0</v>
      </c>
      <c r="L138" s="212">
        <v>0</v>
      </c>
      <c r="M138" s="212">
        <v>0</v>
      </c>
      <c r="N138" s="212">
        <v>0</v>
      </c>
      <c r="O138" s="212">
        <v>0</v>
      </c>
      <c r="P138" s="212">
        <v>0</v>
      </c>
      <c r="Q138" s="212">
        <v>0</v>
      </c>
      <c r="R138" s="212">
        <v>0</v>
      </c>
      <c r="S138" s="212">
        <v>0</v>
      </c>
      <c r="T138" s="212">
        <v>0</v>
      </c>
      <c r="U138" s="212">
        <v>0</v>
      </c>
      <c r="V138" s="212">
        <v>0</v>
      </c>
      <c r="X138" s="48" t="str">
        <f>_xlfn.CONCAT(Inputs1[[#This Row],[Item Code]],"_",Inputs1[[#This Row],[Company Acronym]])</f>
        <v>PR24QA_PR24CA10_OUT3_HDD</v>
      </c>
    </row>
    <row r="139" spans="1:24">
      <c r="A139" s="48" t="s">
        <v>97</v>
      </c>
      <c r="B139" s="48" t="s">
        <v>90</v>
      </c>
      <c r="C139" s="48" t="s">
        <v>91</v>
      </c>
      <c r="D139" s="48" t="s">
        <v>39</v>
      </c>
      <c r="E139" s="48" t="s">
        <v>40</v>
      </c>
      <c r="F139" s="211" t="s">
        <v>95</v>
      </c>
      <c r="G139" s="211" t="s">
        <v>95</v>
      </c>
      <c r="H139" s="211" t="s">
        <v>95</v>
      </c>
      <c r="I139" s="211" t="s">
        <v>95</v>
      </c>
      <c r="J139" s="211" t="s">
        <v>95</v>
      </c>
      <c r="K139" s="212">
        <v>0</v>
      </c>
      <c r="L139" s="212">
        <v>0</v>
      </c>
      <c r="M139" s="212">
        <v>0</v>
      </c>
      <c r="N139" s="212">
        <v>0</v>
      </c>
      <c r="O139" s="212">
        <v>0</v>
      </c>
      <c r="P139" s="212">
        <v>0</v>
      </c>
      <c r="Q139" s="212">
        <v>0</v>
      </c>
      <c r="R139" s="212">
        <v>0</v>
      </c>
      <c r="S139" s="212">
        <v>0</v>
      </c>
      <c r="T139" s="212">
        <v>0</v>
      </c>
      <c r="U139" s="212">
        <v>0</v>
      </c>
      <c r="V139" s="212">
        <v>0</v>
      </c>
      <c r="X139" s="48" t="str">
        <f>_xlfn.CONCAT(Inputs1[[#This Row],[Item Code]],"_",Inputs1[[#This Row],[Company Acronym]])</f>
        <v>PR24QA_PR24CA10_OUT4_HDD</v>
      </c>
    </row>
    <row r="140" spans="1:24">
      <c r="A140" s="48" t="s">
        <v>98</v>
      </c>
      <c r="B140" s="48" t="s">
        <v>37</v>
      </c>
      <c r="C140" s="48" t="s">
        <v>38</v>
      </c>
      <c r="D140" s="48" t="s">
        <v>39</v>
      </c>
      <c r="E140" s="48" t="s">
        <v>40</v>
      </c>
      <c r="F140" s="209">
        <v>0</v>
      </c>
      <c r="G140" s="209">
        <v>0</v>
      </c>
      <c r="H140" s="209">
        <v>0</v>
      </c>
      <c r="I140" s="209">
        <v>0</v>
      </c>
      <c r="J140" s="209">
        <v>0</v>
      </c>
      <c r="K140" s="209">
        <v>0</v>
      </c>
      <c r="L140" s="209">
        <v>1</v>
      </c>
      <c r="M140" s="209">
        <v>0</v>
      </c>
      <c r="N140" s="209">
        <v>0</v>
      </c>
      <c r="O140" s="209">
        <v>0</v>
      </c>
      <c r="P140" s="209">
        <v>0</v>
      </c>
      <c r="Q140" s="209">
        <v>0</v>
      </c>
      <c r="R140" s="209">
        <v>0</v>
      </c>
      <c r="S140" s="209">
        <v>0</v>
      </c>
      <c r="T140" s="209">
        <v>0</v>
      </c>
      <c r="U140" s="209">
        <v>0</v>
      </c>
      <c r="V140" s="209">
        <v>0</v>
      </c>
      <c r="X140" s="48" t="str">
        <f>_xlfn.CONCAT(Inputs1[[#This Row],[Item Code]],"_",Inputs1[[#This Row],[Company Acronym]])</f>
        <v>C_COVID20_PR24CA008_NES</v>
      </c>
    </row>
    <row r="141" spans="1:24">
      <c r="A141" s="48" t="s">
        <v>98</v>
      </c>
      <c r="B141" s="48" t="s">
        <v>41</v>
      </c>
      <c r="C141" s="48" t="s">
        <v>42</v>
      </c>
      <c r="D141" s="48" t="s">
        <v>39</v>
      </c>
      <c r="E141" s="48" t="s">
        <v>40</v>
      </c>
      <c r="F141" s="209">
        <v>0</v>
      </c>
      <c r="G141" s="209">
        <v>0</v>
      </c>
      <c r="H141" s="209">
        <v>0</v>
      </c>
      <c r="I141" s="209">
        <v>0</v>
      </c>
      <c r="J141" s="209">
        <v>0</v>
      </c>
      <c r="K141" s="209">
        <v>0</v>
      </c>
      <c r="L141" s="209">
        <v>0</v>
      </c>
      <c r="M141" s="209">
        <v>1</v>
      </c>
      <c r="N141" s="209">
        <v>0</v>
      </c>
      <c r="O141" s="209">
        <v>0</v>
      </c>
      <c r="P141" s="209">
        <v>0</v>
      </c>
      <c r="Q141" s="209">
        <v>0</v>
      </c>
      <c r="R141" s="209">
        <v>0</v>
      </c>
      <c r="S141" s="209">
        <v>0</v>
      </c>
      <c r="T141" s="209">
        <v>0</v>
      </c>
      <c r="U141" s="209">
        <v>0</v>
      </c>
      <c r="V141" s="209">
        <v>0</v>
      </c>
      <c r="X141" s="48" t="str">
        <f>_xlfn.CONCAT(Inputs1[[#This Row],[Item Code]],"_",Inputs1[[#This Row],[Company Acronym]])</f>
        <v>C_COVID21_PR24CA008_NES</v>
      </c>
    </row>
    <row r="142" spans="1:24">
      <c r="A142" s="48" t="s">
        <v>98</v>
      </c>
      <c r="B142" s="48" t="s">
        <v>43</v>
      </c>
      <c r="C142" s="48" t="s">
        <v>44</v>
      </c>
      <c r="D142" s="48" t="s">
        <v>45</v>
      </c>
      <c r="E142" s="48" t="s">
        <v>40</v>
      </c>
      <c r="F142" s="209">
        <v>28.451825557809322</v>
      </c>
      <c r="G142" s="209">
        <v>29.241288543494612</v>
      </c>
      <c r="H142" s="209">
        <v>31.118281613976698</v>
      </c>
      <c r="I142" s="209">
        <v>23.088412802626181</v>
      </c>
      <c r="J142" s="209">
        <v>23.540647289301134</v>
      </c>
      <c r="K142" s="209">
        <v>25.923141246476664</v>
      </c>
      <c r="L142" s="209">
        <v>37.559868350142438</v>
      </c>
      <c r="M142" s="209">
        <v>31.497839685328028</v>
      </c>
      <c r="N142" s="209">
        <v>19.577167378812433</v>
      </c>
      <c r="O142" s="209">
        <v>22.553999999999998</v>
      </c>
      <c r="P142" s="209">
        <v>24.173139758726897</v>
      </c>
      <c r="Q142" s="209">
        <v>4.6020000000000003</v>
      </c>
      <c r="R142" s="209">
        <v>4.6459999999999999</v>
      </c>
      <c r="S142" s="209">
        <v>4.6849999999999996</v>
      </c>
      <c r="T142" s="209">
        <v>4.7300000000000004</v>
      </c>
      <c r="U142" s="209">
        <v>4.7720000000000002</v>
      </c>
      <c r="V142" s="209">
        <v>4.8179999999999996</v>
      </c>
      <c r="X142" s="48" t="str">
        <f>_xlfn.CONCAT(Inputs1[[#This Row],[Item Code]],"_",Inputs1[[#This Row],[Company Acronym]])</f>
        <v>C_DCSDEBTT_PR24CA008_NES</v>
      </c>
    </row>
    <row r="143" spans="1:24">
      <c r="A143" s="48" t="s">
        <v>98</v>
      </c>
      <c r="B143" s="48" t="s">
        <v>46</v>
      </c>
      <c r="C143" s="48" t="s">
        <v>47</v>
      </c>
      <c r="D143" s="48" t="s">
        <v>45</v>
      </c>
      <c r="E143" s="48" t="s">
        <v>40</v>
      </c>
      <c r="F143" s="209">
        <v>28.451825557809322</v>
      </c>
      <c r="G143" s="209">
        <v>29.241288543494612</v>
      </c>
      <c r="H143" s="209">
        <v>31.118281613976698</v>
      </c>
      <c r="I143" s="209">
        <v>23.088412802626181</v>
      </c>
      <c r="J143" s="209">
        <v>23.540647289301134</v>
      </c>
      <c r="K143" s="209">
        <v>25.923141246476664</v>
      </c>
      <c r="L143" s="209">
        <v>37.559868350142438</v>
      </c>
      <c r="M143" s="209">
        <v>31.497839685328028</v>
      </c>
      <c r="N143" s="209">
        <v>19.577167378812433</v>
      </c>
      <c r="O143" s="209">
        <v>22.553999999999998</v>
      </c>
      <c r="P143" s="209">
        <v>24.173139758726897</v>
      </c>
      <c r="Q143" s="209">
        <v>25.21</v>
      </c>
      <c r="R143" s="209">
        <v>26.539000000000001</v>
      </c>
      <c r="S143" s="209">
        <v>27.72</v>
      </c>
      <c r="T143" s="209">
        <v>29.759</v>
      </c>
      <c r="U143" s="209">
        <v>30.804000000000002</v>
      </c>
      <c r="V143" s="209">
        <v>32.284999999999997</v>
      </c>
      <c r="X143" s="48" t="str">
        <f>_xlfn.CONCAT(Inputs1[[#This Row],[Item Code]],"_",Inputs1[[#This Row],[Company Acronym]])</f>
        <v>C_DCT_PR24CA008_NES</v>
      </c>
    </row>
    <row r="144" spans="1:24">
      <c r="A144" s="48" t="s">
        <v>98</v>
      </c>
      <c r="B144" s="48" t="s">
        <v>48</v>
      </c>
      <c r="C144" s="48" t="s">
        <v>49</v>
      </c>
      <c r="D144" s="48" t="s">
        <v>50</v>
      </c>
      <c r="E144" s="48" t="s">
        <v>40</v>
      </c>
      <c r="F144" s="210">
        <v>28.638311099828169</v>
      </c>
      <c r="G144" s="210">
        <v>28.873627330658156</v>
      </c>
      <c r="H144" s="210">
        <v>28.717372294299011</v>
      </c>
      <c r="I144" s="210">
        <v>28.231333945452594</v>
      </c>
      <c r="J144" s="210">
        <v>28.033576836330635</v>
      </c>
      <c r="K144" s="210">
        <v>27.30303337692359</v>
      </c>
      <c r="L144" s="210">
        <v>26.731537354241073</v>
      </c>
      <c r="M144" s="210">
        <v>26.668878033859961</v>
      </c>
      <c r="N144" s="210">
        <v>24.645419540051634</v>
      </c>
      <c r="O144" s="210">
        <v>25.985164074983388</v>
      </c>
      <c r="P144" s="210">
        <v>25.781371030039725</v>
      </c>
      <c r="Q144" s="210">
        <v>25.972481284812737</v>
      </c>
      <c r="R144" s="210">
        <v>25.972481284812737</v>
      </c>
      <c r="S144" s="210">
        <v>25.972481284812737</v>
      </c>
      <c r="T144" s="210">
        <v>25.972481284812737</v>
      </c>
      <c r="U144" s="210">
        <v>25.972481284812737</v>
      </c>
      <c r="V144" s="210">
        <v>25.972481284812737</v>
      </c>
      <c r="X144" s="48" t="str">
        <f>_xlfn.CONCAT(Inputs1[[#This Row],[Item Code]],"_",Inputs1[[#This Row],[Company Acronym]])</f>
        <v>C_EQLPCF62_PR24CA008_NES</v>
      </c>
    </row>
    <row r="145" spans="1:24">
      <c r="A145" s="48" t="s">
        <v>98</v>
      </c>
      <c r="B145" s="48" t="s">
        <v>51</v>
      </c>
      <c r="C145" s="48" t="s">
        <v>52</v>
      </c>
      <c r="D145" s="48" t="s">
        <v>39</v>
      </c>
      <c r="E145" s="48" t="s">
        <v>40</v>
      </c>
      <c r="F145" s="209">
        <v>2.6953781133334598</v>
      </c>
      <c r="G145" s="209">
        <v>2.6652833803291398</v>
      </c>
      <c r="H145" s="209">
        <v>2.6053818067708598</v>
      </c>
      <c r="I145" s="209">
        <v>2.41330258378159</v>
      </c>
      <c r="J145" s="209">
        <v>2.4173901427149902</v>
      </c>
      <c r="K145" s="209">
        <v>2.4037352349918799</v>
      </c>
      <c r="L145" s="209">
        <v>2.4201978882900002</v>
      </c>
      <c r="M145" s="209">
        <v>2.48070867036569</v>
      </c>
      <c r="N145" s="209">
        <v>2.4660663945026329</v>
      </c>
      <c r="O145" s="209">
        <v>2.4645649432752053</v>
      </c>
      <c r="P145" s="209">
        <v>2.4645649432752053</v>
      </c>
      <c r="Q145" s="209">
        <v>2.4645649432752053</v>
      </c>
      <c r="R145" s="209">
        <v>2.4645649432752053</v>
      </c>
      <c r="S145" s="209">
        <v>2.4645649432752053</v>
      </c>
      <c r="T145" s="209">
        <v>2.4645649432752053</v>
      </c>
      <c r="U145" s="209">
        <v>2.4645649432752053</v>
      </c>
      <c r="V145" s="209">
        <v>2.4645649432752053</v>
      </c>
      <c r="X145" s="48" t="str">
        <f>_xlfn.CONCAT(Inputs1[[#This Row],[Item Code]],"_",Inputs1[[#This Row],[Company Acronym]])</f>
        <v>C_EQXPCF2_PR24CA008_NES</v>
      </c>
    </row>
    <row r="146" spans="1:24">
      <c r="A146" s="48" t="s">
        <v>98</v>
      </c>
      <c r="B146" s="48" t="s">
        <v>53</v>
      </c>
      <c r="C146" s="48" t="s">
        <v>54</v>
      </c>
      <c r="D146" s="48" t="s">
        <v>50</v>
      </c>
      <c r="E146" s="48" t="s">
        <v>40</v>
      </c>
      <c r="F146" s="210">
        <v>0.57115848321060048</v>
      </c>
      <c r="G146" s="210">
        <v>0.57101238832959977</v>
      </c>
      <c r="H146" s="210">
        <v>0.57055683914819599</v>
      </c>
      <c r="I146" s="210">
        <v>0.57019924240802955</v>
      </c>
      <c r="J146" s="210">
        <v>0.57033833521782362</v>
      </c>
      <c r="K146" s="210">
        <v>0.57037162956513998</v>
      </c>
      <c r="L146" s="210">
        <v>0.5697022292700501</v>
      </c>
      <c r="M146" s="210">
        <v>0.57070650452830551</v>
      </c>
      <c r="N146" s="210">
        <v>0.57133371664992216</v>
      </c>
      <c r="O146" s="210">
        <v>0.57071664299005886</v>
      </c>
      <c r="P146" s="210">
        <v>0.57016033413970746</v>
      </c>
      <c r="Q146" s="210">
        <v>0.56756052363073228</v>
      </c>
      <c r="R146" s="210">
        <v>0.56659815190805907</v>
      </c>
      <c r="S146" s="210">
        <v>0.56615507844607937</v>
      </c>
      <c r="T146" s="210">
        <v>0.56582670357137532</v>
      </c>
      <c r="U146" s="210">
        <v>0.5656193891430692</v>
      </c>
      <c r="V146" s="210">
        <v>0.56537200795056319</v>
      </c>
      <c r="X146" s="48" t="str">
        <f>_xlfn.CONCAT(Inputs1[[#This Row],[Item Code]],"_",Inputs1[[#This Row],[Company Acronym]])</f>
        <v>C_HHDUHH_PR24CA008_NES</v>
      </c>
    </row>
    <row r="147" spans="1:24">
      <c r="A147" s="48" t="s">
        <v>98</v>
      </c>
      <c r="B147" s="48" t="s">
        <v>55</v>
      </c>
      <c r="C147" s="48" t="s">
        <v>56</v>
      </c>
      <c r="D147" s="48" t="s">
        <v>50</v>
      </c>
      <c r="E147" s="48" t="s">
        <v>40</v>
      </c>
      <c r="F147" s="210">
        <v>0.39436242367838453</v>
      </c>
      <c r="G147" s="210">
        <v>0.41221883349977056</v>
      </c>
      <c r="H147" s="210">
        <v>0.42816995877275998</v>
      </c>
      <c r="I147" s="210">
        <v>0.44460964752712562</v>
      </c>
      <c r="J147" s="210">
        <v>0.46219254593578252</v>
      </c>
      <c r="K147" s="210">
        <v>0.47967942077982051</v>
      </c>
      <c r="L147" s="210">
        <v>0.49590095171974885</v>
      </c>
      <c r="M147" s="210">
        <v>0.50519989275269628</v>
      </c>
      <c r="N147" s="210">
        <v>0.51419686648919516</v>
      </c>
      <c r="O147" s="210">
        <v>0.52745920159536885</v>
      </c>
      <c r="P147" s="210">
        <v>0.54023796839999394</v>
      </c>
      <c r="Q147" s="210">
        <v>0.55556266912941954</v>
      </c>
      <c r="R147" s="210">
        <v>0.58412862976839131</v>
      </c>
      <c r="S147" s="210">
        <v>0.61837373072555513</v>
      </c>
      <c r="T147" s="210">
        <v>0.64297328052713443</v>
      </c>
      <c r="U147" s="210">
        <v>0.66324718684308148</v>
      </c>
      <c r="V147" s="210">
        <v>0.68337956059152527</v>
      </c>
      <c r="X147" s="48" t="str">
        <f>_xlfn.CONCAT(Inputs1[[#This Row],[Item Code]],"_",Inputs1[[#This Row],[Company Acronym]])</f>
        <v>C_HHMHH_PR24CA008_NES</v>
      </c>
    </row>
    <row r="148" spans="1:24">
      <c r="A148" s="48" t="s">
        <v>98</v>
      </c>
      <c r="B148" s="48" t="s">
        <v>57</v>
      </c>
      <c r="C148" s="48" t="s">
        <v>58</v>
      </c>
      <c r="D148" s="48" t="s">
        <v>59</v>
      </c>
      <c r="E148" s="48" t="s">
        <v>40</v>
      </c>
      <c r="F148" s="209">
        <v>1843.8420000000001</v>
      </c>
      <c r="G148" s="209">
        <v>1852.55</v>
      </c>
      <c r="H148" s="209">
        <v>1860.6630000000002</v>
      </c>
      <c r="I148" s="209">
        <v>1869.0800000000002</v>
      </c>
      <c r="J148" s="209">
        <v>1878.4920000000002</v>
      </c>
      <c r="K148" s="209">
        <v>1888.3319999999999</v>
      </c>
      <c r="L148" s="209">
        <v>1901.2950000000001</v>
      </c>
      <c r="M148" s="209">
        <v>1935.713</v>
      </c>
      <c r="N148" s="209">
        <v>1954.8679999999999</v>
      </c>
      <c r="O148" s="209">
        <v>1971.7070000000001</v>
      </c>
      <c r="P148" s="209">
        <v>1987.9109999999998</v>
      </c>
      <c r="Q148" s="209">
        <v>1983.6880000000001</v>
      </c>
      <c r="R148" s="209">
        <v>1992.7580000000003</v>
      </c>
      <c r="S148" s="209">
        <v>2002.5220000000004</v>
      </c>
      <c r="T148" s="209">
        <v>2012.39</v>
      </c>
      <c r="U148" s="209">
        <v>2021.75</v>
      </c>
      <c r="V148" s="209">
        <v>2030.5479999999998</v>
      </c>
      <c r="X148" s="48" t="str">
        <f>_xlfn.CONCAT(Inputs1[[#This Row],[Item Code]],"_",Inputs1[[#This Row],[Company Acronym]])</f>
        <v>C_HHT_PR24CA008_NES</v>
      </c>
    </row>
    <row r="149" spans="1:24">
      <c r="A149" s="48" t="s">
        <v>98</v>
      </c>
      <c r="B149" s="48" t="s">
        <v>60</v>
      </c>
      <c r="C149" s="48" t="s">
        <v>61</v>
      </c>
      <c r="D149" s="48" t="s">
        <v>50</v>
      </c>
      <c r="E149" s="48" t="s">
        <v>40</v>
      </c>
      <c r="F149" s="210">
        <v>17.398328297211766</v>
      </c>
      <c r="G149" s="210">
        <v>17.397904553773483</v>
      </c>
      <c r="H149" s="210">
        <v>17.398069274740141</v>
      </c>
      <c r="I149" s="210">
        <v>16.966696777355594</v>
      </c>
      <c r="J149" s="210">
        <v>16.536465161823426</v>
      </c>
      <c r="K149" s="210">
        <v>16.10960870621949</v>
      </c>
      <c r="L149" s="210">
        <v>15.677606266651466</v>
      </c>
      <c r="M149" s="210">
        <v>15.677606266651466</v>
      </c>
      <c r="N149" s="210">
        <v>15.677606266651466</v>
      </c>
      <c r="O149" s="210">
        <v>15.677606266651466</v>
      </c>
      <c r="P149" s="210">
        <v>15.677606266651466</v>
      </c>
      <c r="Q149" s="210">
        <v>15.677606266651466</v>
      </c>
      <c r="R149" s="210">
        <v>15.677606266651466</v>
      </c>
      <c r="S149" s="210">
        <v>15.677606266651466</v>
      </c>
      <c r="T149" s="210">
        <v>15.677606266651466</v>
      </c>
      <c r="U149" s="210">
        <v>15.677606266651466</v>
      </c>
      <c r="V149" s="210">
        <v>15.677606266651466</v>
      </c>
      <c r="X149" s="48" t="str">
        <f>_xlfn.CONCAT(Inputs1[[#This Row],[Item Code]],"_",Inputs1[[#This Row],[Company Acronym]])</f>
        <v>C_INCSCOREINT_PR24CA008_NES</v>
      </c>
    </row>
    <row r="150" spans="1:24">
      <c r="A150" s="48" t="s">
        <v>98</v>
      </c>
      <c r="B150" s="48" t="s">
        <v>62</v>
      </c>
      <c r="C150" s="48" t="s">
        <v>63</v>
      </c>
      <c r="D150" s="48" t="s">
        <v>45</v>
      </c>
      <c r="E150" s="48" t="s">
        <v>40</v>
      </c>
      <c r="F150" s="209">
        <v>34.875948275862065</v>
      </c>
      <c r="G150" s="209">
        <v>35.525081056238093</v>
      </c>
      <c r="H150" s="209">
        <v>24.413841514143094</v>
      </c>
      <c r="I150" s="209">
        <v>33.346967583093964</v>
      </c>
      <c r="J150" s="209">
        <v>38.945550535742832</v>
      </c>
      <c r="K150" s="209">
        <v>43.956278969621053</v>
      </c>
      <c r="L150" s="209">
        <v>11.111546308414816</v>
      </c>
      <c r="M150" s="209">
        <v>14.141380890552202</v>
      </c>
      <c r="N150" s="209">
        <v>25.529287608663623</v>
      </c>
      <c r="O150" s="209">
        <v>16.258999999999997</v>
      </c>
      <c r="P150" s="209">
        <v>17.529647715605748</v>
      </c>
      <c r="Q150" s="209">
        <v>36.225000000000009</v>
      </c>
      <c r="R150" s="209">
        <v>36.384</v>
      </c>
      <c r="S150" s="209">
        <v>36.689</v>
      </c>
      <c r="T150" s="209">
        <v>37.046999999999997</v>
      </c>
      <c r="U150" s="209">
        <v>37.377000000000002</v>
      </c>
      <c r="V150" s="209">
        <v>37.730000000000004</v>
      </c>
      <c r="X150" s="48" t="str">
        <f>_xlfn.CONCAT(Inputs1[[#This Row],[Item Code]],"_",Inputs1[[#This Row],[Company Acronym]])</f>
        <v>C_OCSDEBTTR_PR24CA008_NES</v>
      </c>
    </row>
    <row r="151" spans="1:24">
      <c r="A151" s="48" t="s">
        <v>98</v>
      </c>
      <c r="B151" s="48" t="s">
        <v>64</v>
      </c>
      <c r="C151" s="48" t="s">
        <v>65</v>
      </c>
      <c r="D151" s="48" t="s">
        <v>45</v>
      </c>
      <c r="E151" s="48" t="s">
        <v>40</v>
      </c>
      <c r="F151" s="209">
        <v>34.875948275862065</v>
      </c>
      <c r="G151" s="209">
        <v>35.525081056238093</v>
      </c>
      <c r="H151" s="209">
        <v>24.413841514143094</v>
      </c>
      <c r="I151" s="209">
        <v>33.346967583093964</v>
      </c>
      <c r="J151" s="209">
        <v>38.945550535742832</v>
      </c>
      <c r="K151" s="209">
        <v>43.956278969621053</v>
      </c>
      <c r="L151" s="209">
        <v>43.049142736161372</v>
      </c>
      <c r="M151" s="209">
        <v>40.513815779424107</v>
      </c>
      <c r="N151" s="209">
        <v>40.096318697509943</v>
      </c>
      <c r="O151" s="209">
        <v>34.298999999999992</v>
      </c>
      <c r="P151" s="209">
        <v>37.242211242299803</v>
      </c>
      <c r="Q151" s="209">
        <v>36.224999999999994</v>
      </c>
      <c r="R151" s="209">
        <v>36.384</v>
      </c>
      <c r="S151" s="209">
        <v>36.689000000000007</v>
      </c>
      <c r="T151" s="209">
        <v>37.047000000000011</v>
      </c>
      <c r="U151" s="209">
        <v>37.376999999999995</v>
      </c>
      <c r="V151" s="209">
        <v>37.730000000000004</v>
      </c>
      <c r="X151" s="48" t="str">
        <f>_xlfn.CONCAT(Inputs1[[#This Row],[Item Code]],"_",Inputs1[[#This Row],[Company Acronym]])</f>
        <v>C_OCTR_PR24CA008_NES</v>
      </c>
    </row>
    <row r="152" spans="1:24">
      <c r="A152" s="48" t="s">
        <v>98</v>
      </c>
      <c r="B152" s="48" t="s">
        <v>66</v>
      </c>
      <c r="C152" s="48" t="s">
        <v>67</v>
      </c>
      <c r="D152" s="48" t="s">
        <v>68</v>
      </c>
      <c r="E152" s="48" t="s">
        <v>40</v>
      </c>
      <c r="F152" s="209">
        <v>380.94921368087336</v>
      </c>
      <c r="G152" s="209">
        <v>390.42710486465313</v>
      </c>
      <c r="H152" s="209">
        <v>384.85557631769058</v>
      </c>
      <c r="I152" s="209">
        <v>383.86456384454482</v>
      </c>
      <c r="J152" s="209">
        <v>385.76296642719882</v>
      </c>
      <c r="K152" s="209">
        <v>389.72541628728419</v>
      </c>
      <c r="L152" s="209">
        <v>390.39787301909013</v>
      </c>
      <c r="M152" s="209">
        <v>323.04941942258995</v>
      </c>
      <c r="N152" s="209">
        <v>310.16129365266926</v>
      </c>
      <c r="O152" s="209">
        <v>307.31797371516154</v>
      </c>
      <c r="P152" s="209">
        <v>308.41132488933056</v>
      </c>
      <c r="Q152" s="209">
        <v>330.88267913099236</v>
      </c>
      <c r="R152" s="209">
        <v>355.7752622245149</v>
      </c>
      <c r="S152" s="209">
        <v>365.69286130189823</v>
      </c>
      <c r="T152" s="209">
        <v>376.41113303087366</v>
      </c>
      <c r="U152" s="209">
        <v>387.37034747125017</v>
      </c>
      <c r="V152" s="209">
        <v>399.67043379422705</v>
      </c>
      <c r="X152" s="48" t="str">
        <f>_xlfn.CONCAT(Inputs1[[#This Row],[Item Code]],"_",Inputs1[[#This Row],[Company Acronym]])</f>
        <v>C_REVHH_PR24CA008_NES</v>
      </c>
    </row>
    <row r="153" spans="1:24">
      <c r="A153" s="48" t="s">
        <v>98</v>
      </c>
      <c r="B153" s="48" t="s">
        <v>69</v>
      </c>
      <c r="C153" s="48" t="s">
        <v>70</v>
      </c>
      <c r="D153" s="48" t="s">
        <v>45</v>
      </c>
      <c r="E153" s="48" t="s">
        <v>40</v>
      </c>
      <c r="F153" s="209">
        <v>35.487072615096189</v>
      </c>
      <c r="G153" s="209">
        <v>36.091063188921048</v>
      </c>
      <c r="H153" s="209">
        <v>24.962587619119645</v>
      </c>
      <c r="I153" s="209">
        <v>34.909776215167675</v>
      </c>
      <c r="J153" s="209">
        <v>39.875567582106036</v>
      </c>
      <c r="K153" s="209">
        <v>43.491233806907161</v>
      </c>
      <c r="L153" s="209">
        <v>10.481487272447318</v>
      </c>
      <c r="M153" s="209">
        <v>14.057623400429097</v>
      </c>
      <c r="N153" s="209">
        <v>25.315793663018873</v>
      </c>
      <c r="O153" s="209">
        <v>15.294727272727268</v>
      </c>
      <c r="P153" s="209">
        <v>16.315710868956501</v>
      </c>
      <c r="Q153" s="209">
        <v>11.394000000000005</v>
      </c>
      <c r="R153" s="209">
        <v>10.251000000000005</v>
      </c>
      <c r="S153" s="209">
        <v>9.3960000000000079</v>
      </c>
      <c r="T153" s="209">
        <v>7.7259999999999991</v>
      </c>
      <c r="U153" s="209">
        <v>7.0210000000000008</v>
      </c>
      <c r="V153" s="209">
        <v>5.9060000000000059</v>
      </c>
      <c r="X153" s="48" t="str">
        <f>_xlfn.CONCAT(Inputs1[[#This Row],[Item Code]],"_",Inputs1[[#This Row],[Company Acronym]])</f>
        <v>C_SOCSDEBTTR_PR24CA008_NES</v>
      </c>
    </row>
    <row r="154" spans="1:24">
      <c r="A154" s="48" t="s">
        <v>98</v>
      </c>
      <c r="B154" s="48" t="s">
        <v>71</v>
      </c>
      <c r="C154" s="48" t="s">
        <v>72</v>
      </c>
      <c r="D154" s="48" t="s">
        <v>45</v>
      </c>
      <c r="E154" s="48" t="s">
        <v>40</v>
      </c>
      <c r="F154" s="209">
        <v>35.487072615096189</v>
      </c>
      <c r="G154" s="209">
        <v>36.091063188921048</v>
      </c>
      <c r="H154" s="209">
        <v>24.962587619119645</v>
      </c>
      <c r="I154" s="209">
        <v>34.909776215167675</v>
      </c>
      <c r="J154" s="209">
        <v>39.875567582106036</v>
      </c>
      <c r="K154" s="209">
        <v>43.491233806907161</v>
      </c>
      <c r="L154" s="209">
        <v>42.419083700193866</v>
      </c>
      <c r="M154" s="209">
        <v>40.430058289301002</v>
      </c>
      <c r="N154" s="209">
        <v>39.882824751865193</v>
      </c>
      <c r="O154" s="209">
        <v>33.334727272727264</v>
      </c>
      <c r="P154" s="209">
        <v>36.028274395650556</v>
      </c>
      <c r="Q154" s="209">
        <v>32.001999999999995</v>
      </c>
      <c r="R154" s="209">
        <v>32.144000000000005</v>
      </c>
      <c r="S154" s="209">
        <v>32.431000000000004</v>
      </c>
      <c r="T154" s="209">
        <v>32.75500000000001</v>
      </c>
      <c r="U154" s="209">
        <v>33.052999999999997</v>
      </c>
      <c r="V154" s="209">
        <v>33.373000000000005</v>
      </c>
      <c r="X154" s="48" t="str">
        <f>_xlfn.CONCAT(Inputs1[[#This Row],[Item Code]],"_",Inputs1[[#This Row],[Company Acronym]])</f>
        <v>C_SOCTR_PR24CA008_NES</v>
      </c>
    </row>
    <row r="155" spans="1:24">
      <c r="A155" s="48" t="s">
        <v>98</v>
      </c>
      <c r="B155" s="48" t="s">
        <v>73</v>
      </c>
      <c r="C155" s="48" t="s">
        <v>74</v>
      </c>
      <c r="D155" s="48" t="s">
        <v>45</v>
      </c>
      <c r="E155" s="48" t="s">
        <v>40</v>
      </c>
      <c r="F155" s="209">
        <v>63.93889817290551</v>
      </c>
      <c r="G155" s="209">
        <v>65.33235173241566</v>
      </c>
      <c r="H155" s="209">
        <v>56.080869233096344</v>
      </c>
      <c r="I155" s="209">
        <v>57.998189017793855</v>
      </c>
      <c r="J155" s="209">
        <v>63.416214871407171</v>
      </c>
      <c r="K155" s="209">
        <v>69.414375053383822</v>
      </c>
      <c r="L155" s="209">
        <v>48.041355622589755</v>
      </c>
      <c r="M155" s="209">
        <v>45.555463085757125</v>
      </c>
      <c r="N155" s="209">
        <v>44.892961041831306</v>
      </c>
      <c r="O155" s="209">
        <v>37.848727272727267</v>
      </c>
      <c r="P155" s="209">
        <v>40.488850627683398</v>
      </c>
      <c r="Q155" s="209">
        <v>36.604000000000006</v>
      </c>
      <c r="R155" s="209">
        <v>36.790000000000006</v>
      </c>
      <c r="S155" s="209">
        <v>37.116000000000007</v>
      </c>
      <c r="T155" s="209">
        <v>37.484999999999999</v>
      </c>
      <c r="U155" s="209">
        <v>37.825000000000003</v>
      </c>
      <c r="V155" s="209">
        <v>38.191000000000003</v>
      </c>
      <c r="X155" s="48" t="str">
        <f>_xlfn.CONCAT(Inputs1[[#This Row],[Item Code]],"_",Inputs1[[#This Row],[Company Acronym]])</f>
        <v>C_STCSDEBTTR_PR24CA008_NES</v>
      </c>
    </row>
    <row r="156" spans="1:24">
      <c r="A156" s="48" t="s">
        <v>98</v>
      </c>
      <c r="B156" s="48" t="s">
        <v>75</v>
      </c>
      <c r="C156" s="48" t="s">
        <v>76</v>
      </c>
      <c r="D156" s="48" t="s">
        <v>45</v>
      </c>
      <c r="E156" s="48" t="s">
        <v>40</v>
      </c>
      <c r="F156" s="209">
        <v>63.93889817290551</v>
      </c>
      <c r="G156" s="209">
        <v>65.33235173241566</v>
      </c>
      <c r="H156" s="209">
        <v>56.080869233096344</v>
      </c>
      <c r="I156" s="209">
        <v>57.998189017793855</v>
      </c>
      <c r="J156" s="209">
        <v>63.416214871407171</v>
      </c>
      <c r="K156" s="209">
        <v>69.414375053383822</v>
      </c>
      <c r="L156" s="209">
        <v>79.978952050336304</v>
      </c>
      <c r="M156" s="209">
        <v>71.927897974629033</v>
      </c>
      <c r="N156" s="209">
        <v>59.459992130677627</v>
      </c>
      <c r="O156" s="209">
        <v>55.888727272727266</v>
      </c>
      <c r="P156" s="209">
        <v>60.201414154377453</v>
      </c>
      <c r="Q156" s="209">
        <v>57.211999999999996</v>
      </c>
      <c r="R156" s="209">
        <v>58.683000000000007</v>
      </c>
      <c r="S156" s="209">
        <v>60.15100000000001</v>
      </c>
      <c r="T156" s="209">
        <v>62.51400000000001</v>
      </c>
      <c r="U156" s="209">
        <v>63.856999999999999</v>
      </c>
      <c r="V156" s="209">
        <v>65.658000000000001</v>
      </c>
      <c r="X156" s="48" t="str">
        <f>_xlfn.CONCAT(Inputs1[[#This Row],[Item Code]],"_",Inputs1[[#This Row],[Company Acronym]])</f>
        <v>C_STCTR_PR24CA008_NES</v>
      </c>
    </row>
    <row r="157" spans="1:24">
      <c r="A157" s="48" t="s">
        <v>98</v>
      </c>
      <c r="B157" s="48" t="s">
        <v>77</v>
      </c>
      <c r="C157" s="48" t="s">
        <v>78</v>
      </c>
      <c r="D157" s="48" t="s">
        <v>45</v>
      </c>
      <c r="E157" s="48" t="s">
        <v>40</v>
      </c>
      <c r="F157" s="209">
        <v>63.327773833671387</v>
      </c>
      <c r="G157" s="209">
        <v>64.766369599732613</v>
      </c>
      <c r="H157" s="209">
        <v>55.532123128119792</v>
      </c>
      <c r="I157" s="209">
        <v>56.435380385720144</v>
      </c>
      <c r="J157" s="209">
        <v>62.486197825043966</v>
      </c>
      <c r="K157" s="209">
        <v>69.879420216097714</v>
      </c>
      <c r="L157" s="209">
        <v>48.671414658557254</v>
      </c>
      <c r="M157" s="209">
        <v>45.639220575880231</v>
      </c>
      <c r="N157" s="209">
        <v>45.106454987476056</v>
      </c>
      <c r="O157" s="209">
        <v>38.812999999999995</v>
      </c>
      <c r="P157" s="209">
        <v>41.702787474332645</v>
      </c>
      <c r="Q157" s="209">
        <v>40.827000000000005</v>
      </c>
      <c r="R157" s="209">
        <v>41.03</v>
      </c>
      <c r="S157" s="209">
        <v>41.374000000000002</v>
      </c>
      <c r="T157" s="209">
        <v>41.777000000000001</v>
      </c>
      <c r="U157" s="209">
        <v>42.149000000000001</v>
      </c>
      <c r="V157" s="209">
        <v>42.548000000000002</v>
      </c>
      <c r="X157" s="48" t="str">
        <f>_xlfn.CONCAT(Inputs1[[#This Row],[Item Code]],"_",Inputs1[[#This Row],[Company Acronym]])</f>
        <v>C_TCSDEBTTR_PR24CA008_NES</v>
      </c>
    </row>
    <row r="158" spans="1:24">
      <c r="A158" s="48" t="s">
        <v>98</v>
      </c>
      <c r="B158" s="48" t="s">
        <v>79</v>
      </c>
      <c r="C158" s="48" t="s">
        <v>80</v>
      </c>
      <c r="D158" s="48" t="s">
        <v>45</v>
      </c>
      <c r="E158" s="48" t="s">
        <v>40</v>
      </c>
      <c r="F158" s="209">
        <v>63.327773833671387</v>
      </c>
      <c r="G158" s="209">
        <v>64.766369599732613</v>
      </c>
      <c r="H158" s="209">
        <v>55.532123128119792</v>
      </c>
      <c r="I158" s="209">
        <v>56.435380385720144</v>
      </c>
      <c r="J158" s="209">
        <v>62.486197825043966</v>
      </c>
      <c r="K158" s="209">
        <v>69.879420216097714</v>
      </c>
      <c r="L158" s="209">
        <v>80.609011086303809</v>
      </c>
      <c r="M158" s="209">
        <v>72.011655464752138</v>
      </c>
      <c r="N158" s="209">
        <v>59.673486076322376</v>
      </c>
      <c r="O158" s="209">
        <v>56.852999999999994</v>
      </c>
      <c r="P158" s="209">
        <v>61.4153510010267</v>
      </c>
      <c r="Q158" s="209">
        <v>61.434999999999995</v>
      </c>
      <c r="R158" s="209">
        <v>62.923000000000002</v>
      </c>
      <c r="S158" s="209">
        <v>64.409000000000006</v>
      </c>
      <c r="T158" s="209">
        <v>66.806000000000012</v>
      </c>
      <c r="U158" s="209">
        <v>68.180999999999997</v>
      </c>
      <c r="V158" s="209">
        <v>70.015000000000001</v>
      </c>
      <c r="X158" s="48" t="str">
        <f>_xlfn.CONCAT(Inputs1[[#This Row],[Item Code]],"_",Inputs1[[#This Row],[Company Acronym]])</f>
        <v>C_TCTR_PR24CA008_NES</v>
      </c>
    </row>
    <row r="159" spans="1:24">
      <c r="A159" s="48" t="s">
        <v>98</v>
      </c>
      <c r="B159" s="48" t="s">
        <v>81</v>
      </c>
      <c r="C159" s="48" t="s">
        <v>82</v>
      </c>
      <c r="D159" s="48" t="s">
        <v>83</v>
      </c>
      <c r="E159" s="48" t="s">
        <v>40</v>
      </c>
      <c r="F159" s="211" t="s">
        <v>84</v>
      </c>
      <c r="G159" s="211" t="s">
        <v>84</v>
      </c>
      <c r="H159" s="211" t="s">
        <v>84</v>
      </c>
      <c r="I159" s="211" t="s">
        <v>84</v>
      </c>
      <c r="J159" s="211" t="s">
        <v>84</v>
      </c>
      <c r="K159" s="211" t="s">
        <v>84</v>
      </c>
      <c r="L159" s="211" t="s">
        <v>84</v>
      </c>
      <c r="M159" s="211" t="s">
        <v>84</v>
      </c>
      <c r="N159" s="211" t="s">
        <v>84</v>
      </c>
      <c r="O159" s="211" t="s">
        <v>84</v>
      </c>
      <c r="P159" s="211" t="s">
        <v>84</v>
      </c>
      <c r="Q159" s="211" t="s">
        <v>84</v>
      </c>
      <c r="R159" s="211" t="s">
        <v>84</v>
      </c>
      <c r="S159" s="211" t="s">
        <v>84</v>
      </c>
      <c r="T159" s="211" t="s">
        <v>84</v>
      </c>
      <c r="U159" s="211" t="s">
        <v>84</v>
      </c>
      <c r="V159" s="211" t="s">
        <v>84</v>
      </c>
      <c r="X159" s="48" t="str">
        <f>_xlfn.CONCAT(Inputs1[[#This Row],[Item Code]],"_",Inputs1[[#This Row],[Company Acronym]])</f>
        <v>PR24QA_PR24CA10_OUT1_NES</v>
      </c>
    </row>
    <row r="160" spans="1:24">
      <c r="A160" s="48" t="s">
        <v>98</v>
      </c>
      <c r="B160" s="48" t="s">
        <v>85</v>
      </c>
      <c r="C160" s="48" t="s">
        <v>86</v>
      </c>
      <c r="D160" s="48" t="s">
        <v>83</v>
      </c>
      <c r="E160" s="48" t="s">
        <v>40</v>
      </c>
      <c r="F160" s="211" t="s">
        <v>87</v>
      </c>
      <c r="G160" s="211" t="s">
        <v>87</v>
      </c>
      <c r="H160" s="211" t="s">
        <v>87</v>
      </c>
      <c r="I160" s="211" t="s">
        <v>87</v>
      </c>
      <c r="J160" s="211" t="s">
        <v>87</v>
      </c>
      <c r="K160" s="211" t="s">
        <v>87</v>
      </c>
      <c r="L160" s="211" t="s">
        <v>87</v>
      </c>
      <c r="M160" s="211" t="s">
        <v>87</v>
      </c>
      <c r="N160" s="211" t="s">
        <v>87</v>
      </c>
      <c r="O160" s="211" t="s">
        <v>87</v>
      </c>
      <c r="P160" s="211" t="s">
        <v>87</v>
      </c>
      <c r="Q160" s="211" t="s">
        <v>87</v>
      </c>
      <c r="R160" s="211" t="s">
        <v>87</v>
      </c>
      <c r="S160" s="211" t="s">
        <v>87</v>
      </c>
      <c r="T160" s="211" t="s">
        <v>87</v>
      </c>
      <c r="U160" s="211" t="s">
        <v>87</v>
      </c>
      <c r="V160" s="211" t="s">
        <v>87</v>
      </c>
      <c r="X160" s="48" t="str">
        <f>_xlfn.CONCAT(Inputs1[[#This Row],[Item Code]],"_",Inputs1[[#This Row],[Company Acronym]])</f>
        <v>PR24QA_PR24CA10_OUT2_NES</v>
      </c>
    </row>
    <row r="161" spans="1:24">
      <c r="A161" s="48" t="s">
        <v>98</v>
      </c>
      <c r="B161" s="48" t="s">
        <v>88</v>
      </c>
      <c r="C161" s="48" t="s">
        <v>89</v>
      </c>
      <c r="D161" s="48" t="s">
        <v>83</v>
      </c>
      <c r="E161" s="48" t="s">
        <v>40</v>
      </c>
      <c r="F161" s="212">
        <v>0</v>
      </c>
      <c r="G161" s="212">
        <v>0</v>
      </c>
      <c r="H161" s="212">
        <v>0</v>
      </c>
      <c r="I161" s="212">
        <v>0</v>
      </c>
      <c r="J161" s="212">
        <v>0</v>
      </c>
      <c r="K161" s="212">
        <v>0</v>
      </c>
      <c r="L161" s="212">
        <v>0</v>
      </c>
      <c r="M161" s="212">
        <v>0</v>
      </c>
      <c r="N161" s="212">
        <v>0</v>
      </c>
      <c r="O161" s="212">
        <v>0</v>
      </c>
      <c r="P161" s="212">
        <v>0</v>
      </c>
      <c r="Q161" s="212">
        <v>0</v>
      </c>
      <c r="R161" s="212">
        <v>0</v>
      </c>
      <c r="S161" s="212">
        <v>0</v>
      </c>
      <c r="T161" s="212">
        <v>0</v>
      </c>
      <c r="U161" s="212">
        <v>0</v>
      </c>
      <c r="V161" s="212">
        <v>0</v>
      </c>
      <c r="X161" s="48" t="str">
        <f>_xlfn.CONCAT(Inputs1[[#This Row],[Item Code]],"_",Inputs1[[#This Row],[Company Acronym]])</f>
        <v>PR24QA_PR24CA10_OUT3_NES</v>
      </c>
    </row>
    <row r="162" spans="1:24">
      <c r="A162" s="48" t="s">
        <v>98</v>
      </c>
      <c r="B162" s="48" t="s">
        <v>90</v>
      </c>
      <c r="C162" s="48" t="s">
        <v>91</v>
      </c>
      <c r="D162" s="48" t="s">
        <v>39</v>
      </c>
      <c r="E162" s="48" t="s">
        <v>40</v>
      </c>
      <c r="F162" s="212">
        <v>0</v>
      </c>
      <c r="G162" s="212">
        <v>0</v>
      </c>
      <c r="H162" s="212">
        <v>0</v>
      </c>
      <c r="I162" s="212">
        <v>0</v>
      </c>
      <c r="J162" s="212">
        <v>0</v>
      </c>
      <c r="K162" s="212">
        <v>0</v>
      </c>
      <c r="L162" s="212">
        <v>0</v>
      </c>
      <c r="M162" s="212">
        <v>0</v>
      </c>
      <c r="N162" s="212">
        <v>0</v>
      </c>
      <c r="O162" s="212">
        <v>0</v>
      </c>
      <c r="P162" s="212">
        <v>0</v>
      </c>
      <c r="Q162" s="212">
        <v>0</v>
      </c>
      <c r="R162" s="212">
        <v>0</v>
      </c>
      <c r="S162" s="212">
        <v>0</v>
      </c>
      <c r="T162" s="212">
        <v>0</v>
      </c>
      <c r="U162" s="212">
        <v>0</v>
      </c>
      <c r="V162" s="212">
        <v>0</v>
      </c>
      <c r="X162" s="48" t="str">
        <f>_xlfn.CONCAT(Inputs1[[#This Row],[Item Code]],"_",Inputs1[[#This Row],[Company Acronym]])</f>
        <v>PR24QA_PR24CA10_OUT4_NES</v>
      </c>
    </row>
    <row r="163" spans="1:24">
      <c r="A163" s="48" t="s">
        <v>99</v>
      </c>
      <c r="B163" s="48" t="s">
        <v>37</v>
      </c>
      <c r="C163" s="48" t="s">
        <v>38</v>
      </c>
      <c r="D163" s="48" t="s">
        <v>39</v>
      </c>
      <c r="E163" s="48" t="s">
        <v>40</v>
      </c>
      <c r="F163" s="209">
        <v>0</v>
      </c>
      <c r="G163" s="209">
        <v>0</v>
      </c>
      <c r="H163" s="209">
        <v>0</v>
      </c>
      <c r="I163" s="209">
        <v>0</v>
      </c>
      <c r="J163" s="209">
        <v>0</v>
      </c>
      <c r="K163" s="209">
        <v>0</v>
      </c>
      <c r="L163" s="209">
        <v>1</v>
      </c>
      <c r="M163" s="209">
        <v>0</v>
      </c>
      <c r="N163" s="209">
        <v>0</v>
      </c>
      <c r="O163" s="209">
        <v>0</v>
      </c>
      <c r="P163" s="209">
        <v>0</v>
      </c>
      <c r="Q163" s="209">
        <v>0</v>
      </c>
      <c r="R163" s="209">
        <v>0</v>
      </c>
      <c r="S163" s="209">
        <v>0</v>
      </c>
      <c r="T163" s="209">
        <v>0</v>
      </c>
      <c r="U163" s="209">
        <v>0</v>
      </c>
      <c r="V163" s="209">
        <v>0</v>
      </c>
      <c r="X163" s="48" t="str">
        <f>_xlfn.CONCAT(Inputs1[[#This Row],[Item Code]],"_",Inputs1[[#This Row],[Company Acronym]])</f>
        <v>C_COVID20_PR24CA008_NWT</v>
      </c>
    </row>
    <row r="164" spans="1:24">
      <c r="A164" s="48" t="s">
        <v>99</v>
      </c>
      <c r="B164" s="48" t="s">
        <v>41</v>
      </c>
      <c r="C164" s="48" t="s">
        <v>42</v>
      </c>
      <c r="D164" s="48" t="s">
        <v>39</v>
      </c>
      <c r="E164" s="48" t="s">
        <v>40</v>
      </c>
      <c r="F164" s="209">
        <v>0</v>
      </c>
      <c r="G164" s="209">
        <v>0</v>
      </c>
      <c r="H164" s="209">
        <v>0</v>
      </c>
      <c r="I164" s="209">
        <v>0</v>
      </c>
      <c r="J164" s="209">
        <v>0</v>
      </c>
      <c r="K164" s="209">
        <v>0</v>
      </c>
      <c r="L164" s="209">
        <v>0</v>
      </c>
      <c r="M164" s="209">
        <v>1</v>
      </c>
      <c r="N164" s="209">
        <v>0</v>
      </c>
      <c r="O164" s="209">
        <v>0</v>
      </c>
      <c r="P164" s="209">
        <v>0</v>
      </c>
      <c r="Q164" s="209">
        <v>0</v>
      </c>
      <c r="R164" s="209">
        <v>0</v>
      </c>
      <c r="S164" s="209">
        <v>0</v>
      </c>
      <c r="T164" s="209">
        <v>0</v>
      </c>
      <c r="U164" s="209">
        <v>0</v>
      </c>
      <c r="V164" s="209">
        <v>0</v>
      </c>
      <c r="X164" s="48" t="str">
        <f>_xlfn.CONCAT(Inputs1[[#This Row],[Item Code]],"_",Inputs1[[#This Row],[Company Acronym]])</f>
        <v>C_COVID21_PR24CA008_NWT</v>
      </c>
    </row>
    <row r="165" spans="1:24">
      <c r="A165" s="48" t="s">
        <v>99</v>
      </c>
      <c r="B165" s="48" t="s">
        <v>43</v>
      </c>
      <c r="C165" s="48" t="s">
        <v>44</v>
      </c>
      <c r="D165" s="48" t="s">
        <v>45</v>
      </c>
      <c r="E165" s="48" t="s">
        <v>40</v>
      </c>
      <c r="F165" s="209">
        <v>95.088995943204836</v>
      </c>
      <c r="G165" s="209">
        <v>105.31675733266484</v>
      </c>
      <c r="H165" s="209">
        <v>87.395304070386587</v>
      </c>
      <c r="I165" s="209">
        <v>76.949756633820925</v>
      </c>
      <c r="J165" s="209">
        <v>73.07625758501905</v>
      </c>
      <c r="K165" s="209">
        <v>66.406357503129115</v>
      </c>
      <c r="L165" s="209">
        <v>87.367316222527606</v>
      </c>
      <c r="M165" s="209">
        <v>67.931811371851566</v>
      </c>
      <c r="N165" s="209">
        <v>64.066446142580588</v>
      </c>
      <c r="O165" s="209">
        <v>55.460785703781454</v>
      </c>
      <c r="P165" s="209">
        <v>63.940019567583668</v>
      </c>
      <c r="Q165" s="209">
        <v>60.826177531382399</v>
      </c>
      <c r="R165" s="209">
        <v>74.911604703769754</v>
      </c>
      <c r="S165" s="209">
        <v>77.803449253102116</v>
      </c>
      <c r="T165" s="209">
        <v>84.340091848218663</v>
      </c>
      <c r="U165" s="209">
        <v>87.629672081197683</v>
      </c>
      <c r="V165" s="209">
        <v>90.268299465955181</v>
      </c>
      <c r="X165" s="48" t="str">
        <f>_xlfn.CONCAT(Inputs1[[#This Row],[Item Code]],"_",Inputs1[[#This Row],[Company Acronym]])</f>
        <v>C_DCSDEBTT_PR24CA008_NWT</v>
      </c>
    </row>
    <row r="166" spans="1:24">
      <c r="A166" s="48" t="s">
        <v>99</v>
      </c>
      <c r="B166" s="48" t="s">
        <v>46</v>
      </c>
      <c r="C166" s="48" t="s">
        <v>47</v>
      </c>
      <c r="D166" s="48" t="s">
        <v>45</v>
      </c>
      <c r="E166" s="48" t="s">
        <v>40</v>
      </c>
      <c r="F166" s="209">
        <v>95.088995943204836</v>
      </c>
      <c r="G166" s="209">
        <v>105.31675733266484</v>
      </c>
      <c r="H166" s="209">
        <v>87.395304070386587</v>
      </c>
      <c r="I166" s="209">
        <v>76.949756633820925</v>
      </c>
      <c r="J166" s="209">
        <v>73.07625758501905</v>
      </c>
      <c r="K166" s="209">
        <v>66.406357503129115</v>
      </c>
      <c r="L166" s="209">
        <v>87.367316222527606</v>
      </c>
      <c r="M166" s="209">
        <v>67.931811371851566</v>
      </c>
      <c r="N166" s="209">
        <v>64.066446142580588</v>
      </c>
      <c r="O166" s="209">
        <v>55.460785703781454</v>
      </c>
      <c r="P166" s="209">
        <v>63.940019567583668</v>
      </c>
      <c r="Q166" s="209">
        <v>60.826177531382399</v>
      </c>
      <c r="R166" s="209">
        <v>74.911604703769754</v>
      </c>
      <c r="S166" s="209">
        <v>77.803449253102116</v>
      </c>
      <c r="T166" s="209">
        <v>84.340091848218663</v>
      </c>
      <c r="U166" s="209">
        <v>87.629672081197683</v>
      </c>
      <c r="V166" s="209">
        <v>90.268299465955181</v>
      </c>
      <c r="X166" s="48" t="str">
        <f>_xlfn.CONCAT(Inputs1[[#This Row],[Item Code]],"_",Inputs1[[#This Row],[Company Acronym]])</f>
        <v>C_DCT_PR24CA008_NWT</v>
      </c>
    </row>
    <row r="167" spans="1:24">
      <c r="A167" s="48" t="s">
        <v>99</v>
      </c>
      <c r="B167" s="48" t="s">
        <v>48</v>
      </c>
      <c r="C167" s="48" t="s">
        <v>49</v>
      </c>
      <c r="D167" s="48" t="s">
        <v>50</v>
      </c>
      <c r="E167" s="48" t="s">
        <v>40</v>
      </c>
      <c r="F167" s="210">
        <v>29.341781866724752</v>
      </c>
      <c r="G167" s="210">
        <v>29.767480764103812</v>
      </c>
      <c r="H167" s="210">
        <v>29.798683979464229</v>
      </c>
      <c r="I167" s="210">
        <v>29.635745060299016</v>
      </c>
      <c r="J167" s="210">
        <v>29.621920355259768</v>
      </c>
      <c r="K167" s="210">
        <v>29.092225449533245</v>
      </c>
      <c r="L167" s="210">
        <v>28.71952182376468</v>
      </c>
      <c r="M167" s="210">
        <v>28.514017844723174</v>
      </c>
      <c r="N167" s="210">
        <v>26.203064515276907</v>
      </c>
      <c r="O167" s="210">
        <v>27.862851421425479</v>
      </c>
      <c r="P167" s="210">
        <v>27.738530424306788</v>
      </c>
      <c r="Q167" s="210">
        <v>27.829738908905156</v>
      </c>
      <c r="R167" s="210">
        <v>27.829738908905156</v>
      </c>
      <c r="S167" s="210">
        <v>27.829738908905156</v>
      </c>
      <c r="T167" s="210">
        <v>27.829738908905156</v>
      </c>
      <c r="U167" s="210">
        <v>27.829738908905156</v>
      </c>
      <c r="V167" s="210">
        <v>27.829738908905156</v>
      </c>
      <c r="X167" s="48" t="str">
        <f>_xlfn.CONCAT(Inputs1[[#This Row],[Item Code]],"_",Inputs1[[#This Row],[Company Acronym]])</f>
        <v>C_EQLPCF62_PR24CA008_NWT</v>
      </c>
    </row>
    <row r="168" spans="1:24">
      <c r="A168" s="48" t="s">
        <v>99</v>
      </c>
      <c r="B168" s="48" t="s">
        <v>51</v>
      </c>
      <c r="C168" s="48" t="s">
        <v>52</v>
      </c>
      <c r="D168" s="48" t="s">
        <v>39</v>
      </c>
      <c r="E168" s="48" t="s">
        <v>40</v>
      </c>
      <c r="F168" s="209">
        <v>2.59822913932405</v>
      </c>
      <c r="G168" s="209">
        <v>2.6261873373078402</v>
      </c>
      <c r="H168" s="209">
        <v>2.60364550293954</v>
      </c>
      <c r="I168" s="209">
        <v>2.4778286435419798</v>
      </c>
      <c r="J168" s="209">
        <v>2.4942925205731301</v>
      </c>
      <c r="K168" s="209">
        <v>2.5325129822233299</v>
      </c>
      <c r="L168" s="209">
        <v>2.5902368697150799</v>
      </c>
      <c r="M168" s="209">
        <v>2.64768025319214</v>
      </c>
      <c r="N168" s="209">
        <v>2.6409800755340771</v>
      </c>
      <c r="O168" s="209">
        <v>2.6474971129896536</v>
      </c>
      <c r="P168" s="209">
        <v>2.6474971129896536</v>
      </c>
      <c r="Q168" s="209">
        <v>2.6474971129896536</v>
      </c>
      <c r="R168" s="209">
        <v>2.6474971129896536</v>
      </c>
      <c r="S168" s="209">
        <v>2.6474971129896536</v>
      </c>
      <c r="T168" s="209">
        <v>2.6474971129896536</v>
      </c>
      <c r="U168" s="209">
        <v>2.6474971129896536</v>
      </c>
      <c r="V168" s="209">
        <v>2.6474971129896536</v>
      </c>
      <c r="X168" s="48" t="str">
        <f>_xlfn.CONCAT(Inputs1[[#This Row],[Item Code]],"_",Inputs1[[#This Row],[Company Acronym]])</f>
        <v>C_EQXPCF2_PR24CA008_NWT</v>
      </c>
    </row>
    <row r="169" spans="1:24">
      <c r="A169" s="48" t="s">
        <v>99</v>
      </c>
      <c r="B169" s="48" t="s">
        <v>53</v>
      </c>
      <c r="C169" s="48" t="s">
        <v>54</v>
      </c>
      <c r="D169" s="48" t="s">
        <v>50</v>
      </c>
      <c r="E169" s="48" t="s">
        <v>40</v>
      </c>
      <c r="F169" s="210">
        <v>0.96152520187182122</v>
      </c>
      <c r="G169" s="210">
        <v>0.96170866262817112</v>
      </c>
      <c r="H169" s="210">
        <v>0.96173539419627607</v>
      </c>
      <c r="I169" s="210">
        <v>0.95300597048673719</v>
      </c>
      <c r="J169" s="210">
        <v>0.95111723253419866</v>
      </c>
      <c r="K169" s="210">
        <v>0.95121231146139895</v>
      </c>
      <c r="L169" s="210">
        <v>0.95125042985692132</v>
      </c>
      <c r="M169" s="210">
        <v>0.95082840489771803</v>
      </c>
      <c r="N169" s="210">
        <v>0.95075793605774661</v>
      </c>
      <c r="O169" s="210">
        <v>0.9504388376491919</v>
      </c>
      <c r="P169" s="210">
        <v>0.95033074493059788</v>
      </c>
      <c r="Q169" s="210">
        <v>0.95034465410971125</v>
      </c>
      <c r="R169" s="210">
        <v>0.95053757795513727</v>
      </c>
      <c r="S169" s="210">
        <v>0.95075059831617392</v>
      </c>
      <c r="T169" s="210">
        <v>0.95105553060353187</v>
      </c>
      <c r="U169" s="210">
        <v>0.95137792498087759</v>
      </c>
      <c r="V169" s="210">
        <v>0.95163157126305786</v>
      </c>
      <c r="X169" s="48" t="str">
        <f>_xlfn.CONCAT(Inputs1[[#This Row],[Item Code]],"_",Inputs1[[#This Row],[Company Acronym]])</f>
        <v>C_HHDUHH_PR24CA008_NWT</v>
      </c>
    </row>
    <row r="170" spans="1:24">
      <c r="A170" s="48" t="s">
        <v>99</v>
      </c>
      <c r="B170" s="48" t="s">
        <v>55</v>
      </c>
      <c r="C170" s="48" t="s">
        <v>56</v>
      </c>
      <c r="D170" s="48" t="s">
        <v>50</v>
      </c>
      <c r="E170" s="48" t="s">
        <v>40</v>
      </c>
      <c r="F170" s="210">
        <v>0.35899121090128444</v>
      </c>
      <c r="G170" s="210">
        <v>0.37607850352315725</v>
      </c>
      <c r="H170" s="210">
        <v>0.38986780752348765</v>
      </c>
      <c r="I170" s="210">
        <v>0.40838916644683354</v>
      </c>
      <c r="J170" s="210">
        <v>0.42482429756838125</v>
      </c>
      <c r="K170" s="210">
        <v>0.43952920642820975</v>
      </c>
      <c r="L170" s="210">
        <v>0.45505429233174849</v>
      </c>
      <c r="M170" s="210">
        <v>0.46481142334257458</v>
      </c>
      <c r="N170" s="210">
        <v>0.4746270203754272</v>
      </c>
      <c r="O170" s="210">
        <v>0.48549694703917029</v>
      </c>
      <c r="P170" s="210">
        <v>0.49578157970903353</v>
      </c>
      <c r="Q170" s="210">
        <v>0.50705513850740902</v>
      </c>
      <c r="R170" s="210">
        <v>0.52059853184427873</v>
      </c>
      <c r="S170" s="210">
        <v>0.53746298193148767</v>
      </c>
      <c r="T170" s="210">
        <v>0.55599669133166696</v>
      </c>
      <c r="U170" s="210">
        <v>0.57568109075516682</v>
      </c>
      <c r="V170" s="210">
        <v>0.59316981905183552</v>
      </c>
      <c r="X170" s="48" t="str">
        <f>_xlfn.CONCAT(Inputs1[[#This Row],[Item Code]],"_",Inputs1[[#This Row],[Company Acronym]])</f>
        <v>C_HHMHH_PR24CA008_NWT</v>
      </c>
    </row>
    <row r="171" spans="1:24">
      <c r="A171" s="48" t="s">
        <v>99</v>
      </c>
      <c r="B171" s="48" t="s">
        <v>57</v>
      </c>
      <c r="C171" s="48" t="s">
        <v>58</v>
      </c>
      <c r="D171" s="48" t="s">
        <v>59</v>
      </c>
      <c r="E171" s="48" t="s">
        <v>40</v>
      </c>
      <c r="F171" s="209">
        <v>2912.2439999999997</v>
      </c>
      <c r="G171" s="209">
        <v>2913.2959999999998</v>
      </c>
      <c r="H171" s="209">
        <v>2925.0529999999999</v>
      </c>
      <c r="I171" s="209">
        <v>2971.9520000000002</v>
      </c>
      <c r="J171" s="209">
        <v>2975.3429999999998</v>
      </c>
      <c r="K171" s="209">
        <v>2997.6619999999998</v>
      </c>
      <c r="L171" s="209">
        <v>3030.078</v>
      </c>
      <c r="M171" s="209">
        <v>3086.172</v>
      </c>
      <c r="N171" s="209">
        <v>3164.4489999999996</v>
      </c>
      <c r="O171" s="209">
        <v>3190.018</v>
      </c>
      <c r="P171" s="209">
        <v>3233.9120000000003</v>
      </c>
      <c r="Q171" s="209">
        <v>3251.9560000000001</v>
      </c>
      <c r="R171" s="209">
        <v>3276.0829999999996</v>
      </c>
      <c r="S171" s="209">
        <v>3301.7659999999996</v>
      </c>
      <c r="T171" s="209">
        <v>3333.0630000000001</v>
      </c>
      <c r="U171" s="209">
        <v>3366.4749999999999</v>
      </c>
      <c r="V171" s="209">
        <v>3397.2159999999994</v>
      </c>
      <c r="X171" s="48" t="str">
        <f>_xlfn.CONCAT(Inputs1[[#This Row],[Item Code]],"_",Inputs1[[#This Row],[Company Acronym]])</f>
        <v>C_HHT_PR24CA008_NWT</v>
      </c>
    </row>
    <row r="172" spans="1:24">
      <c r="A172" s="48" t="s">
        <v>99</v>
      </c>
      <c r="B172" s="48" t="s">
        <v>60</v>
      </c>
      <c r="C172" s="48" t="s">
        <v>61</v>
      </c>
      <c r="D172" s="48" t="s">
        <v>50</v>
      </c>
      <c r="E172" s="48" t="s">
        <v>40</v>
      </c>
      <c r="F172" s="210">
        <v>17.326142675376964</v>
      </c>
      <c r="G172" s="210">
        <v>17.339598574106692</v>
      </c>
      <c r="H172" s="210">
        <v>17.354454388349666</v>
      </c>
      <c r="I172" s="210">
        <v>17.031652661195317</v>
      </c>
      <c r="J172" s="210">
        <v>16.707274053633306</v>
      </c>
      <c r="K172" s="210">
        <v>16.381282681626992</v>
      </c>
      <c r="L172" s="210">
        <v>16.056939658260902</v>
      </c>
      <c r="M172" s="210">
        <v>16.056939658260902</v>
      </c>
      <c r="N172" s="210">
        <v>16.056939658260902</v>
      </c>
      <c r="O172" s="210">
        <v>16.056939658260902</v>
      </c>
      <c r="P172" s="210">
        <v>16.056939658260902</v>
      </c>
      <c r="Q172" s="210">
        <v>16.056939658260902</v>
      </c>
      <c r="R172" s="210">
        <v>16.056939658260902</v>
      </c>
      <c r="S172" s="210">
        <v>16.056939658260902</v>
      </c>
      <c r="T172" s="210">
        <v>16.056939658260902</v>
      </c>
      <c r="U172" s="210">
        <v>16.056939658260902</v>
      </c>
      <c r="V172" s="210">
        <v>16.056939658260902</v>
      </c>
      <c r="X172" s="48" t="str">
        <f>_xlfn.CONCAT(Inputs1[[#This Row],[Item Code]],"_",Inputs1[[#This Row],[Company Acronym]])</f>
        <v>C_INCSCOREINT_PR24CA008_NWT</v>
      </c>
    </row>
    <row r="173" spans="1:24">
      <c r="A173" s="48" t="s">
        <v>99</v>
      </c>
      <c r="B173" s="48" t="s">
        <v>62</v>
      </c>
      <c r="C173" s="48" t="s">
        <v>63</v>
      </c>
      <c r="D173" s="48" t="s">
        <v>45</v>
      </c>
      <c r="E173" s="48" t="s">
        <v>40</v>
      </c>
      <c r="F173" s="209">
        <v>69.833357038266215</v>
      </c>
      <c r="G173" s="209">
        <v>71.072374950966392</v>
      </c>
      <c r="H173" s="209">
        <v>65.499815265255549</v>
      </c>
      <c r="I173" s="209">
        <v>66.852730492938946</v>
      </c>
      <c r="J173" s="209">
        <v>65.998295230871406</v>
      </c>
      <c r="K173" s="209">
        <v>66.861421431523482</v>
      </c>
      <c r="L173" s="209">
        <v>-12.505075557732965</v>
      </c>
      <c r="M173" s="209">
        <v>-3.8803962275963499E-2</v>
      </c>
      <c r="N173" s="209">
        <v>4.5639155757060053</v>
      </c>
      <c r="O173" s="209">
        <v>8.6605067309431831</v>
      </c>
      <c r="P173" s="209">
        <v>-1.5495564155431012</v>
      </c>
      <c r="Q173" s="209">
        <v>45.760338430764264</v>
      </c>
      <c r="R173" s="209">
        <v>49.966572426926575</v>
      </c>
      <c r="S173" s="209">
        <v>50.403610161686601</v>
      </c>
      <c r="T173" s="209">
        <v>45.792680827426182</v>
      </c>
      <c r="U173" s="209">
        <v>45.328684548964631</v>
      </c>
      <c r="V173" s="209">
        <v>45.659930568176264</v>
      </c>
      <c r="X173" s="48" t="str">
        <f>_xlfn.CONCAT(Inputs1[[#This Row],[Item Code]],"_",Inputs1[[#This Row],[Company Acronym]])</f>
        <v>C_OCSDEBTTR_PR24CA008_NWT</v>
      </c>
    </row>
    <row r="174" spans="1:24">
      <c r="A174" s="48" t="s">
        <v>99</v>
      </c>
      <c r="B174" s="48" t="s">
        <v>64</v>
      </c>
      <c r="C174" s="48" t="s">
        <v>65</v>
      </c>
      <c r="D174" s="48" t="s">
        <v>45</v>
      </c>
      <c r="E174" s="48" t="s">
        <v>40</v>
      </c>
      <c r="F174" s="209">
        <v>69.833357038266215</v>
      </c>
      <c r="G174" s="209">
        <v>71.072374950966392</v>
      </c>
      <c r="H174" s="209">
        <v>65.499815265255549</v>
      </c>
      <c r="I174" s="209">
        <v>66.852730492938946</v>
      </c>
      <c r="J174" s="209">
        <v>65.998295230871406</v>
      </c>
      <c r="K174" s="209">
        <v>66.861421431523482</v>
      </c>
      <c r="L174" s="209">
        <v>60.663976045931705</v>
      </c>
      <c r="M174" s="209">
        <v>53.555526228505357</v>
      </c>
      <c r="N174" s="209">
        <v>51.306047487950011</v>
      </c>
      <c r="O174" s="209">
        <v>50.832186320943151</v>
      </c>
      <c r="P174" s="209">
        <v>49.345106344707808</v>
      </c>
      <c r="Q174" s="209">
        <v>45.760338430764264</v>
      </c>
      <c r="R174" s="209">
        <v>49.966572426926575</v>
      </c>
      <c r="S174" s="209">
        <v>50.403610161686601</v>
      </c>
      <c r="T174" s="209">
        <v>45.792680827426182</v>
      </c>
      <c r="U174" s="209">
        <v>45.328684548964631</v>
      </c>
      <c r="V174" s="209">
        <v>45.659930568176264</v>
      </c>
      <c r="X174" s="48" t="str">
        <f>_xlfn.CONCAT(Inputs1[[#This Row],[Item Code]],"_",Inputs1[[#This Row],[Company Acronym]])</f>
        <v>C_OCTR_PR24CA008_NWT</v>
      </c>
    </row>
    <row r="175" spans="1:24">
      <c r="A175" s="48" t="s">
        <v>99</v>
      </c>
      <c r="B175" s="48" t="s">
        <v>66</v>
      </c>
      <c r="C175" s="48" t="s">
        <v>67</v>
      </c>
      <c r="D175" s="48" t="s">
        <v>68</v>
      </c>
      <c r="E175" s="48" t="s">
        <v>40</v>
      </c>
      <c r="F175" s="209">
        <v>507.19988971877621</v>
      </c>
      <c r="G175" s="209">
        <v>518.07431010583105</v>
      </c>
      <c r="H175" s="209">
        <v>493.07155520955217</v>
      </c>
      <c r="I175" s="209">
        <v>482.55015803183494</v>
      </c>
      <c r="J175" s="209">
        <v>477.76249047749508</v>
      </c>
      <c r="K175" s="209">
        <v>491.03049333530458</v>
      </c>
      <c r="L175" s="209">
        <v>490.68022405748366</v>
      </c>
      <c r="M175" s="209">
        <v>479.73475389488971</v>
      </c>
      <c r="N175" s="209">
        <v>450.04495306195832</v>
      </c>
      <c r="O175" s="209">
        <v>405.44003518788924</v>
      </c>
      <c r="P175" s="209">
        <v>411.81250741197471</v>
      </c>
      <c r="Q175" s="209">
        <v>435.6546388904697</v>
      </c>
      <c r="R175" s="209">
        <v>465.82550513373224</v>
      </c>
      <c r="S175" s="209">
        <v>490.69995207452916</v>
      </c>
      <c r="T175" s="209">
        <v>500.26887289968801</v>
      </c>
      <c r="U175" s="209">
        <v>515.28333722118418</v>
      </c>
      <c r="V175" s="209">
        <v>539.85222005078572</v>
      </c>
      <c r="X175" s="48" t="str">
        <f>_xlfn.CONCAT(Inputs1[[#This Row],[Item Code]],"_",Inputs1[[#This Row],[Company Acronym]])</f>
        <v>C_REVHH_PR24CA008_NWT</v>
      </c>
    </row>
    <row r="176" spans="1:24">
      <c r="A176" s="48" t="s">
        <v>99</v>
      </c>
      <c r="B176" s="48" t="s">
        <v>69</v>
      </c>
      <c r="C176" s="48" t="s">
        <v>70</v>
      </c>
      <c r="D176" s="48" t="s">
        <v>45</v>
      </c>
      <c r="E176" s="48" t="s">
        <v>40</v>
      </c>
      <c r="F176" s="209">
        <v>67.350968184031629</v>
      </c>
      <c r="G176" s="209">
        <v>68.175302758804335</v>
      </c>
      <c r="H176" s="209">
        <v>66.951991595402447</v>
      </c>
      <c r="I176" s="209">
        <v>67.462744125733821</v>
      </c>
      <c r="J176" s="209">
        <v>65.971697564059184</v>
      </c>
      <c r="K176" s="209">
        <v>67.950364117594305</v>
      </c>
      <c r="L176" s="209">
        <v>-12.494814537322881</v>
      </c>
      <c r="M176" s="209">
        <v>2.0631429320948058</v>
      </c>
      <c r="N176" s="209">
        <v>5.1566578224716295</v>
      </c>
      <c r="O176" s="209">
        <v>8.2663008560902469</v>
      </c>
      <c r="P176" s="209">
        <v>-1.8256176270358822</v>
      </c>
      <c r="Q176" s="209">
        <v>39.507271205537677</v>
      </c>
      <c r="R176" s="209">
        <v>44.854864293075991</v>
      </c>
      <c r="S176" s="209">
        <v>46.080442463077858</v>
      </c>
      <c r="T176" s="209">
        <v>42.479540923897986</v>
      </c>
      <c r="U176" s="209">
        <v>42.172557358995149</v>
      </c>
      <c r="V176" s="209">
        <v>42.562561740839158</v>
      </c>
      <c r="X176" s="48" t="str">
        <f>_xlfn.CONCAT(Inputs1[[#This Row],[Item Code]],"_",Inputs1[[#This Row],[Company Acronym]])</f>
        <v>C_SOCSDEBTTR_PR24CA008_NWT</v>
      </c>
    </row>
    <row r="177" spans="1:24">
      <c r="A177" s="48" t="s">
        <v>99</v>
      </c>
      <c r="B177" s="48" t="s">
        <v>71</v>
      </c>
      <c r="C177" s="48" t="s">
        <v>72</v>
      </c>
      <c r="D177" s="48" t="s">
        <v>45</v>
      </c>
      <c r="E177" s="48" t="s">
        <v>40</v>
      </c>
      <c r="F177" s="209">
        <v>67.350968184031629</v>
      </c>
      <c r="G177" s="209">
        <v>68.175302758804335</v>
      </c>
      <c r="H177" s="209">
        <v>66.951991595402447</v>
      </c>
      <c r="I177" s="209">
        <v>67.462744125733821</v>
      </c>
      <c r="J177" s="209">
        <v>65.971697564059184</v>
      </c>
      <c r="K177" s="209">
        <v>67.950364117594305</v>
      </c>
      <c r="L177" s="209">
        <v>60.674237066341774</v>
      </c>
      <c r="M177" s="209">
        <v>55.657473122876127</v>
      </c>
      <c r="N177" s="209">
        <v>51.898789734715621</v>
      </c>
      <c r="O177" s="209">
        <v>50.437980446090236</v>
      </c>
      <c r="P177" s="209">
        <v>49.06904513321502</v>
      </c>
      <c r="Q177" s="209">
        <v>39.507271205537677</v>
      </c>
      <c r="R177" s="209">
        <v>44.854864293075991</v>
      </c>
      <c r="S177" s="209">
        <v>46.080442463077873</v>
      </c>
      <c r="T177" s="209">
        <v>42.479540923897986</v>
      </c>
      <c r="U177" s="209">
        <v>42.172557358995149</v>
      </c>
      <c r="V177" s="209">
        <v>42.562561740839158</v>
      </c>
      <c r="X177" s="48" t="str">
        <f>_xlfn.CONCAT(Inputs1[[#This Row],[Item Code]],"_",Inputs1[[#This Row],[Company Acronym]])</f>
        <v>C_SOCTR_PR24CA008_NWT</v>
      </c>
    </row>
    <row r="178" spans="1:24">
      <c r="A178" s="48" t="s">
        <v>99</v>
      </c>
      <c r="B178" s="48" t="s">
        <v>73</v>
      </c>
      <c r="C178" s="48" t="s">
        <v>74</v>
      </c>
      <c r="D178" s="48" t="s">
        <v>45</v>
      </c>
      <c r="E178" s="48" t="s">
        <v>40</v>
      </c>
      <c r="F178" s="209">
        <v>162.43996412723646</v>
      </c>
      <c r="G178" s="209">
        <v>173.49206009146917</v>
      </c>
      <c r="H178" s="209">
        <v>154.34729566578903</v>
      </c>
      <c r="I178" s="209">
        <v>144.41250075955475</v>
      </c>
      <c r="J178" s="209">
        <v>139.04795514907823</v>
      </c>
      <c r="K178" s="209">
        <v>134.35672162072342</v>
      </c>
      <c r="L178" s="209">
        <v>74.872501685204725</v>
      </c>
      <c r="M178" s="209">
        <v>69.994954303946372</v>
      </c>
      <c r="N178" s="209">
        <v>69.223103965052218</v>
      </c>
      <c r="O178" s="209">
        <v>63.727086559871701</v>
      </c>
      <c r="P178" s="209">
        <v>62.114401940547786</v>
      </c>
      <c r="Q178" s="209">
        <v>100.33344873692008</v>
      </c>
      <c r="R178" s="209">
        <v>119.76646899684575</v>
      </c>
      <c r="S178" s="209">
        <v>123.88389171617997</v>
      </c>
      <c r="T178" s="209">
        <v>126.81963277211665</v>
      </c>
      <c r="U178" s="209">
        <v>129.80222944019283</v>
      </c>
      <c r="V178" s="209">
        <v>132.83086120679434</v>
      </c>
      <c r="X178" s="48" t="str">
        <f>_xlfn.CONCAT(Inputs1[[#This Row],[Item Code]],"_",Inputs1[[#This Row],[Company Acronym]])</f>
        <v>C_STCSDEBTTR_PR24CA008_NWT</v>
      </c>
    </row>
    <row r="179" spans="1:24">
      <c r="A179" s="48" t="s">
        <v>99</v>
      </c>
      <c r="B179" s="48" t="s">
        <v>75</v>
      </c>
      <c r="C179" s="48" t="s">
        <v>76</v>
      </c>
      <c r="D179" s="48" t="s">
        <v>45</v>
      </c>
      <c r="E179" s="48" t="s">
        <v>40</v>
      </c>
      <c r="F179" s="209">
        <v>162.43996412723646</v>
      </c>
      <c r="G179" s="209">
        <v>173.49206009146917</v>
      </c>
      <c r="H179" s="209">
        <v>154.34729566578903</v>
      </c>
      <c r="I179" s="209">
        <v>144.41250075955475</v>
      </c>
      <c r="J179" s="209">
        <v>139.04795514907823</v>
      </c>
      <c r="K179" s="209">
        <v>134.35672162072342</v>
      </c>
      <c r="L179" s="209">
        <v>148.04155328886938</v>
      </c>
      <c r="M179" s="209">
        <v>123.58928449472769</v>
      </c>
      <c r="N179" s="209">
        <v>115.96523587729621</v>
      </c>
      <c r="O179" s="209">
        <v>105.89876614987169</v>
      </c>
      <c r="P179" s="209">
        <v>113.00906470079869</v>
      </c>
      <c r="Q179" s="209">
        <v>100.33344873692008</v>
      </c>
      <c r="R179" s="209">
        <v>119.76646899684575</v>
      </c>
      <c r="S179" s="209">
        <v>123.88389171617999</v>
      </c>
      <c r="T179" s="209">
        <v>126.81963277211665</v>
      </c>
      <c r="U179" s="209">
        <v>129.80222944019283</v>
      </c>
      <c r="V179" s="209">
        <v>132.83086120679434</v>
      </c>
      <c r="X179" s="48" t="str">
        <f>_xlfn.CONCAT(Inputs1[[#This Row],[Item Code]],"_",Inputs1[[#This Row],[Company Acronym]])</f>
        <v>C_STCTR_PR24CA008_NWT</v>
      </c>
    </row>
    <row r="180" spans="1:24">
      <c r="A180" s="48" t="s">
        <v>99</v>
      </c>
      <c r="B180" s="48" t="s">
        <v>77</v>
      </c>
      <c r="C180" s="48" t="s">
        <v>78</v>
      </c>
      <c r="D180" s="48" t="s">
        <v>45</v>
      </c>
      <c r="E180" s="48" t="s">
        <v>40</v>
      </c>
      <c r="F180" s="209">
        <v>164.92235298147105</v>
      </c>
      <c r="G180" s="209">
        <v>176.38913228363123</v>
      </c>
      <c r="H180" s="209">
        <v>152.89511933564214</v>
      </c>
      <c r="I180" s="209">
        <v>143.80248712675987</v>
      </c>
      <c r="J180" s="209">
        <v>139.07455281589046</v>
      </c>
      <c r="K180" s="209">
        <v>133.2677789346526</v>
      </c>
      <c r="L180" s="209">
        <v>74.862240664794641</v>
      </c>
      <c r="M180" s="209">
        <v>67.893007409575603</v>
      </c>
      <c r="N180" s="209">
        <v>68.630361718286593</v>
      </c>
      <c r="O180" s="209">
        <v>64.121292434724637</v>
      </c>
      <c r="P180" s="209">
        <v>62.390463152040567</v>
      </c>
      <c r="Q180" s="209">
        <v>106.58651596214666</v>
      </c>
      <c r="R180" s="209">
        <v>124.87817713069633</v>
      </c>
      <c r="S180" s="209">
        <v>128.20705941478872</v>
      </c>
      <c r="T180" s="209">
        <v>130.13277267564484</v>
      </c>
      <c r="U180" s="209">
        <v>132.95835663016231</v>
      </c>
      <c r="V180" s="209">
        <v>135.92823003413145</v>
      </c>
      <c r="X180" s="48" t="str">
        <f>_xlfn.CONCAT(Inputs1[[#This Row],[Item Code]],"_",Inputs1[[#This Row],[Company Acronym]])</f>
        <v>C_TCSDEBTTR_PR24CA008_NWT</v>
      </c>
    </row>
    <row r="181" spans="1:24">
      <c r="A181" s="48" t="s">
        <v>99</v>
      </c>
      <c r="B181" s="48" t="s">
        <v>79</v>
      </c>
      <c r="C181" s="48" t="s">
        <v>80</v>
      </c>
      <c r="D181" s="48" t="s">
        <v>45</v>
      </c>
      <c r="E181" s="48" t="s">
        <v>40</v>
      </c>
      <c r="F181" s="209">
        <v>164.92235298147105</v>
      </c>
      <c r="G181" s="209">
        <v>176.38913228363123</v>
      </c>
      <c r="H181" s="209">
        <v>152.89511933564214</v>
      </c>
      <c r="I181" s="209">
        <v>143.80248712675987</v>
      </c>
      <c r="J181" s="209">
        <v>139.07455281589046</v>
      </c>
      <c r="K181" s="209">
        <v>133.2677789346526</v>
      </c>
      <c r="L181" s="209">
        <v>148.03129226845931</v>
      </c>
      <c r="M181" s="209">
        <v>121.48733760035692</v>
      </c>
      <c r="N181" s="209">
        <v>115.3724936305306</v>
      </c>
      <c r="O181" s="209">
        <v>106.29297202472461</v>
      </c>
      <c r="P181" s="209">
        <v>113.28512591229148</v>
      </c>
      <c r="Q181" s="209">
        <v>106.58651596214666</v>
      </c>
      <c r="R181" s="209">
        <v>124.87817713069633</v>
      </c>
      <c r="S181" s="209">
        <v>128.20705941478872</v>
      </c>
      <c r="T181" s="209">
        <v>130.13277267564484</v>
      </c>
      <c r="U181" s="209">
        <v>132.95835663016231</v>
      </c>
      <c r="V181" s="209">
        <v>135.92823003413145</v>
      </c>
      <c r="X181" s="48" t="str">
        <f>_xlfn.CONCAT(Inputs1[[#This Row],[Item Code]],"_",Inputs1[[#This Row],[Company Acronym]])</f>
        <v>C_TCTR_PR24CA008_NWT</v>
      </c>
    </row>
    <row r="182" spans="1:24">
      <c r="A182" s="48" t="s">
        <v>99</v>
      </c>
      <c r="B182" s="48" t="s">
        <v>81</v>
      </c>
      <c r="C182" s="48" t="s">
        <v>82</v>
      </c>
      <c r="D182" s="48" t="s">
        <v>83</v>
      </c>
      <c r="E182" s="48" t="s">
        <v>40</v>
      </c>
      <c r="F182" s="211" t="s">
        <v>84</v>
      </c>
      <c r="G182" s="211" t="s">
        <v>84</v>
      </c>
      <c r="H182" s="211" t="s">
        <v>84</v>
      </c>
      <c r="I182" s="211" t="s">
        <v>84</v>
      </c>
      <c r="J182" s="211" t="s">
        <v>84</v>
      </c>
      <c r="K182" s="211" t="s">
        <v>84</v>
      </c>
      <c r="L182" s="211" t="s">
        <v>84</v>
      </c>
      <c r="M182" s="211" t="s">
        <v>84</v>
      </c>
      <c r="N182" s="211" t="s">
        <v>84</v>
      </c>
      <c r="O182" s="211" t="s">
        <v>84</v>
      </c>
      <c r="P182" s="211" t="s">
        <v>84</v>
      </c>
      <c r="Q182" s="211" t="s">
        <v>84</v>
      </c>
      <c r="R182" s="211" t="s">
        <v>84</v>
      </c>
      <c r="S182" s="211" t="s">
        <v>84</v>
      </c>
      <c r="T182" s="211" t="s">
        <v>84</v>
      </c>
      <c r="U182" s="211" t="s">
        <v>84</v>
      </c>
      <c r="V182" s="211" t="s">
        <v>84</v>
      </c>
      <c r="X182" s="48" t="str">
        <f>_xlfn.CONCAT(Inputs1[[#This Row],[Item Code]],"_",Inputs1[[#This Row],[Company Acronym]])</f>
        <v>PR24QA_PR24CA10_OUT1_NWT</v>
      </c>
    </row>
    <row r="183" spans="1:24">
      <c r="A183" s="48" t="s">
        <v>99</v>
      </c>
      <c r="B183" s="48" t="s">
        <v>85</v>
      </c>
      <c r="C183" s="48" t="s">
        <v>86</v>
      </c>
      <c r="D183" s="48" t="s">
        <v>83</v>
      </c>
      <c r="E183" s="48" t="s">
        <v>40</v>
      </c>
      <c r="F183" s="211" t="s">
        <v>87</v>
      </c>
      <c r="G183" s="211" t="s">
        <v>87</v>
      </c>
      <c r="H183" s="211" t="s">
        <v>87</v>
      </c>
      <c r="I183" s="211" t="s">
        <v>87</v>
      </c>
      <c r="J183" s="211" t="s">
        <v>87</v>
      </c>
      <c r="K183" s="211" t="s">
        <v>87</v>
      </c>
      <c r="L183" s="211" t="s">
        <v>87</v>
      </c>
      <c r="M183" s="211" t="s">
        <v>87</v>
      </c>
      <c r="N183" s="211" t="s">
        <v>87</v>
      </c>
      <c r="O183" s="211" t="s">
        <v>87</v>
      </c>
      <c r="P183" s="211" t="s">
        <v>87</v>
      </c>
      <c r="Q183" s="211" t="s">
        <v>87</v>
      </c>
      <c r="R183" s="211" t="s">
        <v>87</v>
      </c>
      <c r="S183" s="211" t="s">
        <v>87</v>
      </c>
      <c r="T183" s="211" t="s">
        <v>87</v>
      </c>
      <c r="U183" s="211" t="s">
        <v>87</v>
      </c>
      <c r="V183" s="211" t="s">
        <v>87</v>
      </c>
      <c r="X183" s="48" t="str">
        <f>_xlfn.CONCAT(Inputs1[[#This Row],[Item Code]],"_",Inputs1[[#This Row],[Company Acronym]])</f>
        <v>PR24QA_PR24CA10_OUT2_NWT</v>
      </c>
    </row>
    <row r="184" spans="1:24">
      <c r="A184" s="48" t="s">
        <v>99</v>
      </c>
      <c r="B184" s="48" t="s">
        <v>88</v>
      </c>
      <c r="C184" s="48" t="s">
        <v>89</v>
      </c>
      <c r="D184" s="48" t="s">
        <v>83</v>
      </c>
      <c r="E184" s="48" t="s">
        <v>40</v>
      </c>
      <c r="F184" s="212">
        <v>0</v>
      </c>
      <c r="G184" s="212">
        <v>0</v>
      </c>
      <c r="H184" s="212">
        <v>0</v>
      </c>
      <c r="I184" s="212">
        <v>0</v>
      </c>
      <c r="J184" s="212">
        <v>0</v>
      </c>
      <c r="K184" s="212">
        <v>0</v>
      </c>
      <c r="L184" s="212">
        <v>0</v>
      </c>
      <c r="M184" s="212">
        <v>0</v>
      </c>
      <c r="N184" s="212">
        <v>0</v>
      </c>
      <c r="O184" s="212">
        <v>0</v>
      </c>
      <c r="P184" s="212">
        <v>0</v>
      </c>
      <c r="Q184" s="212">
        <v>0</v>
      </c>
      <c r="R184" s="212">
        <v>0</v>
      </c>
      <c r="S184" s="212">
        <v>0</v>
      </c>
      <c r="T184" s="212">
        <v>0</v>
      </c>
      <c r="U184" s="212">
        <v>0</v>
      </c>
      <c r="V184" s="212">
        <v>0</v>
      </c>
      <c r="X184" s="48" t="str">
        <f>_xlfn.CONCAT(Inputs1[[#This Row],[Item Code]],"_",Inputs1[[#This Row],[Company Acronym]])</f>
        <v>PR24QA_PR24CA10_OUT3_NWT</v>
      </c>
    </row>
    <row r="185" spans="1:24">
      <c r="A185" s="48" t="s">
        <v>99</v>
      </c>
      <c r="B185" s="48" t="s">
        <v>90</v>
      </c>
      <c r="C185" s="48" t="s">
        <v>91</v>
      </c>
      <c r="D185" s="48" t="s">
        <v>39</v>
      </c>
      <c r="E185" s="48" t="s">
        <v>40</v>
      </c>
      <c r="F185" s="212">
        <v>0</v>
      </c>
      <c r="G185" s="212">
        <v>0</v>
      </c>
      <c r="H185" s="212">
        <v>0</v>
      </c>
      <c r="I185" s="212">
        <v>0</v>
      </c>
      <c r="J185" s="212">
        <v>0</v>
      </c>
      <c r="K185" s="212">
        <v>0</v>
      </c>
      <c r="L185" s="212">
        <v>0</v>
      </c>
      <c r="M185" s="212">
        <v>0</v>
      </c>
      <c r="N185" s="212">
        <v>0</v>
      </c>
      <c r="O185" s="212">
        <v>0</v>
      </c>
      <c r="P185" s="212">
        <v>0</v>
      </c>
      <c r="Q185" s="212">
        <v>0</v>
      </c>
      <c r="R185" s="212">
        <v>0</v>
      </c>
      <c r="S185" s="212">
        <v>0</v>
      </c>
      <c r="T185" s="212">
        <v>0</v>
      </c>
      <c r="U185" s="212">
        <v>0</v>
      </c>
      <c r="V185" s="212">
        <v>0</v>
      </c>
      <c r="X185" s="48" t="str">
        <f>_xlfn.CONCAT(Inputs1[[#This Row],[Item Code]],"_",Inputs1[[#This Row],[Company Acronym]])</f>
        <v>PR24QA_PR24CA10_OUT4_NWT</v>
      </c>
    </row>
    <row r="186" spans="1:24">
      <c r="A186" s="48" t="s">
        <v>100</v>
      </c>
      <c r="B186" s="48" t="s">
        <v>37</v>
      </c>
      <c r="C186" s="48" t="s">
        <v>38</v>
      </c>
      <c r="D186" s="48" t="s">
        <v>39</v>
      </c>
      <c r="E186" s="48" t="s">
        <v>40</v>
      </c>
      <c r="F186" s="209">
        <v>0</v>
      </c>
      <c r="G186" s="209">
        <v>0</v>
      </c>
      <c r="H186" s="209">
        <v>0</v>
      </c>
      <c r="I186" s="209">
        <v>0</v>
      </c>
      <c r="J186" s="209">
        <v>0</v>
      </c>
      <c r="K186" s="209">
        <v>0</v>
      </c>
      <c r="L186" s="209">
        <v>1</v>
      </c>
      <c r="M186" s="209">
        <v>0</v>
      </c>
      <c r="N186" s="209">
        <v>0</v>
      </c>
      <c r="O186" s="209">
        <v>0</v>
      </c>
      <c r="P186" s="209">
        <v>0</v>
      </c>
      <c r="Q186" s="209">
        <v>0</v>
      </c>
      <c r="R186" s="209">
        <v>0</v>
      </c>
      <c r="S186" s="209">
        <v>0</v>
      </c>
      <c r="T186" s="209">
        <v>0</v>
      </c>
      <c r="U186" s="209">
        <v>0</v>
      </c>
      <c r="V186" s="209">
        <v>0</v>
      </c>
      <c r="X186" s="48" t="str">
        <f>_xlfn.CONCAT(Inputs1[[#This Row],[Item Code]],"_",Inputs1[[#This Row],[Company Acronym]])</f>
        <v>C_COVID20_PR24CA008_PRT</v>
      </c>
    </row>
    <row r="187" spans="1:24">
      <c r="A187" s="48" t="s">
        <v>100</v>
      </c>
      <c r="B187" s="48" t="s">
        <v>41</v>
      </c>
      <c r="C187" s="48" t="s">
        <v>42</v>
      </c>
      <c r="D187" s="48" t="s">
        <v>39</v>
      </c>
      <c r="E187" s="48" t="s">
        <v>40</v>
      </c>
      <c r="F187" s="209">
        <v>0</v>
      </c>
      <c r="G187" s="209">
        <v>0</v>
      </c>
      <c r="H187" s="209">
        <v>0</v>
      </c>
      <c r="I187" s="209">
        <v>0</v>
      </c>
      <c r="J187" s="209">
        <v>0</v>
      </c>
      <c r="K187" s="209">
        <v>0</v>
      </c>
      <c r="L187" s="209">
        <v>0</v>
      </c>
      <c r="M187" s="209">
        <v>1</v>
      </c>
      <c r="N187" s="209">
        <v>0</v>
      </c>
      <c r="O187" s="209">
        <v>0</v>
      </c>
      <c r="P187" s="209">
        <v>0</v>
      </c>
      <c r="Q187" s="209">
        <v>0</v>
      </c>
      <c r="R187" s="209">
        <v>0</v>
      </c>
      <c r="S187" s="209">
        <v>0</v>
      </c>
      <c r="T187" s="209">
        <v>0</v>
      </c>
      <c r="U187" s="209">
        <v>0</v>
      </c>
      <c r="V187" s="209">
        <v>0</v>
      </c>
      <c r="X187" s="48" t="str">
        <f>_xlfn.CONCAT(Inputs1[[#This Row],[Item Code]],"_",Inputs1[[#This Row],[Company Acronym]])</f>
        <v>C_COVID21_PR24CA008_PRT</v>
      </c>
    </row>
    <row r="188" spans="1:24">
      <c r="A188" s="48" t="s">
        <v>100</v>
      </c>
      <c r="B188" s="48" t="s">
        <v>43</v>
      </c>
      <c r="C188" s="48" t="s">
        <v>44</v>
      </c>
      <c r="D188" s="48" t="s">
        <v>45</v>
      </c>
      <c r="E188" s="48" t="s">
        <v>40</v>
      </c>
      <c r="F188" s="209">
        <v>1.232912440838404</v>
      </c>
      <c r="G188" s="209">
        <v>1.8174016044121335</v>
      </c>
      <c r="H188" s="209">
        <v>1.5022957570715472</v>
      </c>
      <c r="I188" s="209">
        <v>0.86033237587197364</v>
      </c>
      <c r="J188" s="209">
        <v>1.2975159923236845</v>
      </c>
      <c r="K188" s="209">
        <v>0.70518712809270268</v>
      </c>
      <c r="L188" s="209">
        <v>2.71337708830549</v>
      </c>
      <c r="M188" s="209">
        <v>0.61572519666997616</v>
      </c>
      <c r="N188" s="209">
        <v>0.36548106674524816</v>
      </c>
      <c r="O188" s="209">
        <v>1.288</v>
      </c>
      <c r="P188" s="209">
        <v>0.75795687885010254</v>
      </c>
      <c r="Q188" s="209">
        <v>0.67</v>
      </c>
      <c r="R188" s="209">
        <v>0.82899999999999996</v>
      </c>
      <c r="S188" s="209">
        <v>0.84200000000000008</v>
      </c>
      <c r="T188" s="209">
        <v>0.85600000000000009</v>
      </c>
      <c r="U188" s="209">
        <v>0.86099999999999999</v>
      </c>
      <c r="V188" s="209">
        <v>0.871</v>
      </c>
      <c r="X188" s="48" t="str">
        <f>_xlfn.CONCAT(Inputs1[[#This Row],[Item Code]],"_",Inputs1[[#This Row],[Company Acronym]])</f>
        <v>C_DCSDEBTT_PR24CA008_PRT</v>
      </c>
    </row>
    <row r="189" spans="1:24">
      <c r="A189" s="48" t="s">
        <v>100</v>
      </c>
      <c r="B189" s="48" t="s">
        <v>46</v>
      </c>
      <c r="C189" s="48" t="s">
        <v>47</v>
      </c>
      <c r="D189" s="48" t="s">
        <v>45</v>
      </c>
      <c r="E189" s="48" t="s">
        <v>40</v>
      </c>
      <c r="F189" s="209">
        <v>1.232912440838404</v>
      </c>
      <c r="G189" s="209">
        <v>1.8174016044121335</v>
      </c>
      <c r="H189" s="209">
        <v>1.5022957570715472</v>
      </c>
      <c r="I189" s="209">
        <v>0.86033237587197364</v>
      </c>
      <c r="J189" s="209">
        <v>1.2975159923236845</v>
      </c>
      <c r="K189" s="209">
        <v>0.70518712809270268</v>
      </c>
      <c r="L189" s="209">
        <v>2.713377088305494</v>
      </c>
      <c r="M189" s="209">
        <v>0.61572519666997616</v>
      </c>
      <c r="N189" s="209">
        <v>0.36548106674524816</v>
      </c>
      <c r="O189" s="209">
        <v>1.288</v>
      </c>
      <c r="P189" s="209">
        <v>0.75795687885010254</v>
      </c>
      <c r="Q189" s="209">
        <v>0.67</v>
      </c>
      <c r="R189" s="209">
        <v>0.82899999999999996</v>
      </c>
      <c r="S189" s="209">
        <v>0.84200000000000008</v>
      </c>
      <c r="T189" s="209">
        <v>0.85600000000000009</v>
      </c>
      <c r="U189" s="209">
        <v>0.86099999999999999</v>
      </c>
      <c r="V189" s="209">
        <v>0.871</v>
      </c>
      <c r="X189" s="48" t="str">
        <f>_xlfn.CONCAT(Inputs1[[#This Row],[Item Code]],"_",Inputs1[[#This Row],[Company Acronym]])</f>
        <v>C_DCT_PR24CA008_PRT</v>
      </c>
    </row>
    <row r="190" spans="1:24">
      <c r="A190" s="48" t="s">
        <v>100</v>
      </c>
      <c r="B190" s="48" t="s">
        <v>48</v>
      </c>
      <c r="C190" s="48" t="s">
        <v>49</v>
      </c>
      <c r="D190" s="48" t="s">
        <v>50</v>
      </c>
      <c r="E190" s="48" t="s">
        <v>40</v>
      </c>
      <c r="F190" s="210">
        <v>26.859055413315911</v>
      </c>
      <c r="G190" s="210">
        <v>26.584012639517823</v>
      </c>
      <c r="H190" s="210">
        <v>26.147851294855446</v>
      </c>
      <c r="I190" s="210">
        <v>25.135724447196086</v>
      </c>
      <c r="J190" s="210">
        <v>25.118699617578635</v>
      </c>
      <c r="K190" s="210">
        <v>24.224364324706425</v>
      </c>
      <c r="L190" s="210">
        <v>23.46074554319037</v>
      </c>
      <c r="M190" s="210">
        <v>23.146912048691163</v>
      </c>
      <c r="N190" s="210">
        <v>21.223682582694416</v>
      </c>
      <c r="O190" s="210">
        <v>22.49486956486728</v>
      </c>
      <c r="P190" s="210">
        <v>23.231664683834083</v>
      </c>
      <c r="Q190" s="210">
        <v>22.502229710964908</v>
      </c>
      <c r="R190" s="210">
        <v>22.502229710964908</v>
      </c>
      <c r="S190" s="210">
        <v>22.502229710964908</v>
      </c>
      <c r="T190" s="210">
        <v>22.502229710964908</v>
      </c>
      <c r="U190" s="210">
        <v>22.502229710964908</v>
      </c>
      <c r="V190" s="210">
        <v>22.502229710964908</v>
      </c>
      <c r="X190" s="48" t="str">
        <f>_xlfn.CONCAT(Inputs1[[#This Row],[Item Code]],"_",Inputs1[[#This Row],[Company Acronym]])</f>
        <v>C_EQLPCF62_PR24CA008_PRT</v>
      </c>
    </row>
    <row r="191" spans="1:24">
      <c r="A191" s="48" t="s">
        <v>100</v>
      </c>
      <c r="B191" s="48" t="s">
        <v>51</v>
      </c>
      <c r="C191" s="48" t="s">
        <v>52</v>
      </c>
      <c r="D191" s="48" t="s">
        <v>39</v>
      </c>
      <c r="E191" s="48" t="s">
        <v>40</v>
      </c>
      <c r="F191" s="209">
        <v>2.3507447938817694</v>
      </c>
      <c r="G191" s="209">
        <v>2.27666461581817</v>
      </c>
      <c r="H191" s="209">
        <v>2.1992792426846299</v>
      </c>
      <c r="I191" s="209">
        <v>1.9696443000784001</v>
      </c>
      <c r="J191" s="209">
        <v>1.96076581847922</v>
      </c>
      <c r="K191" s="209">
        <v>1.9308237471594201</v>
      </c>
      <c r="L191" s="209">
        <v>1.93937894063189</v>
      </c>
      <c r="M191" s="209">
        <v>1.96460388893914</v>
      </c>
      <c r="N191" s="209">
        <v>1.9520020833997047</v>
      </c>
      <c r="O191" s="209">
        <v>1.9661801144252209</v>
      </c>
      <c r="P191" s="209">
        <v>1.9661801144252209</v>
      </c>
      <c r="Q191" s="209">
        <v>1.9661801144252209</v>
      </c>
      <c r="R191" s="209">
        <v>1.9661801144252209</v>
      </c>
      <c r="S191" s="209">
        <v>1.9661801144252209</v>
      </c>
      <c r="T191" s="209">
        <v>1.9661801144252209</v>
      </c>
      <c r="U191" s="209">
        <v>1.9661801144252209</v>
      </c>
      <c r="V191" s="209">
        <v>1.9661801144252209</v>
      </c>
      <c r="X191" s="48" t="str">
        <f>_xlfn.CONCAT(Inputs1[[#This Row],[Item Code]],"_",Inputs1[[#This Row],[Company Acronym]])</f>
        <v>C_EQXPCF2_PR24CA008_PRT</v>
      </c>
    </row>
    <row r="192" spans="1:24">
      <c r="A192" s="48" t="s">
        <v>100</v>
      </c>
      <c r="B192" s="48" t="s">
        <v>53</v>
      </c>
      <c r="C192" s="48" t="s">
        <v>54</v>
      </c>
      <c r="D192" s="48" t="s">
        <v>50</v>
      </c>
      <c r="E192" s="48" t="s">
        <v>40</v>
      </c>
      <c r="F192" s="210">
        <v>0</v>
      </c>
      <c r="G192" s="210">
        <v>0</v>
      </c>
      <c r="H192" s="210">
        <v>0</v>
      </c>
      <c r="I192" s="210">
        <v>0</v>
      </c>
      <c r="J192" s="210">
        <v>0</v>
      </c>
      <c r="K192" s="210">
        <v>0</v>
      </c>
      <c r="L192" s="210">
        <v>0</v>
      </c>
      <c r="M192" s="210">
        <v>0</v>
      </c>
      <c r="N192" s="210">
        <v>0</v>
      </c>
      <c r="O192" s="210">
        <v>0</v>
      </c>
      <c r="P192" s="210">
        <v>0</v>
      </c>
      <c r="Q192" s="210">
        <v>0</v>
      </c>
      <c r="R192" s="210">
        <v>0</v>
      </c>
      <c r="S192" s="210">
        <v>0</v>
      </c>
      <c r="T192" s="210">
        <v>0</v>
      </c>
      <c r="U192" s="210">
        <v>0</v>
      </c>
      <c r="V192" s="210">
        <v>0</v>
      </c>
      <c r="X192" s="48" t="str">
        <f>_xlfn.CONCAT(Inputs1[[#This Row],[Item Code]],"_",Inputs1[[#This Row],[Company Acronym]])</f>
        <v>C_HHDUHH_PR24CA008_PRT</v>
      </c>
    </row>
    <row r="193" spans="1:24">
      <c r="A193" s="48" t="s">
        <v>100</v>
      </c>
      <c r="B193" s="48" t="s">
        <v>55</v>
      </c>
      <c r="C193" s="48" t="s">
        <v>56</v>
      </c>
      <c r="D193" s="48" t="s">
        <v>50</v>
      </c>
      <c r="E193" s="48" t="s">
        <v>40</v>
      </c>
      <c r="F193" s="210">
        <v>0.23398355157815465</v>
      </c>
      <c r="G193" s="210">
        <v>0.25319742316561511</v>
      </c>
      <c r="H193" s="210">
        <v>0.27197270192091177</v>
      </c>
      <c r="I193" s="210">
        <v>0.28898215223277252</v>
      </c>
      <c r="J193" s="210">
        <v>0.30427670812744934</v>
      </c>
      <c r="K193" s="210">
        <v>0.31548059494796576</v>
      </c>
      <c r="L193" s="210">
        <v>0.32487559505347052</v>
      </c>
      <c r="M193" s="210">
        <v>0.33282275272068118</v>
      </c>
      <c r="N193" s="210">
        <v>0.33991626957340043</v>
      </c>
      <c r="O193" s="210">
        <v>0.35315846090194453</v>
      </c>
      <c r="P193" s="210">
        <v>0.36926599451013514</v>
      </c>
      <c r="Q193" s="210">
        <v>0.3905602652573249</v>
      </c>
      <c r="R193" s="210">
        <v>0.40131381542974959</v>
      </c>
      <c r="S193" s="210">
        <v>0.41655006169463071</v>
      </c>
      <c r="T193" s="210">
        <v>0.46545518668148744</v>
      </c>
      <c r="U193" s="210">
        <v>0.54022669254823152</v>
      </c>
      <c r="V193" s="210">
        <v>0.63974288349292219</v>
      </c>
      <c r="X193" s="48" t="str">
        <f>_xlfn.CONCAT(Inputs1[[#This Row],[Item Code]],"_",Inputs1[[#This Row],[Company Acronym]])</f>
        <v>C_HHMHH_PR24CA008_PRT</v>
      </c>
    </row>
    <row r="194" spans="1:24">
      <c r="A194" s="48" t="s">
        <v>100</v>
      </c>
      <c r="B194" s="48" t="s">
        <v>57</v>
      </c>
      <c r="C194" s="48" t="s">
        <v>58</v>
      </c>
      <c r="D194" s="48" t="s">
        <v>59</v>
      </c>
      <c r="E194" s="48" t="s">
        <v>40</v>
      </c>
      <c r="F194" s="209">
        <v>284.161</v>
      </c>
      <c r="G194" s="209">
        <v>285.77700000000004</v>
      </c>
      <c r="H194" s="209">
        <v>288.66500000000002</v>
      </c>
      <c r="I194" s="209">
        <v>291.40899999999999</v>
      </c>
      <c r="J194" s="209">
        <v>293.45</v>
      </c>
      <c r="K194" s="209">
        <v>294.61400000000003</v>
      </c>
      <c r="L194" s="209">
        <v>296.61199999999997</v>
      </c>
      <c r="M194" s="209">
        <v>299.00600000000003</v>
      </c>
      <c r="N194" s="209">
        <v>300.72699999999998</v>
      </c>
      <c r="O194" s="209">
        <v>302.125</v>
      </c>
      <c r="P194" s="209">
        <v>303.10399999999998</v>
      </c>
      <c r="Q194" s="209">
        <v>308.22900000000004</v>
      </c>
      <c r="R194" s="209">
        <v>311.27660000000003</v>
      </c>
      <c r="S194" s="209">
        <v>314.452</v>
      </c>
      <c r="T194" s="209">
        <v>317.57299999999998</v>
      </c>
      <c r="U194" s="209">
        <v>320.43399999999997</v>
      </c>
      <c r="V194" s="209">
        <v>323.12200000000001</v>
      </c>
      <c r="X194" s="48" t="str">
        <f>_xlfn.CONCAT(Inputs1[[#This Row],[Item Code]],"_",Inputs1[[#This Row],[Company Acronym]])</f>
        <v>C_HHT_PR24CA008_PRT</v>
      </c>
    </row>
    <row r="195" spans="1:24">
      <c r="A195" s="48" t="s">
        <v>100</v>
      </c>
      <c r="B195" s="48" t="s">
        <v>60</v>
      </c>
      <c r="C195" s="48" t="s">
        <v>61</v>
      </c>
      <c r="D195" s="48" t="s">
        <v>50</v>
      </c>
      <c r="E195" s="48" t="s">
        <v>40</v>
      </c>
      <c r="F195" s="210">
        <v>11.666179533803735</v>
      </c>
      <c r="G195" s="210">
        <v>11.669433980140003</v>
      </c>
      <c r="H195" s="210">
        <v>11.674932961106514</v>
      </c>
      <c r="I195" s="210">
        <v>11.272212031665994</v>
      </c>
      <c r="J195" s="210">
        <v>10.866162646482733</v>
      </c>
      <c r="K195" s="210">
        <v>10.459688655924952</v>
      </c>
      <c r="L195" s="210">
        <v>10.049387522712809</v>
      </c>
      <c r="M195" s="210">
        <v>10.049387522712809</v>
      </c>
      <c r="N195" s="210">
        <v>10.049387522712809</v>
      </c>
      <c r="O195" s="210">
        <v>10.049387522712809</v>
      </c>
      <c r="P195" s="210">
        <v>10.049387522712809</v>
      </c>
      <c r="Q195" s="210">
        <v>10.049387522712809</v>
      </c>
      <c r="R195" s="210">
        <v>10.049387522712809</v>
      </c>
      <c r="S195" s="210">
        <v>10.049387522712809</v>
      </c>
      <c r="T195" s="210">
        <v>10.049387522712809</v>
      </c>
      <c r="U195" s="210">
        <v>10.049387522712809</v>
      </c>
      <c r="V195" s="210">
        <v>10.049387522712809</v>
      </c>
      <c r="X195" s="48" t="str">
        <f>_xlfn.CONCAT(Inputs1[[#This Row],[Item Code]],"_",Inputs1[[#This Row],[Company Acronym]])</f>
        <v>C_INCSCOREINT_PR24CA008_PRT</v>
      </c>
    </row>
    <row r="196" spans="1:24">
      <c r="A196" s="48" t="s">
        <v>100</v>
      </c>
      <c r="B196" s="48" t="s">
        <v>62</v>
      </c>
      <c r="C196" s="48" t="s">
        <v>63</v>
      </c>
      <c r="D196" s="48" t="s">
        <v>45</v>
      </c>
      <c r="E196" s="48" t="s">
        <v>40</v>
      </c>
      <c r="F196" s="209">
        <v>4.4112808485463137</v>
      </c>
      <c r="G196" s="209">
        <v>4.1653413553939984</v>
      </c>
      <c r="H196" s="209">
        <v>4.4331851081530775</v>
      </c>
      <c r="I196" s="209">
        <v>4.3755777595404179</v>
      </c>
      <c r="J196" s="209">
        <v>4.6021085878778187</v>
      </c>
      <c r="K196" s="209">
        <v>4.6565471343564049</v>
      </c>
      <c r="L196" s="209">
        <v>2.2200357995226736</v>
      </c>
      <c r="M196" s="209">
        <v>4.3484182387535331</v>
      </c>
      <c r="N196" s="209">
        <v>4.3259470310888455</v>
      </c>
      <c r="O196" s="209">
        <v>3.6819999999999995</v>
      </c>
      <c r="P196" s="209">
        <v>3.8542107289527716</v>
      </c>
      <c r="Q196" s="209">
        <v>4.1829999999999998</v>
      </c>
      <c r="R196" s="209">
        <v>5.13</v>
      </c>
      <c r="S196" s="209">
        <v>5.2059999999999995</v>
      </c>
      <c r="T196" s="209">
        <v>5.2729999999999997</v>
      </c>
      <c r="U196" s="209">
        <v>5.3280000000000003</v>
      </c>
      <c r="V196" s="209">
        <v>5.4019999999999992</v>
      </c>
      <c r="X196" s="48" t="str">
        <f>_xlfn.CONCAT(Inputs1[[#This Row],[Item Code]],"_",Inputs1[[#This Row],[Company Acronym]])</f>
        <v>C_OCSDEBTTR_PR24CA008_PRT</v>
      </c>
    </row>
    <row r="197" spans="1:24">
      <c r="A197" s="48" t="s">
        <v>100</v>
      </c>
      <c r="B197" s="48" t="s">
        <v>64</v>
      </c>
      <c r="C197" s="48" t="s">
        <v>65</v>
      </c>
      <c r="D197" s="48" t="s">
        <v>45</v>
      </c>
      <c r="E197" s="48" t="s">
        <v>40</v>
      </c>
      <c r="F197" s="209">
        <v>4.4112808485463137</v>
      </c>
      <c r="G197" s="209">
        <v>4.1653413553939984</v>
      </c>
      <c r="H197" s="209">
        <v>4.4331851081530775</v>
      </c>
      <c r="I197" s="209">
        <v>4.3755777595404179</v>
      </c>
      <c r="J197" s="209">
        <v>4.6021085878778187</v>
      </c>
      <c r="K197" s="209">
        <v>4.6565471343564049</v>
      </c>
      <c r="L197" s="209">
        <v>4.5219162368157759</v>
      </c>
      <c r="M197" s="209">
        <v>4.6055342549453897</v>
      </c>
      <c r="N197" s="209">
        <v>4.3542283041107996</v>
      </c>
      <c r="O197" s="209">
        <v>4.6469999999999994</v>
      </c>
      <c r="P197" s="209">
        <v>4.327933778234085</v>
      </c>
      <c r="Q197" s="209">
        <v>4.1829999999999998</v>
      </c>
      <c r="R197" s="209">
        <v>5.13</v>
      </c>
      <c r="S197" s="209">
        <v>5.2059999999999995</v>
      </c>
      <c r="T197" s="209">
        <v>5.2730000000000015</v>
      </c>
      <c r="U197" s="209">
        <v>5.3279999999999994</v>
      </c>
      <c r="V197" s="209">
        <v>5.4019999999999992</v>
      </c>
      <c r="X197" s="48" t="str">
        <f>_xlfn.CONCAT(Inputs1[[#This Row],[Item Code]],"_",Inputs1[[#This Row],[Company Acronym]])</f>
        <v>C_OCTR_PR24CA008_PRT</v>
      </c>
    </row>
    <row r="198" spans="1:24">
      <c r="A198" s="48" t="s">
        <v>100</v>
      </c>
      <c r="B198" s="48" t="s">
        <v>66</v>
      </c>
      <c r="C198" s="48" t="s">
        <v>67</v>
      </c>
      <c r="D198" s="48" t="s">
        <v>68</v>
      </c>
      <c r="E198" s="48" t="s">
        <v>40</v>
      </c>
      <c r="F198" s="209">
        <v>119.89350791514222</v>
      </c>
      <c r="G198" s="209">
        <v>121.91697930069662</v>
      </c>
      <c r="H198" s="209">
        <v>122.37523342077374</v>
      </c>
      <c r="I198" s="209">
        <v>123.53584521895036</v>
      </c>
      <c r="J198" s="209">
        <v>120.20774107487871</v>
      </c>
      <c r="K198" s="209">
        <v>120.9590409912612</v>
      </c>
      <c r="L198" s="209">
        <v>121.19147892673614</v>
      </c>
      <c r="M198" s="209">
        <v>117.34652346636996</v>
      </c>
      <c r="N198" s="209">
        <v>112.15714353047798</v>
      </c>
      <c r="O198" s="209">
        <v>109.02110053785685</v>
      </c>
      <c r="P198" s="209">
        <v>109.25025268839217</v>
      </c>
      <c r="Q198" s="209">
        <v>107.55963909950069</v>
      </c>
      <c r="R198" s="209">
        <v>128.2814063119425</v>
      </c>
      <c r="S198" s="209">
        <v>130.58590818312493</v>
      </c>
      <c r="T198" s="209">
        <v>132.99304411898999</v>
      </c>
      <c r="U198" s="209">
        <v>133.26613280738002</v>
      </c>
      <c r="V198" s="209">
        <v>134.77262458142744</v>
      </c>
      <c r="X198" s="48" t="str">
        <f>_xlfn.CONCAT(Inputs1[[#This Row],[Item Code]],"_",Inputs1[[#This Row],[Company Acronym]])</f>
        <v>C_REVHH_PR24CA008_PRT</v>
      </c>
    </row>
    <row r="199" spans="1:24">
      <c r="A199" s="48" t="s">
        <v>100</v>
      </c>
      <c r="B199" s="48" t="s">
        <v>69</v>
      </c>
      <c r="C199" s="48" t="s">
        <v>70</v>
      </c>
      <c r="D199" s="48" t="s">
        <v>45</v>
      </c>
      <c r="E199" s="48" t="s">
        <v>40</v>
      </c>
      <c r="F199" s="209">
        <v>4.3777013415083887</v>
      </c>
      <c r="G199" s="209">
        <v>4.1358420884705662</v>
      </c>
      <c r="H199" s="209">
        <v>4.4013591741037654</v>
      </c>
      <c r="I199" s="209">
        <v>4.3781113888163539</v>
      </c>
      <c r="J199" s="209">
        <v>4.4038695244464474</v>
      </c>
      <c r="K199" s="209">
        <v>4.6890214745323568</v>
      </c>
      <c r="L199" s="209">
        <v>2.2485574157153958</v>
      </c>
      <c r="M199" s="209">
        <v>4.3259667205932377</v>
      </c>
      <c r="N199" s="209">
        <v>4.3401865531698292</v>
      </c>
      <c r="O199" s="209">
        <v>3.7650909090909082</v>
      </c>
      <c r="P199" s="209">
        <v>3.9613582695538541</v>
      </c>
      <c r="Q199" s="209">
        <v>4.1109999999999998</v>
      </c>
      <c r="R199" s="209">
        <v>5.0580000000000007</v>
      </c>
      <c r="S199" s="209">
        <v>5.1110000000000007</v>
      </c>
      <c r="T199" s="209">
        <v>5.1690000000000005</v>
      </c>
      <c r="U199" s="209">
        <v>5.2330000000000005</v>
      </c>
      <c r="V199" s="209">
        <v>5.3010000000000002</v>
      </c>
      <c r="X199" s="48" t="str">
        <f>_xlfn.CONCAT(Inputs1[[#This Row],[Item Code]],"_",Inputs1[[#This Row],[Company Acronym]])</f>
        <v>C_SOCSDEBTTR_PR24CA008_PRT</v>
      </c>
    </row>
    <row r="200" spans="1:24">
      <c r="A200" s="48" t="s">
        <v>100</v>
      </c>
      <c r="B200" s="48" t="s">
        <v>71</v>
      </c>
      <c r="C200" s="48" t="s">
        <v>72</v>
      </c>
      <c r="D200" s="48" t="s">
        <v>45</v>
      </c>
      <c r="E200" s="48" t="s">
        <v>40</v>
      </c>
      <c r="F200" s="209">
        <v>4.3777013415083887</v>
      </c>
      <c r="G200" s="209">
        <v>4.1358420884705662</v>
      </c>
      <c r="H200" s="209">
        <v>4.4013591741037654</v>
      </c>
      <c r="I200" s="209">
        <v>4.3781113888163539</v>
      </c>
      <c r="J200" s="209">
        <v>4.4038695244464474</v>
      </c>
      <c r="K200" s="209">
        <v>4.6890214745323568</v>
      </c>
      <c r="L200" s="209">
        <v>4.550437853008491</v>
      </c>
      <c r="M200" s="209">
        <v>4.5830827367850961</v>
      </c>
      <c r="N200" s="209">
        <v>4.3684678261917833</v>
      </c>
      <c r="O200" s="209">
        <v>4.730090909090908</v>
      </c>
      <c r="P200" s="209">
        <v>4.4350813188351683</v>
      </c>
      <c r="Q200" s="209">
        <v>4.1109999999999998</v>
      </c>
      <c r="R200" s="209">
        <v>5.0580000000000007</v>
      </c>
      <c r="S200" s="209">
        <v>5.1110000000000007</v>
      </c>
      <c r="T200" s="209">
        <v>5.1690000000000005</v>
      </c>
      <c r="U200" s="209">
        <v>5.2329999999999997</v>
      </c>
      <c r="V200" s="209">
        <v>5.3010000000000002</v>
      </c>
      <c r="X200" s="48" t="str">
        <f>_xlfn.CONCAT(Inputs1[[#This Row],[Item Code]],"_",Inputs1[[#This Row],[Company Acronym]])</f>
        <v>C_SOCTR_PR24CA008_PRT</v>
      </c>
    </row>
    <row r="201" spans="1:24">
      <c r="A201" s="48" t="s">
        <v>100</v>
      </c>
      <c r="B201" s="48" t="s">
        <v>73</v>
      </c>
      <c r="C201" s="48" t="s">
        <v>74</v>
      </c>
      <c r="D201" s="48" t="s">
        <v>45</v>
      </c>
      <c r="E201" s="48" t="s">
        <v>40</v>
      </c>
      <c r="F201" s="209">
        <v>5.6106137823467925</v>
      </c>
      <c r="G201" s="209">
        <v>5.9532436928826993</v>
      </c>
      <c r="H201" s="209">
        <v>5.9036549311753124</v>
      </c>
      <c r="I201" s="209">
        <v>5.2384437646883271</v>
      </c>
      <c r="J201" s="209">
        <v>5.7013855167701317</v>
      </c>
      <c r="K201" s="209">
        <v>5.39420860262506</v>
      </c>
      <c r="L201" s="209">
        <v>4.9619345040208858</v>
      </c>
      <c r="M201" s="209">
        <v>4.9416919172632143</v>
      </c>
      <c r="N201" s="209">
        <v>4.7056676199150775</v>
      </c>
      <c r="O201" s="209">
        <v>5.0530909090909084</v>
      </c>
      <c r="P201" s="209">
        <v>4.7193151484039566</v>
      </c>
      <c r="Q201" s="209">
        <v>4.7809999999999997</v>
      </c>
      <c r="R201" s="209">
        <v>5.8870000000000005</v>
      </c>
      <c r="S201" s="209">
        <v>5.9530000000000012</v>
      </c>
      <c r="T201" s="209">
        <v>6.0250000000000004</v>
      </c>
      <c r="U201" s="209">
        <v>6.0940000000000003</v>
      </c>
      <c r="V201" s="209">
        <v>6.1720000000000006</v>
      </c>
      <c r="X201" s="48" t="str">
        <f>_xlfn.CONCAT(Inputs1[[#This Row],[Item Code]],"_",Inputs1[[#This Row],[Company Acronym]])</f>
        <v>C_STCSDEBTTR_PR24CA008_PRT</v>
      </c>
    </row>
    <row r="202" spans="1:24">
      <c r="A202" s="48" t="s">
        <v>100</v>
      </c>
      <c r="B202" s="48" t="s">
        <v>75</v>
      </c>
      <c r="C202" s="48" t="s">
        <v>76</v>
      </c>
      <c r="D202" s="48" t="s">
        <v>45</v>
      </c>
      <c r="E202" s="48" t="s">
        <v>40</v>
      </c>
      <c r="F202" s="209">
        <v>5.6106137823467925</v>
      </c>
      <c r="G202" s="209">
        <v>5.9532436928826993</v>
      </c>
      <c r="H202" s="209">
        <v>5.9036549311753124</v>
      </c>
      <c r="I202" s="209">
        <v>5.2384437646883271</v>
      </c>
      <c r="J202" s="209">
        <v>5.7013855167701317</v>
      </c>
      <c r="K202" s="209">
        <v>5.39420860262506</v>
      </c>
      <c r="L202" s="209">
        <v>7.2638149413139814</v>
      </c>
      <c r="M202" s="209">
        <v>5.1988079334550719</v>
      </c>
      <c r="N202" s="209">
        <v>4.7339488929370317</v>
      </c>
      <c r="O202" s="209">
        <v>6.0180909090909083</v>
      </c>
      <c r="P202" s="209">
        <v>5.1930381976852704</v>
      </c>
      <c r="Q202" s="209">
        <v>4.7809999999999997</v>
      </c>
      <c r="R202" s="209">
        <v>5.8870000000000005</v>
      </c>
      <c r="S202" s="209">
        <v>5.9530000000000012</v>
      </c>
      <c r="T202" s="209">
        <v>6.0250000000000004</v>
      </c>
      <c r="U202" s="209">
        <v>6.0939999999999994</v>
      </c>
      <c r="V202" s="209">
        <v>6.1720000000000006</v>
      </c>
      <c r="X202" s="48" t="str">
        <f>_xlfn.CONCAT(Inputs1[[#This Row],[Item Code]],"_",Inputs1[[#This Row],[Company Acronym]])</f>
        <v>C_STCTR_PR24CA008_PRT</v>
      </c>
    </row>
    <row r="203" spans="1:24">
      <c r="A203" s="48" t="s">
        <v>100</v>
      </c>
      <c r="B203" s="48" t="s">
        <v>77</v>
      </c>
      <c r="C203" s="48" t="s">
        <v>78</v>
      </c>
      <c r="D203" s="48" t="s">
        <v>45</v>
      </c>
      <c r="E203" s="48" t="s">
        <v>40</v>
      </c>
      <c r="F203" s="209">
        <v>5.6441932893847175</v>
      </c>
      <c r="G203" s="209">
        <v>5.9827429598061324</v>
      </c>
      <c r="H203" s="209">
        <v>5.9354808652246245</v>
      </c>
      <c r="I203" s="209">
        <v>5.2359101354123911</v>
      </c>
      <c r="J203" s="209">
        <v>5.899624580201503</v>
      </c>
      <c r="K203" s="209">
        <v>5.3617342624491071</v>
      </c>
      <c r="L203" s="209">
        <v>4.9334128878281636</v>
      </c>
      <c r="M203" s="209">
        <v>4.9641434354235088</v>
      </c>
      <c r="N203" s="209">
        <v>4.6914280978340939</v>
      </c>
      <c r="O203" s="209">
        <v>4.97</v>
      </c>
      <c r="P203" s="209">
        <v>4.6121676078028742</v>
      </c>
      <c r="Q203" s="209">
        <v>4.8529999999999998</v>
      </c>
      <c r="R203" s="209">
        <v>5.9589999999999996</v>
      </c>
      <c r="S203" s="209">
        <v>6.048</v>
      </c>
      <c r="T203" s="209">
        <v>6.1289999999999996</v>
      </c>
      <c r="U203" s="209">
        <v>6.1890000000000001</v>
      </c>
      <c r="V203" s="209">
        <v>6.2729999999999997</v>
      </c>
      <c r="X203" s="48" t="str">
        <f>_xlfn.CONCAT(Inputs1[[#This Row],[Item Code]],"_",Inputs1[[#This Row],[Company Acronym]])</f>
        <v>C_TCSDEBTTR_PR24CA008_PRT</v>
      </c>
    </row>
    <row r="204" spans="1:24">
      <c r="A204" s="48" t="s">
        <v>100</v>
      </c>
      <c r="B204" s="48" t="s">
        <v>79</v>
      </c>
      <c r="C204" s="48" t="s">
        <v>80</v>
      </c>
      <c r="D204" s="48" t="s">
        <v>45</v>
      </c>
      <c r="E204" s="48" t="s">
        <v>40</v>
      </c>
      <c r="F204" s="209">
        <v>5.6441932893847175</v>
      </c>
      <c r="G204" s="209">
        <v>5.9827429598061324</v>
      </c>
      <c r="H204" s="209">
        <v>5.9354808652246245</v>
      </c>
      <c r="I204" s="209">
        <v>5.2359101354123911</v>
      </c>
      <c r="J204" s="209">
        <v>5.899624580201503</v>
      </c>
      <c r="K204" s="209">
        <v>5.3617342624491071</v>
      </c>
      <c r="L204" s="209">
        <v>7.2352933251212592</v>
      </c>
      <c r="M204" s="209">
        <v>5.2212594516153663</v>
      </c>
      <c r="N204" s="209">
        <v>4.719709370856048</v>
      </c>
      <c r="O204" s="209">
        <v>5.9349999999999996</v>
      </c>
      <c r="P204" s="209">
        <v>5.085890657084188</v>
      </c>
      <c r="Q204" s="209">
        <v>4.8529999999999998</v>
      </c>
      <c r="R204" s="209">
        <v>5.9589999999999996</v>
      </c>
      <c r="S204" s="209">
        <v>6.048</v>
      </c>
      <c r="T204" s="209">
        <v>6.1290000000000013</v>
      </c>
      <c r="U204" s="209">
        <v>6.1889999999999992</v>
      </c>
      <c r="V204" s="209">
        <v>6.2729999999999997</v>
      </c>
      <c r="X204" s="48" t="str">
        <f>_xlfn.CONCAT(Inputs1[[#This Row],[Item Code]],"_",Inputs1[[#This Row],[Company Acronym]])</f>
        <v>C_TCTR_PR24CA008_PRT</v>
      </c>
    </row>
    <row r="205" spans="1:24">
      <c r="A205" s="48" t="s">
        <v>100</v>
      </c>
      <c r="B205" s="48" t="s">
        <v>81</v>
      </c>
      <c r="C205" s="48" t="s">
        <v>82</v>
      </c>
      <c r="D205" s="48" t="s">
        <v>83</v>
      </c>
      <c r="E205" s="48" t="s">
        <v>40</v>
      </c>
      <c r="F205" s="211" t="s">
        <v>84</v>
      </c>
      <c r="G205" s="211" t="s">
        <v>84</v>
      </c>
      <c r="H205" s="211" t="s">
        <v>84</v>
      </c>
      <c r="I205" s="211" t="s">
        <v>84</v>
      </c>
      <c r="J205" s="211" t="s">
        <v>84</v>
      </c>
      <c r="K205" s="211" t="s">
        <v>84</v>
      </c>
      <c r="L205" s="211" t="s">
        <v>84</v>
      </c>
      <c r="M205" s="211" t="s">
        <v>84</v>
      </c>
      <c r="N205" s="211" t="s">
        <v>84</v>
      </c>
      <c r="O205" s="211" t="s">
        <v>84</v>
      </c>
      <c r="P205" s="211" t="s">
        <v>84</v>
      </c>
      <c r="Q205" s="211" t="s">
        <v>84</v>
      </c>
      <c r="R205" s="211" t="s">
        <v>84</v>
      </c>
      <c r="S205" s="211" t="s">
        <v>84</v>
      </c>
      <c r="T205" s="211" t="s">
        <v>84</v>
      </c>
      <c r="U205" s="211" t="s">
        <v>84</v>
      </c>
      <c r="V205" s="211" t="s">
        <v>84</v>
      </c>
      <c r="X205" s="48" t="str">
        <f>_xlfn.CONCAT(Inputs1[[#This Row],[Item Code]],"_",Inputs1[[#This Row],[Company Acronym]])</f>
        <v>PR24QA_PR24CA10_OUT1_PRT</v>
      </c>
    </row>
    <row r="206" spans="1:24">
      <c r="A206" s="48" t="s">
        <v>100</v>
      </c>
      <c r="B206" s="48" t="s">
        <v>85</v>
      </c>
      <c r="C206" s="48" t="s">
        <v>86</v>
      </c>
      <c r="D206" s="48" t="s">
        <v>83</v>
      </c>
      <c r="E206" s="48" t="s">
        <v>40</v>
      </c>
      <c r="F206" s="211" t="s">
        <v>87</v>
      </c>
      <c r="G206" s="211" t="s">
        <v>87</v>
      </c>
      <c r="H206" s="211" t="s">
        <v>87</v>
      </c>
      <c r="I206" s="211" t="s">
        <v>87</v>
      </c>
      <c r="J206" s="211" t="s">
        <v>87</v>
      </c>
      <c r="K206" s="211" t="s">
        <v>87</v>
      </c>
      <c r="L206" s="211" t="s">
        <v>87</v>
      </c>
      <c r="M206" s="211" t="s">
        <v>87</v>
      </c>
      <c r="N206" s="211" t="s">
        <v>87</v>
      </c>
      <c r="O206" s="211" t="s">
        <v>87</v>
      </c>
      <c r="P206" s="211" t="s">
        <v>87</v>
      </c>
      <c r="Q206" s="211" t="s">
        <v>87</v>
      </c>
      <c r="R206" s="211" t="s">
        <v>87</v>
      </c>
      <c r="S206" s="211" t="s">
        <v>87</v>
      </c>
      <c r="T206" s="211" t="s">
        <v>87</v>
      </c>
      <c r="U206" s="211" t="s">
        <v>87</v>
      </c>
      <c r="V206" s="211" t="s">
        <v>87</v>
      </c>
      <c r="X206" s="48" t="str">
        <f>_xlfn.CONCAT(Inputs1[[#This Row],[Item Code]],"_",Inputs1[[#This Row],[Company Acronym]])</f>
        <v>PR24QA_PR24CA10_OUT2_PRT</v>
      </c>
    </row>
    <row r="207" spans="1:24">
      <c r="A207" s="48" t="s">
        <v>100</v>
      </c>
      <c r="B207" s="48" t="s">
        <v>88</v>
      </c>
      <c r="C207" s="48" t="s">
        <v>89</v>
      </c>
      <c r="D207" s="48" t="s">
        <v>83</v>
      </c>
      <c r="E207" s="48" t="s">
        <v>40</v>
      </c>
      <c r="F207" s="212">
        <v>0</v>
      </c>
      <c r="G207" s="212">
        <v>0</v>
      </c>
      <c r="H207" s="212">
        <v>0</v>
      </c>
      <c r="I207" s="212">
        <v>0</v>
      </c>
      <c r="J207" s="212">
        <v>0</v>
      </c>
      <c r="K207" s="212">
        <v>0</v>
      </c>
      <c r="L207" s="212">
        <v>0</v>
      </c>
      <c r="M207" s="212">
        <v>0</v>
      </c>
      <c r="N207" s="212">
        <v>0</v>
      </c>
      <c r="O207" s="212">
        <v>0</v>
      </c>
      <c r="P207" s="212">
        <v>0</v>
      </c>
      <c r="Q207" s="212">
        <v>0</v>
      </c>
      <c r="R207" s="212">
        <v>0</v>
      </c>
      <c r="S207" s="212">
        <v>0</v>
      </c>
      <c r="T207" s="212">
        <v>0</v>
      </c>
      <c r="U207" s="212">
        <v>0</v>
      </c>
      <c r="V207" s="212">
        <v>0</v>
      </c>
      <c r="X207" s="48" t="str">
        <f>_xlfn.CONCAT(Inputs1[[#This Row],[Item Code]],"_",Inputs1[[#This Row],[Company Acronym]])</f>
        <v>PR24QA_PR24CA10_OUT3_PRT</v>
      </c>
    </row>
    <row r="208" spans="1:24">
      <c r="A208" s="48" t="s">
        <v>100</v>
      </c>
      <c r="B208" s="48" t="s">
        <v>90</v>
      </c>
      <c r="C208" s="48" t="s">
        <v>91</v>
      </c>
      <c r="D208" s="48" t="s">
        <v>39</v>
      </c>
      <c r="E208" s="48" t="s">
        <v>40</v>
      </c>
      <c r="F208" s="212">
        <v>0</v>
      </c>
      <c r="G208" s="212">
        <v>0</v>
      </c>
      <c r="H208" s="212">
        <v>0</v>
      </c>
      <c r="I208" s="212">
        <v>0</v>
      </c>
      <c r="J208" s="212">
        <v>0</v>
      </c>
      <c r="K208" s="212">
        <v>0</v>
      </c>
      <c r="L208" s="212">
        <v>0</v>
      </c>
      <c r="M208" s="212">
        <v>0</v>
      </c>
      <c r="N208" s="212">
        <v>0</v>
      </c>
      <c r="O208" s="212">
        <v>0</v>
      </c>
      <c r="P208" s="212">
        <v>0</v>
      </c>
      <c r="Q208" s="212">
        <v>0</v>
      </c>
      <c r="R208" s="212">
        <v>0</v>
      </c>
      <c r="S208" s="212">
        <v>0</v>
      </c>
      <c r="T208" s="212">
        <v>0</v>
      </c>
      <c r="U208" s="212">
        <v>0</v>
      </c>
      <c r="V208" s="212">
        <v>0</v>
      </c>
      <c r="X208" s="48" t="str">
        <f>_xlfn.CONCAT(Inputs1[[#This Row],[Item Code]],"_",Inputs1[[#This Row],[Company Acronym]])</f>
        <v>PR24QA_PR24CA10_OUT4_PRT</v>
      </c>
    </row>
    <row r="209" spans="1:24">
      <c r="A209" s="48" t="s">
        <v>101</v>
      </c>
      <c r="B209" s="48" t="s">
        <v>37</v>
      </c>
      <c r="C209" s="48" t="s">
        <v>38</v>
      </c>
      <c r="D209" s="48" t="s">
        <v>39</v>
      </c>
      <c r="E209" s="48" t="s">
        <v>40</v>
      </c>
      <c r="F209" s="209">
        <v>0</v>
      </c>
      <c r="G209" s="209">
        <v>0</v>
      </c>
      <c r="H209" s="209">
        <v>0</v>
      </c>
      <c r="I209" s="209">
        <v>0</v>
      </c>
      <c r="J209" s="209">
        <v>0</v>
      </c>
      <c r="K209" s="209">
        <v>0</v>
      </c>
      <c r="L209" s="209">
        <v>1</v>
      </c>
      <c r="M209" s="209">
        <v>0</v>
      </c>
      <c r="N209" s="209">
        <v>0</v>
      </c>
      <c r="O209" s="209">
        <v>0</v>
      </c>
      <c r="P209" s="209">
        <v>0</v>
      </c>
      <c r="Q209" s="209">
        <v>0</v>
      </c>
      <c r="R209" s="209">
        <v>0</v>
      </c>
      <c r="S209" s="209">
        <v>0</v>
      </c>
      <c r="T209" s="209">
        <v>0</v>
      </c>
      <c r="U209" s="209">
        <v>0</v>
      </c>
      <c r="V209" s="209">
        <v>0</v>
      </c>
      <c r="X209" s="48" t="str">
        <f>_xlfn.CONCAT(Inputs1[[#This Row],[Item Code]],"_",Inputs1[[#This Row],[Company Acronym]])</f>
        <v>C_COVID20_PR24CA008_SBB</v>
      </c>
    </row>
    <row r="210" spans="1:24">
      <c r="A210" s="48" t="s">
        <v>101</v>
      </c>
      <c r="B210" s="48" t="s">
        <v>41</v>
      </c>
      <c r="C210" s="48" t="s">
        <v>42</v>
      </c>
      <c r="D210" s="48" t="s">
        <v>39</v>
      </c>
      <c r="E210" s="48" t="s">
        <v>40</v>
      </c>
      <c r="F210" s="209">
        <v>0</v>
      </c>
      <c r="G210" s="209">
        <v>0</v>
      </c>
      <c r="H210" s="209">
        <v>0</v>
      </c>
      <c r="I210" s="209">
        <v>0</v>
      </c>
      <c r="J210" s="209">
        <v>0</v>
      </c>
      <c r="K210" s="209">
        <v>0</v>
      </c>
      <c r="L210" s="209">
        <v>0</v>
      </c>
      <c r="M210" s="209">
        <v>1</v>
      </c>
      <c r="N210" s="209">
        <v>0</v>
      </c>
      <c r="O210" s="209">
        <v>0</v>
      </c>
      <c r="P210" s="209">
        <v>0</v>
      </c>
      <c r="Q210" s="209">
        <v>0</v>
      </c>
      <c r="R210" s="209">
        <v>0</v>
      </c>
      <c r="S210" s="209">
        <v>0</v>
      </c>
      <c r="T210" s="209">
        <v>0</v>
      </c>
      <c r="U210" s="209">
        <v>0</v>
      </c>
      <c r="V210" s="209">
        <v>0</v>
      </c>
      <c r="X210" s="48" t="str">
        <f>_xlfn.CONCAT(Inputs1[[#This Row],[Item Code]],"_",Inputs1[[#This Row],[Company Acronym]])</f>
        <v>C_COVID21_PR24CA008_SBB</v>
      </c>
    </row>
    <row r="211" spans="1:24">
      <c r="A211" s="48" t="s">
        <v>101</v>
      </c>
      <c r="B211" s="48" t="s">
        <v>43</v>
      </c>
      <c r="C211" s="48" t="s">
        <v>44</v>
      </c>
      <c r="D211" s="48" t="s">
        <v>45</v>
      </c>
      <c r="E211" s="48" t="s">
        <v>40</v>
      </c>
      <c r="F211" s="209">
        <v>27.034225828262333</v>
      </c>
      <c r="G211" s="209">
        <v>25.753308682209408</v>
      </c>
      <c r="H211" s="209">
        <v>22.922601081530779</v>
      </c>
      <c r="I211" s="209">
        <v>20.992109971276154</v>
      </c>
      <c r="J211" s="209">
        <v>20.143965296657605</v>
      </c>
      <c r="K211" s="209">
        <v>17.181132947071717</v>
      </c>
      <c r="L211" s="209">
        <v>20.008740472707682</v>
      </c>
      <c r="M211" s="209">
        <v>17.12979072786985</v>
      </c>
      <c r="N211" s="209">
        <v>14.16239133637837</v>
      </c>
      <c r="O211" s="209">
        <v>13.178000000000001</v>
      </c>
      <c r="P211" s="209">
        <v>12.399227091889115</v>
      </c>
      <c r="Q211" s="209">
        <v>1.1479518544974312</v>
      </c>
      <c r="R211" s="209">
        <v>1.1131236156022362</v>
      </c>
      <c r="S211" s="209">
        <v>1.2044505692359107</v>
      </c>
      <c r="T211" s="209">
        <v>1.2682855878918664</v>
      </c>
      <c r="U211" s="209">
        <v>1.2881768653612675</v>
      </c>
      <c r="V211" s="209">
        <v>1.292865861714978</v>
      </c>
      <c r="X211" s="48" t="str">
        <f>_xlfn.CONCAT(Inputs1[[#This Row],[Item Code]],"_",Inputs1[[#This Row],[Company Acronym]])</f>
        <v>C_DCSDEBTT_PR24CA008_SBB</v>
      </c>
    </row>
    <row r="212" spans="1:24">
      <c r="A212" s="48" t="s">
        <v>101</v>
      </c>
      <c r="B212" s="48" t="s">
        <v>46</v>
      </c>
      <c r="C212" s="48" t="s">
        <v>47</v>
      </c>
      <c r="D212" s="48" t="s">
        <v>45</v>
      </c>
      <c r="E212" s="48" t="s">
        <v>40</v>
      </c>
      <c r="F212" s="209">
        <v>27.034225828262333</v>
      </c>
      <c r="G212" s="209">
        <v>25.753308682209408</v>
      </c>
      <c r="H212" s="209">
        <v>22.922601081530779</v>
      </c>
      <c r="I212" s="209">
        <v>20.992109971276154</v>
      </c>
      <c r="J212" s="209">
        <v>20.143965296657605</v>
      </c>
      <c r="K212" s="209">
        <v>17.181132947071717</v>
      </c>
      <c r="L212" s="209">
        <v>20.008740472707682</v>
      </c>
      <c r="M212" s="209">
        <v>17.12979072786985</v>
      </c>
      <c r="N212" s="209">
        <v>14.16239133637837</v>
      </c>
      <c r="O212" s="209">
        <v>13.178000000000001</v>
      </c>
      <c r="P212" s="209">
        <v>12.399227091889115</v>
      </c>
      <c r="Q212" s="209">
        <v>14.451619789236153</v>
      </c>
      <c r="R212" s="209">
        <v>17.814123615602238</v>
      </c>
      <c r="S212" s="209">
        <v>18.025450569235911</v>
      </c>
      <c r="T212" s="209">
        <v>18.500285587891867</v>
      </c>
      <c r="U212" s="209">
        <v>19.143176865361269</v>
      </c>
      <c r="V212" s="209">
        <v>19.786865861714979</v>
      </c>
      <c r="X212" s="48" t="str">
        <f>_xlfn.CONCAT(Inputs1[[#This Row],[Item Code]],"_",Inputs1[[#This Row],[Company Acronym]])</f>
        <v>C_DCT_PR24CA008_SBB</v>
      </c>
    </row>
    <row r="213" spans="1:24">
      <c r="A213" s="48" t="s">
        <v>101</v>
      </c>
      <c r="B213" s="48" t="s">
        <v>48</v>
      </c>
      <c r="C213" s="48" t="s">
        <v>49</v>
      </c>
      <c r="D213" s="48" t="s">
        <v>50</v>
      </c>
      <c r="E213" s="48" t="s">
        <v>40</v>
      </c>
      <c r="F213" s="210">
        <v>21.876836956657815</v>
      </c>
      <c r="G213" s="210">
        <v>21.790562932517986</v>
      </c>
      <c r="H213" s="210">
        <v>21.513428821848287</v>
      </c>
      <c r="I213" s="210">
        <v>20.897452784653616</v>
      </c>
      <c r="J213" s="210">
        <v>20.854833520278863</v>
      </c>
      <c r="K213" s="210">
        <v>20.105660661908569</v>
      </c>
      <c r="L213" s="210">
        <v>19.377865736929806</v>
      </c>
      <c r="M213" s="210">
        <v>19.132560659574573</v>
      </c>
      <c r="N213" s="210">
        <v>17.337680691346218</v>
      </c>
      <c r="O213" s="210">
        <v>18.265992028587906</v>
      </c>
      <c r="P213" s="210">
        <v>18.061427096065064</v>
      </c>
      <c r="Q213" s="210">
        <v>18.307883448010859</v>
      </c>
      <c r="R213" s="210">
        <v>18.307883448010859</v>
      </c>
      <c r="S213" s="210">
        <v>18.307883448010859</v>
      </c>
      <c r="T213" s="210">
        <v>18.307883448010859</v>
      </c>
      <c r="U213" s="210">
        <v>18.307883448010859</v>
      </c>
      <c r="V213" s="210">
        <v>18.307883448010859</v>
      </c>
      <c r="X213" s="48" t="str">
        <f>_xlfn.CONCAT(Inputs1[[#This Row],[Item Code]],"_",Inputs1[[#This Row],[Company Acronym]])</f>
        <v>C_EQLPCF62_PR24CA008_SBB</v>
      </c>
    </row>
    <row r="214" spans="1:24">
      <c r="A214" s="48" t="s">
        <v>101</v>
      </c>
      <c r="B214" s="48" t="s">
        <v>51</v>
      </c>
      <c r="C214" s="48" t="s">
        <v>52</v>
      </c>
      <c r="D214" s="48" t="s">
        <v>39</v>
      </c>
      <c r="E214" s="48" t="s">
        <v>40</v>
      </c>
      <c r="F214" s="209">
        <v>1.7891293659725958</v>
      </c>
      <c r="G214" s="209">
        <v>1.7427853122762131</v>
      </c>
      <c r="H214" s="209">
        <v>1.6871850130689163</v>
      </c>
      <c r="I214" s="209">
        <v>1.5162217638563924</v>
      </c>
      <c r="J214" s="209">
        <v>1.507415814063366</v>
      </c>
      <c r="K214" s="209">
        <v>1.4817981408889811</v>
      </c>
      <c r="L214" s="209">
        <v>1.4871904444593798</v>
      </c>
      <c r="M214" s="209">
        <v>1.5086789037939752</v>
      </c>
      <c r="N214" s="209">
        <v>1.5046687275164767</v>
      </c>
      <c r="O214" s="209">
        <v>1.5008956667706872</v>
      </c>
      <c r="P214" s="209">
        <v>1.5008956667706872</v>
      </c>
      <c r="Q214" s="209">
        <v>1.5008956667706872</v>
      </c>
      <c r="R214" s="209">
        <v>1.5008956667706872</v>
      </c>
      <c r="S214" s="209">
        <v>1.5008956667706872</v>
      </c>
      <c r="T214" s="209">
        <v>1.5008956667706872</v>
      </c>
      <c r="U214" s="209">
        <v>1.5008956667706872</v>
      </c>
      <c r="V214" s="209">
        <v>1.5008956667706872</v>
      </c>
      <c r="X214" s="48" t="str">
        <f>_xlfn.CONCAT(Inputs1[[#This Row],[Item Code]],"_",Inputs1[[#This Row],[Company Acronym]])</f>
        <v>C_EQXPCF2_PR24CA008_SBB</v>
      </c>
    </row>
    <row r="215" spans="1:24">
      <c r="A215" s="48" t="s">
        <v>101</v>
      </c>
      <c r="B215" s="48" t="s">
        <v>53</v>
      </c>
      <c r="C215" s="48" t="s">
        <v>54</v>
      </c>
      <c r="D215" s="48" t="s">
        <v>50</v>
      </c>
      <c r="E215" s="48" t="s">
        <v>40</v>
      </c>
      <c r="F215" s="210">
        <v>0.47394803938328139</v>
      </c>
      <c r="G215" s="210">
        <v>0.47471377115137048</v>
      </c>
      <c r="H215" s="210">
        <v>0.47193298313535259</v>
      </c>
      <c r="I215" s="210">
        <v>0.4739379860095268</v>
      </c>
      <c r="J215" s="210">
        <v>0.47666882022160356</v>
      </c>
      <c r="K215" s="210">
        <v>0.48013602775571401</v>
      </c>
      <c r="L215" s="210">
        <v>0.48154380591173213</v>
      </c>
      <c r="M215" s="210">
        <v>0.47961433117319574</v>
      </c>
      <c r="N215" s="210">
        <v>0.47955357815433147</v>
      </c>
      <c r="O215" s="210">
        <v>0.47990537963616686</v>
      </c>
      <c r="P215" s="210">
        <v>0.48019656836503233</v>
      </c>
      <c r="Q215" s="210">
        <v>0.48484748130147864</v>
      </c>
      <c r="R215" s="210">
        <v>0.4876604501647549</v>
      </c>
      <c r="S215" s="210">
        <v>0.4900532555742762</v>
      </c>
      <c r="T215" s="210">
        <v>0.49207437642255125</v>
      </c>
      <c r="U215" s="210">
        <v>0.49370799561746642</v>
      </c>
      <c r="V215" s="210">
        <v>0.49540642353765735</v>
      </c>
      <c r="X215" s="48" t="str">
        <f>_xlfn.CONCAT(Inputs1[[#This Row],[Item Code]],"_",Inputs1[[#This Row],[Company Acronym]])</f>
        <v>C_HHDUHH_PR24CA008_SBB</v>
      </c>
    </row>
    <row r="216" spans="1:24">
      <c r="A216" s="48" t="s">
        <v>101</v>
      </c>
      <c r="B216" s="48" t="s">
        <v>55</v>
      </c>
      <c r="C216" s="48" t="s">
        <v>56</v>
      </c>
      <c r="D216" s="48" t="s">
        <v>50</v>
      </c>
      <c r="E216" s="48" t="s">
        <v>40</v>
      </c>
      <c r="F216" s="210">
        <v>0.62755665802232496</v>
      </c>
      <c r="G216" s="210">
        <v>0.64521862831343457</v>
      </c>
      <c r="H216" s="210">
        <v>0.66126218039922013</v>
      </c>
      <c r="I216" s="210">
        <v>0.68510480214105784</v>
      </c>
      <c r="J216" s="210">
        <v>0.69544758820332508</v>
      </c>
      <c r="K216" s="210">
        <v>0.71385550661398867</v>
      </c>
      <c r="L216" s="210">
        <v>0.73025703982826318</v>
      </c>
      <c r="M216" s="210">
        <v>0.74041686559136533</v>
      </c>
      <c r="N216" s="210">
        <v>0.75182738210338729</v>
      </c>
      <c r="O216" s="210">
        <v>0.7634141191530357</v>
      </c>
      <c r="P216" s="210">
        <v>0.77574740611694382</v>
      </c>
      <c r="Q216" s="210">
        <v>0.80315814696038335</v>
      </c>
      <c r="R216" s="210">
        <v>0.81438245914232321</v>
      </c>
      <c r="S216" s="210">
        <v>0.82254195392295837</v>
      </c>
      <c r="T216" s="210">
        <v>0.83016564318593344</v>
      </c>
      <c r="U216" s="210">
        <v>0.83729907596824493</v>
      </c>
      <c r="V216" s="210">
        <v>0.84390112399141348</v>
      </c>
      <c r="X216" s="48" t="str">
        <f>_xlfn.CONCAT(Inputs1[[#This Row],[Item Code]],"_",Inputs1[[#This Row],[Company Acronym]])</f>
        <v>C_HHMHH_PR24CA008_SBB</v>
      </c>
    </row>
    <row r="217" spans="1:24">
      <c r="A217" s="48" t="s">
        <v>101</v>
      </c>
      <c r="B217" s="48" t="s">
        <v>57</v>
      </c>
      <c r="C217" s="48" t="s">
        <v>58</v>
      </c>
      <c r="D217" s="48" t="s">
        <v>59</v>
      </c>
      <c r="E217" s="48" t="s">
        <v>40</v>
      </c>
      <c r="F217" s="209">
        <v>1374.6950000000002</v>
      </c>
      <c r="G217" s="209">
        <v>1383.4209999999998</v>
      </c>
      <c r="H217" s="209">
        <v>1403.587</v>
      </c>
      <c r="I217" s="209">
        <v>1423.9690000000001</v>
      </c>
      <c r="J217" s="209">
        <v>1442.576</v>
      </c>
      <c r="K217" s="209">
        <v>1454.1149999999998</v>
      </c>
      <c r="L217" s="209">
        <v>1467.827</v>
      </c>
      <c r="M217" s="209">
        <v>1489.2570000000001</v>
      </c>
      <c r="N217" s="209">
        <v>1502.3085000000003</v>
      </c>
      <c r="O217" s="209">
        <v>1515.53</v>
      </c>
      <c r="P217" s="209">
        <v>1528.018</v>
      </c>
      <c r="Q217" s="209">
        <v>1552.5335884583965</v>
      </c>
      <c r="R217" s="209">
        <v>1567.2838896937972</v>
      </c>
      <c r="S217" s="209">
        <v>1581.784928242804</v>
      </c>
      <c r="T217" s="209">
        <v>1595.817808816046</v>
      </c>
      <c r="U217" s="209">
        <v>1609.3732184752948</v>
      </c>
      <c r="V217" s="209">
        <v>1621.5913082165707</v>
      </c>
      <c r="X217" s="48" t="str">
        <f>_xlfn.CONCAT(Inputs1[[#This Row],[Item Code]],"_",Inputs1[[#This Row],[Company Acronym]])</f>
        <v>C_HHT_PR24CA008_SBB</v>
      </c>
    </row>
    <row r="218" spans="1:24">
      <c r="A218" s="48" t="s">
        <v>101</v>
      </c>
      <c r="B218" s="48" t="s">
        <v>60</v>
      </c>
      <c r="C218" s="48" t="s">
        <v>61</v>
      </c>
      <c r="D218" s="48" t="s">
        <v>50</v>
      </c>
      <c r="E218" s="48" t="s">
        <v>40</v>
      </c>
      <c r="F218" s="210">
        <v>12.905810919676833</v>
      </c>
      <c r="G218" s="210">
        <v>12.903920448498793</v>
      </c>
      <c r="H218" s="210">
        <v>12.903120553429344</v>
      </c>
      <c r="I218" s="210">
        <v>12.558788234746384</v>
      </c>
      <c r="J218" s="210">
        <v>12.209259208396524</v>
      </c>
      <c r="K218" s="210">
        <v>11.866394153920817</v>
      </c>
      <c r="L218" s="210">
        <v>11.516321557620319</v>
      </c>
      <c r="M218" s="210">
        <v>11.516321557620319</v>
      </c>
      <c r="N218" s="210">
        <v>11.516321557620319</v>
      </c>
      <c r="O218" s="210">
        <v>11.516321557620319</v>
      </c>
      <c r="P218" s="210">
        <v>11.516321557620319</v>
      </c>
      <c r="Q218" s="210">
        <v>11.509863663479686</v>
      </c>
      <c r="R218" s="210">
        <v>11.509863663479686</v>
      </c>
      <c r="S218" s="210">
        <v>11.509863663479686</v>
      </c>
      <c r="T218" s="210">
        <v>11.509863663479686</v>
      </c>
      <c r="U218" s="210">
        <v>11.509863663479686</v>
      </c>
      <c r="V218" s="210">
        <v>11.509863663479686</v>
      </c>
      <c r="X218" s="48" t="str">
        <f>_xlfn.CONCAT(Inputs1[[#This Row],[Item Code]],"_",Inputs1[[#This Row],[Company Acronym]])</f>
        <v>C_INCSCOREINT_PR24CA008_SBB</v>
      </c>
    </row>
    <row r="219" spans="1:24">
      <c r="A219" s="48" t="s">
        <v>101</v>
      </c>
      <c r="B219" s="48" t="s">
        <v>62</v>
      </c>
      <c r="C219" s="48" t="s">
        <v>63</v>
      </c>
      <c r="D219" s="48" t="s">
        <v>45</v>
      </c>
      <c r="E219" s="48" t="s">
        <v>40</v>
      </c>
      <c r="F219" s="209">
        <v>29.425177484787003</v>
      </c>
      <c r="G219" s="209">
        <v>30.546659145984805</v>
      </c>
      <c r="H219" s="209">
        <v>32.157482113144752</v>
      </c>
      <c r="I219" s="209">
        <v>29.991216943832395</v>
      </c>
      <c r="J219" s="209">
        <v>29.861757956181037</v>
      </c>
      <c r="K219" s="209">
        <v>30.080277168806766</v>
      </c>
      <c r="L219" s="209">
        <v>14.494786768288552</v>
      </c>
      <c r="M219" s="209">
        <v>12.449828152447868</v>
      </c>
      <c r="N219" s="209">
        <v>15.723300058936196</v>
      </c>
      <c r="O219" s="209">
        <v>15.773</v>
      </c>
      <c r="P219" s="209">
        <v>16.44008470225873</v>
      </c>
      <c r="Q219" s="209">
        <v>28.985025939475019</v>
      </c>
      <c r="R219" s="209">
        <v>28.80210438783724</v>
      </c>
      <c r="S219" s="209">
        <v>30.494207942721079</v>
      </c>
      <c r="T219" s="209">
        <v>31.810611133328031</v>
      </c>
      <c r="U219" s="209">
        <v>32.096725435821632</v>
      </c>
      <c r="V219" s="209">
        <v>32.129394738345674</v>
      </c>
      <c r="X219" s="48" t="str">
        <f>_xlfn.CONCAT(Inputs1[[#This Row],[Item Code]],"_",Inputs1[[#This Row],[Company Acronym]])</f>
        <v>C_OCSDEBTTR_PR24CA008_SBB</v>
      </c>
    </row>
    <row r="220" spans="1:24">
      <c r="A220" s="48" t="s">
        <v>101</v>
      </c>
      <c r="B220" s="48" t="s">
        <v>64</v>
      </c>
      <c r="C220" s="48" t="s">
        <v>65</v>
      </c>
      <c r="D220" s="48" t="s">
        <v>45</v>
      </c>
      <c r="E220" s="48" t="s">
        <v>40</v>
      </c>
      <c r="F220" s="209">
        <v>29.425177484787003</v>
      </c>
      <c r="G220" s="209">
        <v>30.546659145984805</v>
      </c>
      <c r="H220" s="209">
        <v>32.157482113144752</v>
      </c>
      <c r="I220" s="209">
        <v>29.991216943832395</v>
      </c>
      <c r="J220" s="209">
        <v>29.861757956181037</v>
      </c>
      <c r="K220" s="209">
        <v>30.080277168806766</v>
      </c>
      <c r="L220" s="209">
        <v>31.585538558264691</v>
      </c>
      <c r="M220" s="209">
        <v>26.528057740777509</v>
      </c>
      <c r="N220" s="209">
        <v>27.177215632827455</v>
      </c>
      <c r="O220" s="209">
        <v>27.884000000000004</v>
      </c>
      <c r="P220" s="209">
        <v>27.684374999999989</v>
      </c>
      <c r="Q220" s="209">
        <v>28.98502593947503</v>
      </c>
      <c r="R220" s="209">
        <v>28.802104387837243</v>
      </c>
      <c r="S220" s="209">
        <v>30.494207942721065</v>
      </c>
      <c r="T220" s="209">
        <v>31.810611133328031</v>
      </c>
      <c r="U220" s="209">
        <v>32.096725435821632</v>
      </c>
      <c r="V220" s="209">
        <v>32.129394738345674</v>
      </c>
      <c r="X220" s="48" t="str">
        <f>_xlfn.CONCAT(Inputs1[[#This Row],[Item Code]],"_",Inputs1[[#This Row],[Company Acronym]])</f>
        <v>C_OCTR_PR24CA008_SBB</v>
      </c>
    </row>
    <row r="221" spans="1:24">
      <c r="A221" s="48" t="s">
        <v>101</v>
      </c>
      <c r="B221" s="48" t="s">
        <v>66</v>
      </c>
      <c r="C221" s="48" t="s">
        <v>67</v>
      </c>
      <c r="D221" s="48" t="s">
        <v>68</v>
      </c>
      <c r="E221" s="48" t="s">
        <v>40</v>
      </c>
      <c r="F221" s="209">
        <v>470.69341361251543</v>
      </c>
      <c r="G221" s="209">
        <v>476.87722901015582</v>
      </c>
      <c r="H221" s="209">
        <v>425.82925528812387</v>
      </c>
      <c r="I221" s="209">
        <v>422.42333858629604</v>
      </c>
      <c r="J221" s="209">
        <v>414.91692914764184</v>
      </c>
      <c r="K221" s="209">
        <v>411.9835734401272</v>
      </c>
      <c r="L221" s="209">
        <v>403.81608889462558</v>
      </c>
      <c r="M221" s="209">
        <v>412.29508761685497</v>
      </c>
      <c r="N221" s="209">
        <v>390.49205541715043</v>
      </c>
      <c r="O221" s="209">
        <v>343.50557230803742</v>
      </c>
      <c r="P221" s="209">
        <v>339.85136065581088</v>
      </c>
      <c r="Q221" s="209">
        <v>335.97026437774622</v>
      </c>
      <c r="R221" s="209">
        <v>376.87939235782068</v>
      </c>
      <c r="S221" s="209">
        <v>398.5320562513507</v>
      </c>
      <c r="T221" s="209">
        <v>418.7169715167808</v>
      </c>
      <c r="U221" s="209">
        <v>426.18454944205274</v>
      </c>
      <c r="V221" s="209">
        <v>430.4463131142893</v>
      </c>
      <c r="X221" s="48" t="str">
        <f>_xlfn.CONCAT(Inputs1[[#This Row],[Item Code]],"_",Inputs1[[#This Row],[Company Acronym]])</f>
        <v>C_REVHH_PR24CA008_SBB</v>
      </c>
    </row>
    <row r="222" spans="1:24">
      <c r="A222" s="48" t="s">
        <v>101</v>
      </c>
      <c r="B222" s="48" t="s">
        <v>69</v>
      </c>
      <c r="C222" s="48" t="s">
        <v>70</v>
      </c>
      <c r="D222" s="48" t="s">
        <v>45</v>
      </c>
      <c r="E222" s="48" t="s">
        <v>40</v>
      </c>
      <c r="F222" s="209">
        <v>28.878408862970208</v>
      </c>
      <c r="G222" s="209">
        <v>30.220741511378272</v>
      </c>
      <c r="H222" s="209">
        <v>32.26293083749281</v>
      </c>
      <c r="I222" s="209">
        <v>29.711117531986982</v>
      </c>
      <c r="J222" s="209">
        <v>29.422378751532356</v>
      </c>
      <c r="K222" s="209">
        <v>29.44774104812587</v>
      </c>
      <c r="L222" s="209">
        <v>13.836113916903816</v>
      </c>
      <c r="M222" s="209">
        <v>12.738344433412021</v>
      </c>
      <c r="N222" s="209">
        <v>16.159315136780872</v>
      </c>
      <c r="O222" s="209">
        <v>16.520844474545456</v>
      </c>
      <c r="P222" s="209">
        <v>17.332431575119585</v>
      </c>
      <c r="Q222" s="209">
        <v>13.694358004736296</v>
      </c>
      <c r="R222" s="209">
        <v>10.41310438783724</v>
      </c>
      <c r="S222" s="209">
        <v>12.294207942721076</v>
      </c>
      <c r="T222" s="209">
        <v>13.19961113332803</v>
      </c>
      <c r="U222" s="209">
        <v>12.904725435821625</v>
      </c>
      <c r="V222" s="209">
        <v>12.27939473834568</v>
      </c>
      <c r="X222" s="48" t="str">
        <f>_xlfn.CONCAT(Inputs1[[#This Row],[Item Code]],"_",Inputs1[[#This Row],[Company Acronym]])</f>
        <v>C_SOCSDEBTTR_PR24CA008_SBB</v>
      </c>
    </row>
    <row r="223" spans="1:24">
      <c r="A223" s="48" t="s">
        <v>101</v>
      </c>
      <c r="B223" s="48" t="s">
        <v>71</v>
      </c>
      <c r="C223" s="48" t="s">
        <v>72</v>
      </c>
      <c r="D223" s="48" t="s">
        <v>45</v>
      </c>
      <c r="E223" s="48" t="s">
        <v>40</v>
      </c>
      <c r="F223" s="209">
        <v>28.878408862970208</v>
      </c>
      <c r="G223" s="209">
        <v>30.220741511378272</v>
      </c>
      <c r="H223" s="209">
        <v>32.26293083749281</v>
      </c>
      <c r="I223" s="209">
        <v>29.711117531986982</v>
      </c>
      <c r="J223" s="209">
        <v>29.422378751532356</v>
      </c>
      <c r="K223" s="209">
        <v>29.44774104812587</v>
      </c>
      <c r="L223" s="209">
        <v>30.926865706879948</v>
      </c>
      <c r="M223" s="209">
        <v>26.816574021741662</v>
      </c>
      <c r="N223" s="209">
        <v>27.613230710672127</v>
      </c>
      <c r="O223" s="209">
        <v>28.631844474545456</v>
      </c>
      <c r="P223" s="209">
        <v>28.576721872860844</v>
      </c>
      <c r="Q223" s="209">
        <v>26.998025939475028</v>
      </c>
      <c r="R223" s="209">
        <v>27.114104387837241</v>
      </c>
      <c r="S223" s="209">
        <v>29.115207942721067</v>
      </c>
      <c r="T223" s="209">
        <v>30.431611133328033</v>
      </c>
      <c r="U223" s="209">
        <v>30.759725435821629</v>
      </c>
      <c r="V223" s="209">
        <v>30.773394738345672</v>
      </c>
      <c r="X223" s="48" t="str">
        <f>_xlfn.CONCAT(Inputs1[[#This Row],[Item Code]],"_",Inputs1[[#This Row],[Company Acronym]])</f>
        <v>C_SOCTR_PR24CA008_SBB</v>
      </c>
    </row>
    <row r="224" spans="1:24">
      <c r="A224" s="48" t="s">
        <v>101</v>
      </c>
      <c r="B224" s="48" t="s">
        <v>73</v>
      </c>
      <c r="C224" s="48" t="s">
        <v>74</v>
      </c>
      <c r="D224" s="48" t="s">
        <v>45</v>
      </c>
      <c r="E224" s="48" t="s">
        <v>40</v>
      </c>
      <c r="F224" s="209">
        <v>55.91263469123254</v>
      </c>
      <c r="G224" s="209">
        <v>55.974050193587679</v>
      </c>
      <c r="H224" s="209">
        <v>55.185531919023589</v>
      </c>
      <c r="I224" s="209">
        <v>50.703227503263136</v>
      </c>
      <c r="J224" s="209">
        <v>49.566344048189961</v>
      </c>
      <c r="K224" s="209">
        <v>46.628873995197587</v>
      </c>
      <c r="L224" s="209">
        <v>33.844854389611498</v>
      </c>
      <c r="M224" s="209">
        <v>29.86813516128187</v>
      </c>
      <c r="N224" s="209">
        <v>30.321706473159242</v>
      </c>
      <c r="O224" s="209">
        <v>29.698844474545457</v>
      </c>
      <c r="P224" s="209">
        <v>29.731658667008702</v>
      </c>
      <c r="Q224" s="209">
        <v>28.145977793972449</v>
      </c>
      <c r="R224" s="209">
        <v>28.227228003439478</v>
      </c>
      <c r="S224" s="209">
        <v>30.319658511956987</v>
      </c>
      <c r="T224" s="209">
        <v>31.699896721219897</v>
      </c>
      <c r="U224" s="209">
        <v>32.047902301182894</v>
      </c>
      <c r="V224" s="209">
        <v>32.066260600060659</v>
      </c>
      <c r="X224" s="48" t="str">
        <f>_xlfn.CONCAT(Inputs1[[#This Row],[Item Code]],"_",Inputs1[[#This Row],[Company Acronym]])</f>
        <v>C_STCSDEBTTR_PR24CA008_SBB</v>
      </c>
    </row>
    <row r="225" spans="1:24">
      <c r="A225" s="48" t="s">
        <v>101</v>
      </c>
      <c r="B225" s="48" t="s">
        <v>75</v>
      </c>
      <c r="C225" s="48" t="s">
        <v>76</v>
      </c>
      <c r="D225" s="48" t="s">
        <v>45</v>
      </c>
      <c r="E225" s="48" t="s">
        <v>40</v>
      </c>
      <c r="F225" s="209">
        <v>55.91263469123254</v>
      </c>
      <c r="G225" s="209">
        <v>55.974050193587679</v>
      </c>
      <c r="H225" s="209">
        <v>55.185531919023589</v>
      </c>
      <c r="I225" s="209">
        <v>50.703227503263136</v>
      </c>
      <c r="J225" s="209">
        <v>49.566344048189961</v>
      </c>
      <c r="K225" s="209">
        <v>46.628873995197587</v>
      </c>
      <c r="L225" s="209">
        <v>50.93560617958763</v>
      </c>
      <c r="M225" s="209">
        <v>43.946364749611512</v>
      </c>
      <c r="N225" s="209">
        <v>41.775622047050497</v>
      </c>
      <c r="O225" s="209">
        <v>41.809844474545457</v>
      </c>
      <c r="P225" s="209">
        <v>40.975948964749961</v>
      </c>
      <c r="Q225" s="209">
        <v>41.449645728711182</v>
      </c>
      <c r="R225" s="209">
        <v>44.928228003439479</v>
      </c>
      <c r="S225" s="209">
        <v>47.140658511956978</v>
      </c>
      <c r="T225" s="209">
        <v>48.9318967212199</v>
      </c>
      <c r="U225" s="209">
        <v>49.902902301182898</v>
      </c>
      <c r="V225" s="209">
        <v>50.560260600060651</v>
      </c>
      <c r="X225" s="48" t="str">
        <f>_xlfn.CONCAT(Inputs1[[#This Row],[Item Code]],"_",Inputs1[[#This Row],[Company Acronym]])</f>
        <v>C_STCTR_PR24CA008_SBB</v>
      </c>
    </row>
    <row r="226" spans="1:24">
      <c r="A226" s="48" t="s">
        <v>101</v>
      </c>
      <c r="B226" s="48" t="s">
        <v>77</v>
      </c>
      <c r="C226" s="48" t="s">
        <v>78</v>
      </c>
      <c r="D226" s="48" t="s">
        <v>45</v>
      </c>
      <c r="E226" s="48" t="s">
        <v>40</v>
      </c>
      <c r="F226" s="209">
        <v>56.459403313049336</v>
      </c>
      <c r="G226" s="209">
        <v>56.299967828194212</v>
      </c>
      <c r="H226" s="209">
        <v>55.080083194675531</v>
      </c>
      <c r="I226" s="209">
        <v>50.983326915108549</v>
      </c>
      <c r="J226" s="209">
        <v>50.005723252838642</v>
      </c>
      <c r="K226" s="209">
        <v>47.261410115878483</v>
      </c>
      <c r="L226" s="209">
        <v>34.503527240996235</v>
      </c>
      <c r="M226" s="209">
        <v>29.579618880317717</v>
      </c>
      <c r="N226" s="209">
        <v>29.885691395314566</v>
      </c>
      <c r="O226" s="209">
        <v>28.951000000000001</v>
      </c>
      <c r="P226" s="209">
        <v>28.839311794147843</v>
      </c>
      <c r="Q226" s="209">
        <v>30.132977793972451</v>
      </c>
      <c r="R226" s="209">
        <v>29.915228003439477</v>
      </c>
      <c r="S226" s="209">
        <v>31.698658511956989</v>
      </c>
      <c r="T226" s="209">
        <v>33.078896721219898</v>
      </c>
      <c r="U226" s="209">
        <v>33.384902301182898</v>
      </c>
      <c r="V226" s="209">
        <v>33.422260600060653</v>
      </c>
      <c r="X226" s="48" t="str">
        <f>_xlfn.CONCAT(Inputs1[[#This Row],[Item Code]],"_",Inputs1[[#This Row],[Company Acronym]])</f>
        <v>C_TCSDEBTTR_PR24CA008_SBB</v>
      </c>
    </row>
    <row r="227" spans="1:24">
      <c r="A227" s="48" t="s">
        <v>101</v>
      </c>
      <c r="B227" s="48" t="s">
        <v>79</v>
      </c>
      <c r="C227" s="48" t="s">
        <v>80</v>
      </c>
      <c r="D227" s="48" t="s">
        <v>45</v>
      </c>
      <c r="E227" s="48" t="s">
        <v>40</v>
      </c>
      <c r="F227" s="209">
        <v>56.459403313049336</v>
      </c>
      <c r="G227" s="209">
        <v>56.299967828194212</v>
      </c>
      <c r="H227" s="209">
        <v>55.080083194675531</v>
      </c>
      <c r="I227" s="209">
        <v>50.983326915108549</v>
      </c>
      <c r="J227" s="209">
        <v>50.005723252838642</v>
      </c>
      <c r="K227" s="209">
        <v>47.261410115878483</v>
      </c>
      <c r="L227" s="209">
        <v>51.594279030972373</v>
      </c>
      <c r="M227" s="209">
        <v>43.657848468647359</v>
      </c>
      <c r="N227" s="209">
        <v>41.339606969205825</v>
      </c>
      <c r="O227" s="209">
        <v>41.062000000000005</v>
      </c>
      <c r="P227" s="209">
        <v>40.083602091889105</v>
      </c>
      <c r="Q227" s="209">
        <v>43.436645728711184</v>
      </c>
      <c r="R227" s="209">
        <v>46.616228003439481</v>
      </c>
      <c r="S227" s="209">
        <v>48.519658511956976</v>
      </c>
      <c r="T227" s="209">
        <v>50.310896721219898</v>
      </c>
      <c r="U227" s="209">
        <v>51.239902301182902</v>
      </c>
      <c r="V227" s="209">
        <v>51.916260600060653</v>
      </c>
      <c r="X227" s="48" t="str">
        <f>_xlfn.CONCAT(Inputs1[[#This Row],[Item Code]],"_",Inputs1[[#This Row],[Company Acronym]])</f>
        <v>C_TCTR_PR24CA008_SBB</v>
      </c>
    </row>
    <row r="228" spans="1:24">
      <c r="A228" s="48" t="s">
        <v>101</v>
      </c>
      <c r="B228" s="48" t="s">
        <v>81</v>
      </c>
      <c r="C228" s="48" t="s">
        <v>82</v>
      </c>
      <c r="D228" s="48" t="s">
        <v>83</v>
      </c>
      <c r="E228" s="48" t="s">
        <v>40</v>
      </c>
      <c r="F228" s="211" t="s">
        <v>84</v>
      </c>
      <c r="G228" s="211" t="s">
        <v>84</v>
      </c>
      <c r="H228" s="211" t="s">
        <v>84</v>
      </c>
      <c r="I228" s="211" t="s">
        <v>84</v>
      </c>
      <c r="J228" s="211" t="s">
        <v>84</v>
      </c>
      <c r="K228" s="211" t="s">
        <v>84</v>
      </c>
      <c r="L228" s="211" t="s">
        <v>84</v>
      </c>
      <c r="M228" s="211" t="s">
        <v>84</v>
      </c>
      <c r="N228" s="211" t="s">
        <v>84</v>
      </c>
      <c r="O228" s="211" t="s">
        <v>84</v>
      </c>
      <c r="P228" s="211" t="s">
        <v>84</v>
      </c>
      <c r="Q228" s="211" t="s">
        <v>84</v>
      </c>
      <c r="R228" s="211" t="s">
        <v>84</v>
      </c>
      <c r="S228" s="211" t="s">
        <v>84</v>
      </c>
      <c r="T228" s="211" t="s">
        <v>84</v>
      </c>
      <c r="U228" s="211" t="s">
        <v>84</v>
      </c>
      <c r="V228" s="211" t="s">
        <v>84</v>
      </c>
      <c r="X228" s="48" t="str">
        <f>_xlfn.CONCAT(Inputs1[[#This Row],[Item Code]],"_",Inputs1[[#This Row],[Company Acronym]])</f>
        <v>PR24QA_PR24CA10_OUT1_SBB</v>
      </c>
    </row>
    <row r="229" spans="1:24">
      <c r="A229" s="48" t="s">
        <v>101</v>
      </c>
      <c r="B229" s="48" t="s">
        <v>85</v>
      </c>
      <c r="C229" s="48" t="s">
        <v>86</v>
      </c>
      <c r="D229" s="48" t="s">
        <v>83</v>
      </c>
      <c r="E229" s="48" t="s">
        <v>40</v>
      </c>
      <c r="F229" s="211" t="s">
        <v>87</v>
      </c>
      <c r="G229" s="211" t="s">
        <v>87</v>
      </c>
      <c r="H229" s="211" t="s">
        <v>87</v>
      </c>
      <c r="I229" s="211" t="s">
        <v>87</v>
      </c>
      <c r="J229" s="211" t="s">
        <v>87</v>
      </c>
      <c r="K229" s="211" t="s">
        <v>87</v>
      </c>
      <c r="L229" s="211" t="s">
        <v>87</v>
      </c>
      <c r="M229" s="211" t="s">
        <v>87</v>
      </c>
      <c r="N229" s="211" t="s">
        <v>87</v>
      </c>
      <c r="O229" s="211" t="s">
        <v>87</v>
      </c>
      <c r="P229" s="211" t="s">
        <v>87</v>
      </c>
      <c r="Q229" s="211" t="s">
        <v>87</v>
      </c>
      <c r="R229" s="211" t="s">
        <v>87</v>
      </c>
      <c r="S229" s="211" t="s">
        <v>87</v>
      </c>
      <c r="T229" s="211" t="s">
        <v>87</v>
      </c>
      <c r="U229" s="211" t="s">
        <v>87</v>
      </c>
      <c r="V229" s="211" t="s">
        <v>87</v>
      </c>
      <c r="X229" s="48" t="str">
        <f>_xlfn.CONCAT(Inputs1[[#This Row],[Item Code]],"_",Inputs1[[#This Row],[Company Acronym]])</f>
        <v>PR24QA_PR24CA10_OUT2_SBB</v>
      </c>
    </row>
    <row r="230" spans="1:24">
      <c r="A230" s="48" t="s">
        <v>101</v>
      </c>
      <c r="B230" s="48" t="s">
        <v>88</v>
      </c>
      <c r="C230" s="48" t="s">
        <v>89</v>
      </c>
      <c r="D230" s="48" t="s">
        <v>83</v>
      </c>
      <c r="E230" s="48" t="s">
        <v>40</v>
      </c>
      <c r="F230" s="212">
        <v>0</v>
      </c>
      <c r="G230" s="212">
        <v>0</v>
      </c>
      <c r="H230" s="212">
        <v>0</v>
      </c>
      <c r="I230" s="212">
        <v>0</v>
      </c>
      <c r="J230" s="212">
        <v>0</v>
      </c>
      <c r="K230" s="212">
        <v>0</v>
      </c>
      <c r="L230" s="212">
        <v>0</v>
      </c>
      <c r="M230" s="212">
        <v>0</v>
      </c>
      <c r="N230" s="212">
        <v>0</v>
      </c>
      <c r="O230" s="212">
        <v>0</v>
      </c>
      <c r="P230" s="212">
        <v>0</v>
      </c>
      <c r="Q230" s="212">
        <v>0</v>
      </c>
      <c r="R230" s="212">
        <v>0</v>
      </c>
      <c r="S230" s="212">
        <v>0</v>
      </c>
      <c r="T230" s="212">
        <v>0</v>
      </c>
      <c r="U230" s="212">
        <v>0</v>
      </c>
      <c r="V230" s="212">
        <v>0</v>
      </c>
      <c r="X230" s="48" t="str">
        <f>_xlfn.CONCAT(Inputs1[[#This Row],[Item Code]],"_",Inputs1[[#This Row],[Company Acronym]])</f>
        <v>PR24QA_PR24CA10_OUT3_SBB</v>
      </c>
    </row>
    <row r="231" spans="1:24">
      <c r="A231" s="48" t="s">
        <v>101</v>
      </c>
      <c r="B231" s="48" t="s">
        <v>90</v>
      </c>
      <c r="C231" s="48" t="s">
        <v>91</v>
      </c>
      <c r="D231" s="48" t="s">
        <v>39</v>
      </c>
      <c r="E231" s="48" t="s">
        <v>40</v>
      </c>
      <c r="F231" s="212">
        <v>0</v>
      </c>
      <c r="G231" s="212">
        <v>0</v>
      </c>
      <c r="H231" s="212">
        <v>0</v>
      </c>
      <c r="I231" s="212">
        <v>0</v>
      </c>
      <c r="J231" s="212">
        <v>0</v>
      </c>
      <c r="K231" s="212">
        <v>0</v>
      </c>
      <c r="L231" s="212">
        <v>0</v>
      </c>
      <c r="M231" s="212">
        <v>0</v>
      </c>
      <c r="N231" s="212">
        <v>0</v>
      </c>
      <c r="O231" s="212">
        <v>0</v>
      </c>
      <c r="P231" s="212">
        <v>0</v>
      </c>
      <c r="Q231" s="212">
        <v>0</v>
      </c>
      <c r="R231" s="212">
        <v>0</v>
      </c>
      <c r="S231" s="212">
        <v>0</v>
      </c>
      <c r="T231" s="212">
        <v>0</v>
      </c>
      <c r="U231" s="212">
        <v>0</v>
      </c>
      <c r="V231" s="212">
        <v>0</v>
      </c>
      <c r="X231" s="48" t="str">
        <f>_xlfn.CONCAT(Inputs1[[#This Row],[Item Code]],"_",Inputs1[[#This Row],[Company Acronym]])</f>
        <v>PR24QA_PR24CA10_OUT4_SBB</v>
      </c>
    </row>
    <row r="232" spans="1:24">
      <c r="A232" s="48" t="s">
        <v>102</v>
      </c>
      <c r="B232" s="48" t="s">
        <v>37</v>
      </c>
      <c r="C232" s="48" t="s">
        <v>38</v>
      </c>
      <c r="D232" s="48" t="s">
        <v>39</v>
      </c>
      <c r="E232" s="48" t="s">
        <v>40</v>
      </c>
      <c r="F232" s="209">
        <v>0</v>
      </c>
      <c r="G232" s="209">
        <v>0</v>
      </c>
      <c r="H232" s="209">
        <v>0</v>
      </c>
      <c r="I232" s="209">
        <v>0</v>
      </c>
      <c r="J232" s="209">
        <v>0</v>
      </c>
      <c r="K232" s="209">
        <v>0</v>
      </c>
      <c r="L232" s="209">
        <v>1</v>
      </c>
      <c r="M232" s="209">
        <v>0</v>
      </c>
      <c r="N232" s="209">
        <v>0</v>
      </c>
      <c r="O232" s="209">
        <v>0</v>
      </c>
      <c r="P232" s="209">
        <v>0</v>
      </c>
      <c r="Q232" s="209">
        <v>0</v>
      </c>
      <c r="R232" s="209">
        <v>0</v>
      </c>
      <c r="S232" s="209">
        <v>0</v>
      </c>
      <c r="T232" s="209">
        <v>0</v>
      </c>
      <c r="U232" s="209">
        <v>0</v>
      </c>
      <c r="V232" s="209">
        <v>0</v>
      </c>
      <c r="X232" s="48" t="str">
        <f>_xlfn.CONCAT(Inputs1[[#This Row],[Item Code]],"_",Inputs1[[#This Row],[Company Acronym]])</f>
        <v>C_COVID20_PR24CA008_SES</v>
      </c>
    </row>
    <row r="233" spans="1:24">
      <c r="A233" s="48" t="s">
        <v>102</v>
      </c>
      <c r="B233" s="48" t="s">
        <v>41</v>
      </c>
      <c r="C233" s="48" t="s">
        <v>42</v>
      </c>
      <c r="D233" s="48" t="s">
        <v>39</v>
      </c>
      <c r="E233" s="48" t="s">
        <v>40</v>
      </c>
      <c r="F233" s="209">
        <v>0</v>
      </c>
      <c r="G233" s="209">
        <v>0</v>
      </c>
      <c r="H233" s="209">
        <v>0</v>
      </c>
      <c r="I233" s="209">
        <v>0</v>
      </c>
      <c r="J233" s="209">
        <v>0</v>
      </c>
      <c r="K233" s="209">
        <v>0</v>
      </c>
      <c r="L233" s="209">
        <v>0</v>
      </c>
      <c r="M233" s="209">
        <v>1</v>
      </c>
      <c r="N233" s="209">
        <v>0</v>
      </c>
      <c r="O233" s="209">
        <v>0</v>
      </c>
      <c r="P233" s="209">
        <v>0</v>
      </c>
      <c r="Q233" s="209">
        <v>0</v>
      </c>
      <c r="R233" s="209">
        <v>0</v>
      </c>
      <c r="S233" s="209">
        <v>0</v>
      </c>
      <c r="T233" s="209">
        <v>0</v>
      </c>
      <c r="U233" s="209">
        <v>0</v>
      </c>
      <c r="V233" s="209">
        <v>0</v>
      </c>
      <c r="X233" s="48" t="str">
        <f>_xlfn.CONCAT(Inputs1[[#This Row],[Item Code]],"_",Inputs1[[#This Row],[Company Acronym]])</f>
        <v>C_COVID21_PR24CA008_SES</v>
      </c>
    </row>
    <row r="234" spans="1:24">
      <c r="A234" s="48" t="s">
        <v>102</v>
      </c>
      <c r="B234" s="48" t="s">
        <v>43</v>
      </c>
      <c r="C234" s="48" t="s">
        <v>44</v>
      </c>
      <c r="D234" s="48" t="s">
        <v>45</v>
      </c>
      <c r="E234" s="48" t="s">
        <v>40</v>
      </c>
      <c r="F234" s="209">
        <v>1.4762504225828259</v>
      </c>
      <c r="G234" s="209">
        <v>1.3633596557198966</v>
      </c>
      <c r="H234" s="209">
        <v>1.4187666389351081</v>
      </c>
      <c r="I234" s="209">
        <v>1.5449630693475582</v>
      </c>
      <c r="J234" s="209">
        <v>1.7437953782184548</v>
      </c>
      <c r="K234" s="209">
        <v>1.6219303946132162</v>
      </c>
      <c r="L234" s="209">
        <v>2.0870382631457391</v>
      </c>
      <c r="M234" s="209">
        <v>3.0984158468649099</v>
      </c>
      <c r="N234" s="209">
        <v>0.15760683178442758</v>
      </c>
      <c r="O234" s="209">
        <v>2.0154162944202469</v>
      </c>
      <c r="P234" s="209">
        <v>2.101146133477148</v>
      </c>
      <c r="Q234" s="209">
        <v>0.46471015879454708</v>
      </c>
      <c r="R234" s="209">
        <v>0.45811954705151198</v>
      </c>
      <c r="S234" s="209">
        <v>0.46480459118909501</v>
      </c>
      <c r="T234" s="209">
        <v>0.46868292346766438</v>
      </c>
      <c r="U234" s="209">
        <v>0.46597060886399</v>
      </c>
      <c r="V234" s="209">
        <v>0.46331006677334169</v>
      </c>
      <c r="X234" s="48" t="str">
        <f>_xlfn.CONCAT(Inputs1[[#This Row],[Item Code]],"_",Inputs1[[#This Row],[Company Acronym]])</f>
        <v>C_DCSDEBTT_PR24CA008_SES</v>
      </c>
    </row>
    <row r="235" spans="1:24">
      <c r="A235" s="48" t="s">
        <v>102</v>
      </c>
      <c r="B235" s="48" t="s">
        <v>46</v>
      </c>
      <c r="C235" s="48" t="s">
        <v>47</v>
      </c>
      <c r="D235" s="48" t="s">
        <v>45</v>
      </c>
      <c r="E235" s="48" t="s">
        <v>40</v>
      </c>
      <c r="F235" s="209">
        <v>1.4762504225828259</v>
      </c>
      <c r="G235" s="209">
        <v>1.3633596557198966</v>
      </c>
      <c r="H235" s="209">
        <v>1.4187666389351081</v>
      </c>
      <c r="I235" s="209">
        <v>1.5449630693475582</v>
      </c>
      <c r="J235" s="209">
        <v>1.7437953782184548</v>
      </c>
      <c r="K235" s="209">
        <v>1.6219303946132162</v>
      </c>
      <c r="L235" s="209">
        <v>2.0870382631457391</v>
      </c>
      <c r="M235" s="209">
        <v>3.0984158468649188</v>
      </c>
      <c r="N235" s="209">
        <v>0.15760683178442758</v>
      </c>
      <c r="O235" s="209">
        <v>2.0154162944202469</v>
      </c>
      <c r="P235" s="209">
        <v>2.101146133477148</v>
      </c>
      <c r="Q235" s="209">
        <v>0.46471015879454708</v>
      </c>
      <c r="R235" s="209">
        <v>1.4176373028470881</v>
      </c>
      <c r="S235" s="209">
        <v>1.4468950761233377</v>
      </c>
      <c r="T235" s="209">
        <v>1.4629231018459299</v>
      </c>
      <c r="U235" s="209">
        <v>1.472657308131438</v>
      </c>
      <c r="V235" s="209">
        <v>1.4845190928658416</v>
      </c>
      <c r="X235" s="48" t="str">
        <f>_xlfn.CONCAT(Inputs1[[#This Row],[Item Code]],"_",Inputs1[[#This Row],[Company Acronym]])</f>
        <v>C_DCT_PR24CA008_SES</v>
      </c>
    </row>
    <row r="236" spans="1:24">
      <c r="A236" s="48" t="s">
        <v>102</v>
      </c>
      <c r="B236" s="48" t="s">
        <v>48</v>
      </c>
      <c r="C236" s="48" t="s">
        <v>49</v>
      </c>
      <c r="D236" s="48" t="s">
        <v>50</v>
      </c>
      <c r="E236" s="48" t="s">
        <v>40</v>
      </c>
      <c r="F236" s="210">
        <v>22.753051463463109</v>
      </c>
      <c r="G236" s="210">
        <v>22.543758405114161</v>
      </c>
      <c r="H236" s="210">
        <v>22.157481515474458</v>
      </c>
      <c r="I236" s="210">
        <v>21.659818758011951</v>
      </c>
      <c r="J236" s="210">
        <v>21.357521204619459</v>
      </c>
      <c r="K236" s="210">
        <v>20.759240544802783</v>
      </c>
      <c r="L236" s="210">
        <v>20.069473078409192</v>
      </c>
      <c r="M236" s="210">
        <v>19.98416307548667</v>
      </c>
      <c r="N236" s="210">
        <v>18.2645477748367</v>
      </c>
      <c r="O236" s="210">
        <v>19.368751826876281</v>
      </c>
      <c r="P236" s="210">
        <v>19.380899039615905</v>
      </c>
      <c r="Q236" s="210">
        <v>19.375633146314993</v>
      </c>
      <c r="R236" s="210">
        <v>19.375633146314993</v>
      </c>
      <c r="S236" s="210">
        <v>19.375633146314993</v>
      </c>
      <c r="T236" s="210">
        <v>19.375633146314993</v>
      </c>
      <c r="U236" s="210">
        <v>19.375633146314993</v>
      </c>
      <c r="V236" s="210">
        <v>19.375633146314993</v>
      </c>
      <c r="X236" s="48" t="str">
        <f>_xlfn.CONCAT(Inputs1[[#This Row],[Item Code]],"_",Inputs1[[#This Row],[Company Acronym]])</f>
        <v>C_EQLPCF62_PR24CA008_SES</v>
      </c>
    </row>
    <row r="237" spans="1:24">
      <c r="A237" s="48" t="s">
        <v>102</v>
      </c>
      <c r="B237" s="48" t="s">
        <v>51</v>
      </c>
      <c r="C237" s="48" t="s">
        <v>52</v>
      </c>
      <c r="D237" s="48" t="s">
        <v>39</v>
      </c>
      <c r="E237" s="48" t="s">
        <v>40</v>
      </c>
      <c r="F237" s="209">
        <v>1.96532765483786</v>
      </c>
      <c r="G237" s="209">
        <v>1.9066404176632401</v>
      </c>
      <c r="H237" s="209">
        <v>1.8381188657204</v>
      </c>
      <c r="I237" s="209">
        <v>1.6543318992726801</v>
      </c>
      <c r="J237" s="209">
        <v>1.64143468548355</v>
      </c>
      <c r="K237" s="209">
        <v>1.60797874013622</v>
      </c>
      <c r="L237" s="209">
        <v>1.6014320401234801</v>
      </c>
      <c r="M237" s="209">
        <v>1.6270184109039301</v>
      </c>
      <c r="N237" s="209">
        <v>1.6232486911026904</v>
      </c>
      <c r="O237" s="209">
        <v>1.6158537144869232</v>
      </c>
      <c r="P237" s="209">
        <v>1.6158537144869232</v>
      </c>
      <c r="Q237" s="209">
        <v>1.6158537144869232</v>
      </c>
      <c r="R237" s="209">
        <v>1.6158537144869232</v>
      </c>
      <c r="S237" s="209">
        <v>1.6158537144869232</v>
      </c>
      <c r="T237" s="209">
        <v>1.6158537144869232</v>
      </c>
      <c r="U237" s="209">
        <v>1.6158537144869232</v>
      </c>
      <c r="V237" s="209">
        <v>1.6158537144869232</v>
      </c>
      <c r="X237" s="48" t="str">
        <f>_xlfn.CONCAT(Inputs1[[#This Row],[Item Code]],"_",Inputs1[[#This Row],[Company Acronym]])</f>
        <v>C_EQXPCF2_PR24CA008_SES</v>
      </c>
    </row>
    <row r="238" spans="1:24">
      <c r="A238" s="48" t="s">
        <v>102</v>
      </c>
      <c r="B238" s="48" t="s">
        <v>53</v>
      </c>
      <c r="C238" s="48" t="s">
        <v>54</v>
      </c>
      <c r="D238" s="48" t="s">
        <v>50</v>
      </c>
      <c r="E238" s="48" t="s">
        <v>40</v>
      </c>
      <c r="F238" s="210">
        <v>0</v>
      </c>
      <c r="G238" s="210">
        <v>0</v>
      </c>
      <c r="H238" s="210">
        <v>0</v>
      </c>
      <c r="I238" s="210">
        <v>0</v>
      </c>
      <c r="J238" s="210">
        <v>0</v>
      </c>
      <c r="K238" s="210">
        <v>0</v>
      </c>
      <c r="L238" s="210">
        <v>0</v>
      </c>
      <c r="M238" s="210">
        <v>0</v>
      </c>
      <c r="N238" s="210">
        <v>0</v>
      </c>
      <c r="O238" s="210">
        <v>0</v>
      </c>
      <c r="P238" s="210">
        <v>0</v>
      </c>
      <c r="Q238" s="210">
        <v>0</v>
      </c>
      <c r="R238" s="210">
        <v>0</v>
      </c>
      <c r="S238" s="210">
        <v>0</v>
      </c>
      <c r="T238" s="210">
        <v>0</v>
      </c>
      <c r="U238" s="210">
        <v>0</v>
      </c>
      <c r="V238" s="210">
        <v>0</v>
      </c>
      <c r="X238" s="48" t="str">
        <f>_xlfn.CONCAT(Inputs1[[#This Row],[Item Code]],"_",Inputs1[[#This Row],[Company Acronym]])</f>
        <v>C_HHDUHH_PR24CA008_SES</v>
      </c>
    </row>
    <row r="239" spans="1:24">
      <c r="A239" s="48" t="s">
        <v>102</v>
      </c>
      <c r="B239" s="48" t="s">
        <v>55</v>
      </c>
      <c r="C239" s="48" t="s">
        <v>56</v>
      </c>
      <c r="D239" s="48" t="s">
        <v>50</v>
      </c>
      <c r="E239" s="48" t="s">
        <v>40</v>
      </c>
      <c r="F239" s="210">
        <v>0.42878987042948746</v>
      </c>
      <c r="G239" s="210">
        <v>0.45750677444803961</v>
      </c>
      <c r="H239" s="210">
        <v>0.48554772708271587</v>
      </c>
      <c r="I239" s="210">
        <v>0.51205356296113658</v>
      </c>
      <c r="J239" s="210">
        <v>0.53807381550637201</v>
      </c>
      <c r="K239" s="210">
        <v>0.56375861426708884</v>
      </c>
      <c r="L239" s="210">
        <v>0.59900752656434475</v>
      </c>
      <c r="M239" s="210">
        <v>0.6428465665916927</v>
      </c>
      <c r="N239" s="210">
        <v>0.67458970625266867</v>
      </c>
      <c r="O239" s="210">
        <v>0.71602172720137258</v>
      </c>
      <c r="P239" s="210">
        <v>0.75287662512886866</v>
      </c>
      <c r="Q239" s="210">
        <v>0.83468290691344582</v>
      </c>
      <c r="R239" s="210">
        <v>0.84261918437679495</v>
      </c>
      <c r="S239" s="210">
        <v>0.85040002678003546</v>
      </c>
      <c r="T239" s="210">
        <v>0.85768771557442303</v>
      </c>
      <c r="U239" s="210">
        <v>0.86429464814692902</v>
      </c>
      <c r="V239" s="210">
        <v>0.8704333050127443</v>
      </c>
      <c r="X239" s="48" t="str">
        <f>_xlfn.CONCAT(Inputs1[[#This Row],[Item Code]],"_",Inputs1[[#This Row],[Company Acronym]])</f>
        <v>C_HHMHH_PR24CA008_SES</v>
      </c>
    </row>
    <row r="240" spans="1:24">
      <c r="A240" s="48" t="s">
        <v>102</v>
      </c>
      <c r="B240" s="48" t="s">
        <v>57</v>
      </c>
      <c r="C240" s="48" t="s">
        <v>58</v>
      </c>
      <c r="D240" s="48" t="s">
        <v>59</v>
      </c>
      <c r="E240" s="48" t="s">
        <v>40</v>
      </c>
      <c r="F240" s="209">
        <v>260.93899999999996</v>
      </c>
      <c r="G240" s="209">
        <v>262.38300000000004</v>
      </c>
      <c r="H240" s="209">
        <v>263.142</v>
      </c>
      <c r="I240" s="209">
        <v>263.61500000000001</v>
      </c>
      <c r="J240" s="209">
        <v>265.85199999999998</v>
      </c>
      <c r="K240" s="209">
        <v>268.45</v>
      </c>
      <c r="L240" s="209">
        <v>271.03999999999996</v>
      </c>
      <c r="M240" s="209">
        <v>283.654</v>
      </c>
      <c r="N240" s="209">
        <v>274.01099999999997</v>
      </c>
      <c r="O240" s="209">
        <v>287.93399999999997</v>
      </c>
      <c r="P240" s="209">
        <v>289.05400000000003</v>
      </c>
      <c r="Q240" s="209">
        <v>293.92</v>
      </c>
      <c r="R240" s="209">
        <v>295.96999999999997</v>
      </c>
      <c r="S240" s="209">
        <v>298.73</v>
      </c>
      <c r="T240" s="209">
        <v>301.52</v>
      </c>
      <c r="U240" s="209">
        <v>303.82</v>
      </c>
      <c r="V240" s="209">
        <v>306.02</v>
      </c>
      <c r="X240" s="48" t="str">
        <f>_xlfn.CONCAT(Inputs1[[#This Row],[Item Code]],"_",Inputs1[[#This Row],[Company Acronym]])</f>
        <v>C_HHT_PR24CA008_SES</v>
      </c>
    </row>
    <row r="241" spans="1:24">
      <c r="A241" s="48" t="s">
        <v>102</v>
      </c>
      <c r="B241" s="48" t="s">
        <v>60</v>
      </c>
      <c r="C241" s="48" t="s">
        <v>61</v>
      </c>
      <c r="D241" s="48" t="s">
        <v>50</v>
      </c>
      <c r="E241" s="48" t="s">
        <v>40</v>
      </c>
      <c r="F241" s="210">
        <v>9.5774600293548886</v>
      </c>
      <c r="G241" s="210">
        <v>9.5824330340646586</v>
      </c>
      <c r="H241" s="210">
        <v>9.5851510682052048</v>
      </c>
      <c r="I241" s="210">
        <v>9.2470596010726673</v>
      </c>
      <c r="J241" s="210">
        <v>8.9071151554064141</v>
      </c>
      <c r="K241" s="210">
        <v>8.5693144429806392</v>
      </c>
      <c r="L241" s="210">
        <v>8.2320452331801874</v>
      </c>
      <c r="M241" s="210">
        <v>8.2320452331801874</v>
      </c>
      <c r="N241" s="210">
        <v>8.2320452331801874</v>
      </c>
      <c r="O241" s="210">
        <v>8.2320452331801874</v>
      </c>
      <c r="P241" s="210">
        <v>8.2320452331801874</v>
      </c>
      <c r="Q241" s="210">
        <v>8.2320452331801874</v>
      </c>
      <c r="R241" s="210">
        <v>8.2320452331801874</v>
      </c>
      <c r="S241" s="210">
        <v>8.2320452331801874</v>
      </c>
      <c r="T241" s="210">
        <v>8.2320452331801874</v>
      </c>
      <c r="U241" s="210">
        <v>8.2320452331801874</v>
      </c>
      <c r="V241" s="210">
        <v>8.2320452331801874</v>
      </c>
      <c r="X241" s="48" t="str">
        <f>_xlfn.CONCAT(Inputs1[[#This Row],[Item Code]],"_",Inputs1[[#This Row],[Company Acronym]])</f>
        <v>C_INCSCOREINT_PR24CA008_SES</v>
      </c>
    </row>
    <row r="242" spans="1:24">
      <c r="A242" s="48" t="s">
        <v>102</v>
      </c>
      <c r="B242" s="48" t="s">
        <v>62</v>
      </c>
      <c r="C242" s="48" t="s">
        <v>63</v>
      </c>
      <c r="D242" s="48" t="s">
        <v>45</v>
      </c>
      <c r="E242" s="48" t="s">
        <v>40</v>
      </c>
      <c r="F242" s="209">
        <v>5.9337030933062866</v>
      </c>
      <c r="G242" s="209">
        <v>5.9716386730174644</v>
      </c>
      <c r="H242" s="209">
        <v>6.3764654742096489</v>
      </c>
      <c r="I242" s="209">
        <v>6.2828498153467374</v>
      </c>
      <c r="J242" s="209">
        <v>7.0424776107468414</v>
      </c>
      <c r="K242" s="209">
        <v>8.0229486376448467</v>
      </c>
      <c r="L242" s="209">
        <v>5.8973608437909029</v>
      </c>
      <c r="M242" s="209">
        <v>3.5605066274315815</v>
      </c>
      <c r="N242" s="209">
        <v>9.8063992549627432</v>
      </c>
      <c r="O242" s="209">
        <v>4.8433148010253628</v>
      </c>
      <c r="P242" s="209">
        <v>5.2639595262808712</v>
      </c>
      <c r="Q242" s="209">
        <v>6.1953119800797829</v>
      </c>
      <c r="R242" s="209">
        <v>6.1044204641436925</v>
      </c>
      <c r="S242" s="209">
        <v>6.2186350692945513</v>
      </c>
      <c r="T242" s="209">
        <v>6.319394066945784</v>
      </c>
      <c r="U242" s="209">
        <v>6.3377970704749353</v>
      </c>
      <c r="V242" s="209">
        <v>6.3428000462212957</v>
      </c>
      <c r="X242" s="48" t="str">
        <f>_xlfn.CONCAT(Inputs1[[#This Row],[Item Code]],"_",Inputs1[[#This Row],[Company Acronym]])</f>
        <v>C_OCSDEBTTR_PR24CA008_SES</v>
      </c>
    </row>
    <row r="243" spans="1:24">
      <c r="A243" s="48" t="s">
        <v>102</v>
      </c>
      <c r="B243" s="48" t="s">
        <v>64</v>
      </c>
      <c r="C243" s="48" t="s">
        <v>65</v>
      </c>
      <c r="D243" s="48" t="s">
        <v>45</v>
      </c>
      <c r="E243" s="48" t="s">
        <v>40</v>
      </c>
      <c r="F243" s="209">
        <v>5.9337030933062866</v>
      </c>
      <c r="G243" s="209">
        <v>5.9716386730174644</v>
      </c>
      <c r="H243" s="209">
        <v>6.3764654742096489</v>
      </c>
      <c r="I243" s="209">
        <v>6.2828498153467374</v>
      </c>
      <c r="J243" s="209">
        <v>7.0424776107468414</v>
      </c>
      <c r="K243" s="209">
        <v>8.0229486376448467</v>
      </c>
      <c r="L243" s="209">
        <v>7.6490634382939415</v>
      </c>
      <c r="M243" s="209">
        <v>6.4792405616903448</v>
      </c>
      <c r="N243" s="209">
        <v>9.4226609622376802</v>
      </c>
      <c r="O243" s="209">
        <v>6.3918967710253636</v>
      </c>
      <c r="P243" s="209">
        <v>6.8328711259151138</v>
      </c>
      <c r="Q243" s="209">
        <v>6.1953119800797829</v>
      </c>
      <c r="R243" s="209">
        <v>6.1044204641436917</v>
      </c>
      <c r="S243" s="209">
        <v>6.2186350692945522</v>
      </c>
      <c r="T243" s="209">
        <v>6.3193940669457831</v>
      </c>
      <c r="U243" s="209">
        <v>6.3377970704749345</v>
      </c>
      <c r="V243" s="209">
        <v>6.3428000462212966</v>
      </c>
      <c r="X243" s="48" t="str">
        <f>_xlfn.CONCAT(Inputs1[[#This Row],[Item Code]],"_",Inputs1[[#This Row],[Company Acronym]])</f>
        <v>C_OCTR_PR24CA008_SES</v>
      </c>
    </row>
    <row r="244" spans="1:24">
      <c r="A244" s="48" t="s">
        <v>102</v>
      </c>
      <c r="B244" s="48" t="s">
        <v>66</v>
      </c>
      <c r="C244" s="48" t="s">
        <v>67</v>
      </c>
      <c r="D244" s="48" t="s">
        <v>68</v>
      </c>
      <c r="E244" s="48" t="s">
        <v>40</v>
      </c>
      <c r="F244" s="209">
        <v>238.25374894395227</v>
      </c>
      <c r="G244" s="209">
        <v>239.12256292173009</v>
      </c>
      <c r="H244" s="209">
        <v>226.16407986117233</v>
      </c>
      <c r="I244" s="209">
        <v>221.89682356789339</v>
      </c>
      <c r="J244" s="209">
        <v>223.79238706585096</v>
      </c>
      <c r="K244" s="209">
        <v>225.15414113932059</v>
      </c>
      <c r="L244" s="209">
        <v>227.74044832504271</v>
      </c>
      <c r="M244" s="209">
        <v>211.52620183218363</v>
      </c>
      <c r="N244" s="209">
        <v>196.92980092838908</v>
      </c>
      <c r="O244" s="209">
        <v>185.1108407652674</v>
      </c>
      <c r="P244" s="209">
        <v>190.66621252924708</v>
      </c>
      <c r="Q244" s="209">
        <v>252.56872618399564</v>
      </c>
      <c r="R244" s="209">
        <v>270.06791228840757</v>
      </c>
      <c r="S244" s="209">
        <v>289.15743313359889</v>
      </c>
      <c r="T244" s="209">
        <v>301.26691430087556</v>
      </c>
      <c r="U244" s="209">
        <v>307.74471726680275</v>
      </c>
      <c r="V244" s="209">
        <v>313.48277890333969</v>
      </c>
      <c r="X244" s="48" t="str">
        <f>_xlfn.CONCAT(Inputs1[[#This Row],[Item Code]],"_",Inputs1[[#This Row],[Company Acronym]])</f>
        <v>C_REVHH_PR24CA008_SES</v>
      </c>
    </row>
    <row r="245" spans="1:24">
      <c r="A245" s="48" t="s">
        <v>102</v>
      </c>
      <c r="B245" s="48" t="s">
        <v>69</v>
      </c>
      <c r="C245" s="48" t="s">
        <v>70</v>
      </c>
      <c r="D245" s="48" t="s">
        <v>45</v>
      </c>
      <c r="E245" s="48" t="s">
        <v>40</v>
      </c>
      <c r="F245" s="209">
        <v>5.943647351176387</v>
      </c>
      <c r="G245" s="209">
        <v>5.9728340819853774</v>
      </c>
      <c r="H245" s="209">
        <v>6.5705096055839434</v>
      </c>
      <c r="I245" s="209">
        <v>6.4682076700138715</v>
      </c>
      <c r="J245" s="209">
        <v>7.1912006604125231</v>
      </c>
      <c r="K245" s="209">
        <v>8.14892150478539</v>
      </c>
      <c r="L245" s="209">
        <v>6.0473739671351936</v>
      </c>
      <c r="M245" s="209">
        <v>3.7843658894394494</v>
      </c>
      <c r="N245" s="209">
        <v>9.6277398443920106</v>
      </c>
      <c r="O245" s="209">
        <v>4.5502285057246166</v>
      </c>
      <c r="P245" s="209">
        <v>4.8584933082303365</v>
      </c>
      <c r="Q245" s="209">
        <v>5.7555333599623877</v>
      </c>
      <c r="R245" s="209">
        <v>4.7143894872598899</v>
      </c>
      <c r="S245" s="209">
        <v>4.7746124401577132</v>
      </c>
      <c r="T245" s="209">
        <v>4.8104967102238216</v>
      </c>
      <c r="U245" s="209">
        <v>4.7644576007313368</v>
      </c>
      <c r="V245" s="209">
        <v>4.7169838987996346</v>
      </c>
      <c r="X245" s="48" t="str">
        <f>_xlfn.CONCAT(Inputs1[[#This Row],[Item Code]],"_",Inputs1[[#This Row],[Company Acronym]])</f>
        <v>C_SOCSDEBTTR_PR24CA008_SES</v>
      </c>
    </row>
    <row r="246" spans="1:24">
      <c r="A246" s="48" t="s">
        <v>102</v>
      </c>
      <c r="B246" s="48" t="s">
        <v>71</v>
      </c>
      <c r="C246" s="48" t="s">
        <v>72</v>
      </c>
      <c r="D246" s="48" t="s">
        <v>45</v>
      </c>
      <c r="E246" s="48" t="s">
        <v>40</v>
      </c>
      <c r="F246" s="209">
        <v>5.943647351176387</v>
      </c>
      <c r="G246" s="209">
        <v>5.9728340819853774</v>
      </c>
      <c r="H246" s="209">
        <v>6.5705096055839434</v>
      </c>
      <c r="I246" s="209">
        <v>6.4682076700138715</v>
      </c>
      <c r="J246" s="209">
        <v>7.1912006604125231</v>
      </c>
      <c r="K246" s="209">
        <v>8.14892150478539</v>
      </c>
      <c r="L246" s="209">
        <v>7.799076561638234</v>
      </c>
      <c r="M246" s="209">
        <v>6.7030998236982136</v>
      </c>
      <c r="N246" s="209">
        <v>9.2440015516669476</v>
      </c>
      <c r="O246" s="209">
        <v>6.0988104757246173</v>
      </c>
      <c r="P246" s="209">
        <v>6.4274049078645792</v>
      </c>
      <c r="Q246" s="209">
        <v>5.7555333599623877</v>
      </c>
      <c r="R246" s="209">
        <v>5.6739072430554653</v>
      </c>
      <c r="S246" s="209">
        <v>5.7567029250919566</v>
      </c>
      <c r="T246" s="209">
        <v>5.8047368886020863</v>
      </c>
      <c r="U246" s="209">
        <v>5.7711442999987845</v>
      </c>
      <c r="V246" s="209">
        <v>5.7381929248921359</v>
      </c>
      <c r="X246" s="48" t="str">
        <f>_xlfn.CONCAT(Inputs1[[#This Row],[Item Code]],"_",Inputs1[[#This Row],[Company Acronym]])</f>
        <v>C_SOCTR_PR24CA008_SES</v>
      </c>
    </row>
    <row r="247" spans="1:24">
      <c r="A247" s="48" t="s">
        <v>102</v>
      </c>
      <c r="B247" s="48" t="s">
        <v>73</v>
      </c>
      <c r="C247" s="48" t="s">
        <v>74</v>
      </c>
      <c r="D247" s="48" t="s">
        <v>45</v>
      </c>
      <c r="E247" s="48" t="s">
        <v>40</v>
      </c>
      <c r="F247" s="209">
        <v>7.4198977737592129</v>
      </c>
      <c r="G247" s="209">
        <v>7.3361937377052744</v>
      </c>
      <c r="H247" s="209">
        <v>7.9892762445190515</v>
      </c>
      <c r="I247" s="209">
        <v>8.0131707393614295</v>
      </c>
      <c r="J247" s="209">
        <v>8.9349960386309775</v>
      </c>
      <c r="K247" s="209">
        <v>9.7708518993986058</v>
      </c>
      <c r="L247" s="209">
        <v>8.1344122302809332</v>
      </c>
      <c r="M247" s="209">
        <v>6.8827817363043593</v>
      </c>
      <c r="N247" s="209">
        <v>9.7853466761764381</v>
      </c>
      <c r="O247" s="209">
        <v>6.565644800144864</v>
      </c>
      <c r="P247" s="209">
        <v>6.9596394417074841</v>
      </c>
      <c r="Q247" s="209">
        <v>6.2202435187569352</v>
      </c>
      <c r="R247" s="209">
        <v>6.1320267901069778</v>
      </c>
      <c r="S247" s="209">
        <v>6.2215075162810507</v>
      </c>
      <c r="T247" s="209">
        <v>6.2734198120697515</v>
      </c>
      <c r="U247" s="209">
        <v>6.2371149088627753</v>
      </c>
      <c r="V247" s="209">
        <v>6.2015029916654765</v>
      </c>
      <c r="X247" s="48" t="str">
        <f>_xlfn.CONCAT(Inputs1[[#This Row],[Item Code]],"_",Inputs1[[#This Row],[Company Acronym]])</f>
        <v>C_STCSDEBTTR_PR24CA008_SES</v>
      </c>
    </row>
    <row r="248" spans="1:24">
      <c r="A248" s="48" t="s">
        <v>102</v>
      </c>
      <c r="B248" s="48" t="s">
        <v>75</v>
      </c>
      <c r="C248" s="48" t="s">
        <v>76</v>
      </c>
      <c r="D248" s="48" t="s">
        <v>45</v>
      </c>
      <c r="E248" s="48" t="s">
        <v>40</v>
      </c>
      <c r="F248" s="209">
        <v>7.4198977737592129</v>
      </c>
      <c r="G248" s="209">
        <v>7.3361937377052744</v>
      </c>
      <c r="H248" s="209">
        <v>7.9892762445190515</v>
      </c>
      <c r="I248" s="209">
        <v>8.0131707393614295</v>
      </c>
      <c r="J248" s="209">
        <v>8.9349960386309775</v>
      </c>
      <c r="K248" s="209">
        <v>9.7708518993986058</v>
      </c>
      <c r="L248" s="209">
        <v>9.8861148247839736</v>
      </c>
      <c r="M248" s="209">
        <v>9.8015156705631235</v>
      </c>
      <c r="N248" s="209">
        <v>9.4016083834513751</v>
      </c>
      <c r="O248" s="209">
        <v>8.1142267701448638</v>
      </c>
      <c r="P248" s="209">
        <v>8.5285510413417267</v>
      </c>
      <c r="Q248" s="209">
        <v>6.2202435187569352</v>
      </c>
      <c r="R248" s="209">
        <v>7.0915445459025532</v>
      </c>
      <c r="S248" s="209">
        <v>7.203598001215294</v>
      </c>
      <c r="T248" s="209">
        <v>7.2676599904480161</v>
      </c>
      <c r="U248" s="209">
        <v>7.243801608130223</v>
      </c>
      <c r="V248" s="209">
        <v>7.2227120177579778</v>
      </c>
      <c r="X248" s="48" t="str">
        <f>_xlfn.CONCAT(Inputs1[[#This Row],[Item Code]],"_",Inputs1[[#This Row],[Company Acronym]])</f>
        <v>C_STCTR_PR24CA008_SES</v>
      </c>
    </row>
    <row r="249" spans="1:24">
      <c r="A249" s="48" t="s">
        <v>102</v>
      </c>
      <c r="B249" s="48" t="s">
        <v>77</v>
      </c>
      <c r="C249" s="48" t="s">
        <v>78</v>
      </c>
      <c r="D249" s="48" t="s">
        <v>45</v>
      </c>
      <c r="E249" s="48" t="s">
        <v>40</v>
      </c>
      <c r="F249" s="209">
        <v>7.4099535158891126</v>
      </c>
      <c r="G249" s="209">
        <v>7.3349983287373606</v>
      </c>
      <c r="H249" s="209">
        <v>7.7952321131447571</v>
      </c>
      <c r="I249" s="209">
        <v>7.8278128846942954</v>
      </c>
      <c r="J249" s="209">
        <v>8.7862729889652957</v>
      </c>
      <c r="K249" s="209">
        <v>9.6448790322580624</v>
      </c>
      <c r="L249" s="209">
        <v>7.9843991069366416</v>
      </c>
      <c r="M249" s="209">
        <v>6.6589224742964914</v>
      </c>
      <c r="N249" s="209">
        <v>9.9640060867471707</v>
      </c>
      <c r="O249" s="209">
        <v>6.8587310954456102</v>
      </c>
      <c r="P249" s="209">
        <v>7.3651056597580187</v>
      </c>
      <c r="Q249" s="209">
        <v>6.6600221388743304</v>
      </c>
      <c r="R249" s="209">
        <v>6.5625400111952041</v>
      </c>
      <c r="S249" s="209">
        <v>6.6834396604836463</v>
      </c>
      <c r="T249" s="209">
        <v>6.7880769904134484</v>
      </c>
      <c r="U249" s="209">
        <v>6.8037676793389252</v>
      </c>
      <c r="V249" s="209">
        <v>6.8061101129946371</v>
      </c>
      <c r="X249" s="48" t="str">
        <f>_xlfn.CONCAT(Inputs1[[#This Row],[Item Code]],"_",Inputs1[[#This Row],[Company Acronym]])</f>
        <v>C_TCSDEBTTR_PR24CA008_SES</v>
      </c>
    </row>
    <row r="250" spans="1:24">
      <c r="A250" s="48" t="s">
        <v>102</v>
      </c>
      <c r="B250" s="48" t="s">
        <v>79</v>
      </c>
      <c r="C250" s="48" t="s">
        <v>80</v>
      </c>
      <c r="D250" s="48" t="s">
        <v>45</v>
      </c>
      <c r="E250" s="48" t="s">
        <v>40</v>
      </c>
      <c r="F250" s="209">
        <v>7.4099535158891126</v>
      </c>
      <c r="G250" s="209">
        <v>7.3349983287373606</v>
      </c>
      <c r="H250" s="209">
        <v>7.7952321131447571</v>
      </c>
      <c r="I250" s="209">
        <v>7.8278128846942954</v>
      </c>
      <c r="J250" s="209">
        <v>8.7862729889652957</v>
      </c>
      <c r="K250" s="209">
        <v>9.6448790322580624</v>
      </c>
      <c r="L250" s="209">
        <v>9.7361017014396811</v>
      </c>
      <c r="M250" s="209">
        <v>9.5776564085552547</v>
      </c>
      <c r="N250" s="209">
        <v>9.5802677940221077</v>
      </c>
      <c r="O250" s="209">
        <v>8.4073130654456101</v>
      </c>
      <c r="P250" s="209">
        <v>8.9340172593922613</v>
      </c>
      <c r="Q250" s="209">
        <v>6.6600221388743304</v>
      </c>
      <c r="R250" s="209">
        <v>7.5220577669907795</v>
      </c>
      <c r="S250" s="209">
        <v>7.6655301454178897</v>
      </c>
      <c r="T250" s="209">
        <v>7.782317168791713</v>
      </c>
      <c r="U250" s="209">
        <v>7.8104543786063729</v>
      </c>
      <c r="V250" s="209">
        <v>7.8273191390871384</v>
      </c>
      <c r="X250" s="48" t="str">
        <f>_xlfn.CONCAT(Inputs1[[#This Row],[Item Code]],"_",Inputs1[[#This Row],[Company Acronym]])</f>
        <v>C_TCTR_PR24CA008_SES</v>
      </c>
    </row>
    <row r="251" spans="1:24">
      <c r="A251" s="48" t="s">
        <v>102</v>
      </c>
      <c r="B251" s="48" t="s">
        <v>81</v>
      </c>
      <c r="C251" s="48" t="s">
        <v>82</v>
      </c>
      <c r="D251" s="48" t="s">
        <v>83</v>
      </c>
      <c r="E251" s="48" t="s">
        <v>40</v>
      </c>
      <c r="F251" s="211" t="s">
        <v>84</v>
      </c>
      <c r="G251" s="211" t="s">
        <v>84</v>
      </c>
      <c r="H251" s="211" t="s">
        <v>84</v>
      </c>
      <c r="I251" s="211" t="s">
        <v>84</v>
      </c>
      <c r="J251" s="211" t="s">
        <v>84</v>
      </c>
      <c r="K251" s="211" t="s">
        <v>84</v>
      </c>
      <c r="L251" s="211" t="s">
        <v>84</v>
      </c>
      <c r="M251" s="211" t="s">
        <v>84</v>
      </c>
      <c r="N251" s="211" t="s">
        <v>84</v>
      </c>
      <c r="O251" s="211" t="s">
        <v>84</v>
      </c>
      <c r="P251" s="211" t="s">
        <v>84</v>
      </c>
      <c r="Q251" s="211" t="s">
        <v>84</v>
      </c>
      <c r="R251" s="211" t="s">
        <v>84</v>
      </c>
      <c r="S251" s="211" t="s">
        <v>84</v>
      </c>
      <c r="T251" s="211" t="s">
        <v>84</v>
      </c>
      <c r="U251" s="211" t="s">
        <v>84</v>
      </c>
      <c r="V251" s="211" t="s">
        <v>84</v>
      </c>
      <c r="X251" s="48" t="str">
        <f>_xlfn.CONCAT(Inputs1[[#This Row],[Item Code]],"_",Inputs1[[#This Row],[Company Acronym]])</f>
        <v>PR24QA_PR24CA10_OUT1_SES</v>
      </c>
    </row>
    <row r="252" spans="1:24">
      <c r="A252" s="48" t="s">
        <v>102</v>
      </c>
      <c r="B252" s="48" t="s">
        <v>85</v>
      </c>
      <c r="C252" s="48" t="s">
        <v>86</v>
      </c>
      <c r="D252" s="48" t="s">
        <v>83</v>
      </c>
      <c r="E252" s="48" t="s">
        <v>40</v>
      </c>
      <c r="F252" s="211" t="s">
        <v>87</v>
      </c>
      <c r="G252" s="211" t="s">
        <v>87</v>
      </c>
      <c r="H252" s="211" t="s">
        <v>87</v>
      </c>
      <c r="I252" s="211" t="s">
        <v>87</v>
      </c>
      <c r="J252" s="211" t="s">
        <v>87</v>
      </c>
      <c r="K252" s="211" t="s">
        <v>87</v>
      </c>
      <c r="L252" s="211" t="s">
        <v>87</v>
      </c>
      <c r="M252" s="211" t="s">
        <v>87</v>
      </c>
      <c r="N252" s="211" t="s">
        <v>87</v>
      </c>
      <c r="O252" s="211" t="s">
        <v>87</v>
      </c>
      <c r="P252" s="211" t="s">
        <v>87</v>
      </c>
      <c r="Q252" s="211" t="s">
        <v>87</v>
      </c>
      <c r="R252" s="211" t="s">
        <v>87</v>
      </c>
      <c r="S252" s="211" t="s">
        <v>87</v>
      </c>
      <c r="T252" s="211" t="s">
        <v>87</v>
      </c>
      <c r="U252" s="211" t="s">
        <v>87</v>
      </c>
      <c r="V252" s="211" t="s">
        <v>87</v>
      </c>
      <c r="X252" s="48" t="str">
        <f>_xlfn.CONCAT(Inputs1[[#This Row],[Item Code]],"_",Inputs1[[#This Row],[Company Acronym]])</f>
        <v>PR24QA_PR24CA10_OUT2_SES</v>
      </c>
    </row>
    <row r="253" spans="1:24">
      <c r="A253" s="48" t="s">
        <v>102</v>
      </c>
      <c r="B253" s="48" t="s">
        <v>88</v>
      </c>
      <c r="C253" s="48" t="s">
        <v>89</v>
      </c>
      <c r="D253" s="48" t="s">
        <v>83</v>
      </c>
      <c r="E253" s="48" t="s">
        <v>40</v>
      </c>
      <c r="F253" s="212">
        <v>0</v>
      </c>
      <c r="G253" s="212">
        <v>0</v>
      </c>
      <c r="H253" s="212">
        <v>0</v>
      </c>
      <c r="I253" s="212">
        <v>0</v>
      </c>
      <c r="J253" s="212">
        <v>0</v>
      </c>
      <c r="K253" s="212">
        <v>0</v>
      </c>
      <c r="L253" s="212">
        <v>0</v>
      </c>
      <c r="M253" s="212">
        <v>0</v>
      </c>
      <c r="N253" s="212">
        <v>0</v>
      </c>
      <c r="O253" s="212">
        <v>0</v>
      </c>
      <c r="P253" s="212">
        <v>0</v>
      </c>
      <c r="Q253" s="212">
        <v>0</v>
      </c>
      <c r="R253" s="212">
        <v>0</v>
      </c>
      <c r="S253" s="212">
        <v>0</v>
      </c>
      <c r="T253" s="212">
        <v>0</v>
      </c>
      <c r="U253" s="212">
        <v>0</v>
      </c>
      <c r="V253" s="212">
        <v>0</v>
      </c>
      <c r="X253" s="48" t="str">
        <f>_xlfn.CONCAT(Inputs1[[#This Row],[Item Code]],"_",Inputs1[[#This Row],[Company Acronym]])</f>
        <v>PR24QA_PR24CA10_OUT3_SES</v>
      </c>
    </row>
    <row r="254" spans="1:24">
      <c r="A254" s="48" t="s">
        <v>102</v>
      </c>
      <c r="B254" s="48" t="s">
        <v>90</v>
      </c>
      <c r="C254" s="48" t="s">
        <v>91</v>
      </c>
      <c r="D254" s="48" t="s">
        <v>39</v>
      </c>
      <c r="E254" s="48" t="s">
        <v>40</v>
      </c>
      <c r="F254" s="212">
        <v>0</v>
      </c>
      <c r="G254" s="212">
        <v>0</v>
      </c>
      <c r="H254" s="212">
        <v>0</v>
      </c>
      <c r="I254" s="212">
        <v>0</v>
      </c>
      <c r="J254" s="212">
        <v>0</v>
      </c>
      <c r="K254" s="212">
        <v>0</v>
      </c>
      <c r="L254" s="212">
        <v>0</v>
      </c>
      <c r="M254" s="212">
        <v>0</v>
      </c>
      <c r="N254" s="212">
        <v>0</v>
      </c>
      <c r="O254" s="212">
        <v>0</v>
      </c>
      <c r="P254" s="212">
        <v>0</v>
      </c>
      <c r="Q254" s="212">
        <v>0</v>
      </c>
      <c r="R254" s="212">
        <v>0</v>
      </c>
      <c r="S254" s="212">
        <v>0</v>
      </c>
      <c r="T254" s="212">
        <v>0</v>
      </c>
      <c r="U254" s="212">
        <v>0</v>
      </c>
      <c r="V254" s="212">
        <v>0</v>
      </c>
      <c r="X254" s="48" t="str">
        <f>_xlfn.CONCAT(Inputs1[[#This Row],[Item Code]],"_",Inputs1[[#This Row],[Company Acronym]])</f>
        <v>PR24QA_PR24CA10_OUT4_SES</v>
      </c>
    </row>
    <row r="255" spans="1:24">
      <c r="A255" s="48" t="s">
        <v>103</v>
      </c>
      <c r="B255" s="48" t="s">
        <v>37</v>
      </c>
      <c r="C255" s="48" t="s">
        <v>38</v>
      </c>
      <c r="D255" s="48" t="s">
        <v>39</v>
      </c>
      <c r="E255" s="48" t="s">
        <v>40</v>
      </c>
      <c r="F255" s="209">
        <v>0</v>
      </c>
      <c r="G255" s="209">
        <v>0</v>
      </c>
      <c r="H255" s="209">
        <v>0</v>
      </c>
      <c r="I255" s="209">
        <v>0</v>
      </c>
      <c r="J255" s="209">
        <v>0</v>
      </c>
      <c r="K255" s="209">
        <v>0</v>
      </c>
      <c r="L255" s="209">
        <v>1</v>
      </c>
      <c r="M255" s="209">
        <v>0</v>
      </c>
      <c r="N255" s="209">
        <v>0</v>
      </c>
      <c r="O255" s="209">
        <v>0</v>
      </c>
      <c r="P255" s="209">
        <v>0</v>
      </c>
      <c r="Q255" s="209">
        <v>0</v>
      </c>
      <c r="R255" s="209">
        <v>0</v>
      </c>
      <c r="S255" s="209">
        <v>0</v>
      </c>
      <c r="T255" s="209">
        <v>0</v>
      </c>
      <c r="U255" s="209">
        <v>0</v>
      </c>
      <c r="V255" s="209">
        <v>0</v>
      </c>
      <c r="X255" s="48" t="str">
        <f>_xlfn.CONCAT(Inputs1[[#This Row],[Item Code]],"_",Inputs1[[#This Row],[Company Acronym]])</f>
        <v>C_COVID20_PR24CA008_SEW</v>
      </c>
    </row>
    <row r="256" spans="1:24">
      <c r="A256" s="48" t="s">
        <v>103</v>
      </c>
      <c r="B256" s="48" t="s">
        <v>41</v>
      </c>
      <c r="C256" s="48" t="s">
        <v>42</v>
      </c>
      <c r="D256" s="48" t="s">
        <v>39</v>
      </c>
      <c r="E256" s="48" t="s">
        <v>40</v>
      </c>
      <c r="F256" s="209">
        <v>0</v>
      </c>
      <c r="G256" s="209">
        <v>0</v>
      </c>
      <c r="H256" s="209">
        <v>0</v>
      </c>
      <c r="I256" s="209">
        <v>0</v>
      </c>
      <c r="J256" s="209">
        <v>0</v>
      </c>
      <c r="K256" s="209">
        <v>0</v>
      </c>
      <c r="L256" s="209">
        <v>0</v>
      </c>
      <c r="M256" s="209">
        <v>1</v>
      </c>
      <c r="N256" s="209">
        <v>0</v>
      </c>
      <c r="O256" s="209">
        <v>0</v>
      </c>
      <c r="P256" s="209">
        <v>0</v>
      </c>
      <c r="Q256" s="209">
        <v>0</v>
      </c>
      <c r="R256" s="209">
        <v>0</v>
      </c>
      <c r="S256" s="209">
        <v>0</v>
      </c>
      <c r="T256" s="209">
        <v>0</v>
      </c>
      <c r="U256" s="209">
        <v>0</v>
      </c>
      <c r="V256" s="209">
        <v>0</v>
      </c>
      <c r="X256" s="48" t="str">
        <f>_xlfn.CONCAT(Inputs1[[#This Row],[Item Code]],"_",Inputs1[[#This Row],[Company Acronym]])</f>
        <v>C_COVID21_PR24CA008_SEW</v>
      </c>
    </row>
    <row r="257" spans="1:24">
      <c r="A257" s="48" t="s">
        <v>103</v>
      </c>
      <c r="B257" s="48" t="s">
        <v>43</v>
      </c>
      <c r="C257" s="48" t="s">
        <v>44</v>
      </c>
      <c r="D257" s="48" t="s">
        <v>45</v>
      </c>
      <c r="E257" s="48" t="s">
        <v>40</v>
      </c>
      <c r="F257" s="209">
        <v>6.5376804428668009</v>
      </c>
      <c r="G257" s="209">
        <v>4.4306104286788663</v>
      </c>
      <c r="H257" s="209">
        <v>5.5939941763727115</v>
      </c>
      <c r="I257" s="209">
        <v>2.0429864587607711</v>
      </c>
      <c r="J257" s="209">
        <v>1.9740188709419477</v>
      </c>
      <c r="K257" s="209">
        <v>2.5513901503288441</v>
      </c>
      <c r="L257" s="209">
        <v>5.4290276387712693</v>
      </c>
      <c r="M257" s="209">
        <v>4.7983712670892835</v>
      </c>
      <c r="N257" s="209">
        <v>6.3665496537498152</v>
      </c>
      <c r="O257" s="209">
        <v>5.8260000000000005</v>
      </c>
      <c r="P257" s="209">
        <v>5.0091475231006157</v>
      </c>
      <c r="Q257" s="209">
        <v>5.9059999999999997</v>
      </c>
      <c r="R257" s="209">
        <v>7.3413950309313796</v>
      </c>
      <c r="S257" s="209">
        <v>7.3972323543401286</v>
      </c>
      <c r="T257" s="209">
        <v>7.1005422416579735</v>
      </c>
      <c r="U257" s="209">
        <v>7.3419086408736671</v>
      </c>
      <c r="V257" s="209">
        <v>7.5844441891468612</v>
      </c>
      <c r="X257" s="48" t="str">
        <f>_xlfn.CONCAT(Inputs1[[#This Row],[Item Code]],"_",Inputs1[[#This Row],[Company Acronym]])</f>
        <v>C_DCSDEBTT_PR24CA008_SEW</v>
      </c>
    </row>
    <row r="258" spans="1:24">
      <c r="A258" s="48" t="s">
        <v>103</v>
      </c>
      <c r="B258" s="48" t="s">
        <v>46</v>
      </c>
      <c r="C258" s="48" t="s">
        <v>47</v>
      </c>
      <c r="D258" s="48" t="s">
        <v>45</v>
      </c>
      <c r="E258" s="48" t="s">
        <v>40</v>
      </c>
      <c r="F258" s="209">
        <v>6.5376804428668009</v>
      </c>
      <c r="G258" s="209">
        <v>4.4306104286788663</v>
      </c>
      <c r="H258" s="209">
        <v>5.5939941763727115</v>
      </c>
      <c r="I258" s="209">
        <v>2.0429864587607711</v>
      </c>
      <c r="J258" s="209">
        <v>1.9740188709419477</v>
      </c>
      <c r="K258" s="209">
        <v>2.5513901503288441</v>
      </c>
      <c r="L258" s="209">
        <v>5.4290276387712693</v>
      </c>
      <c r="M258" s="209">
        <v>4.7983712670892835</v>
      </c>
      <c r="N258" s="209">
        <v>6.3665496537498152</v>
      </c>
      <c r="O258" s="209">
        <v>5.8260000000000005</v>
      </c>
      <c r="P258" s="209">
        <v>5.0091475231006157</v>
      </c>
      <c r="Q258" s="209">
        <v>5.9059999999999997</v>
      </c>
      <c r="R258" s="209">
        <v>7.3413950309313796</v>
      </c>
      <c r="S258" s="209">
        <v>7.3972323543401286</v>
      </c>
      <c r="T258" s="209">
        <v>7.1005422416579735</v>
      </c>
      <c r="U258" s="209">
        <v>7.3419086408736671</v>
      </c>
      <c r="V258" s="209">
        <v>7.5844441891468612</v>
      </c>
      <c r="X258" s="48" t="str">
        <f>_xlfn.CONCAT(Inputs1[[#This Row],[Item Code]],"_",Inputs1[[#This Row],[Company Acronym]])</f>
        <v>C_DCT_PR24CA008_SEW</v>
      </c>
    </row>
    <row r="259" spans="1:24">
      <c r="A259" s="48" t="s">
        <v>103</v>
      </c>
      <c r="B259" s="48" t="s">
        <v>48</v>
      </c>
      <c r="C259" s="48" t="s">
        <v>49</v>
      </c>
      <c r="D259" s="48" t="s">
        <v>50</v>
      </c>
      <c r="E259" s="48" t="s">
        <v>40</v>
      </c>
      <c r="F259" s="210">
        <v>21.298540354577998</v>
      </c>
      <c r="G259" s="210">
        <v>21.056973111274424</v>
      </c>
      <c r="H259" s="210">
        <v>20.707232033665282</v>
      </c>
      <c r="I259" s="210">
        <v>19.96257266951363</v>
      </c>
      <c r="J259" s="210">
        <v>19.789975647253609</v>
      </c>
      <c r="K259" s="210">
        <v>19.022402845197785</v>
      </c>
      <c r="L259" s="210">
        <v>18.316081038996867</v>
      </c>
      <c r="M259" s="210">
        <v>18.205598023962441</v>
      </c>
      <c r="N259" s="210">
        <v>16.670226292372984</v>
      </c>
      <c r="O259" s="210">
        <v>17.87603828491218</v>
      </c>
      <c r="P259" s="210">
        <v>17.919847757709984</v>
      </c>
      <c r="Q259" s="210">
        <v>17.874654972575343</v>
      </c>
      <c r="R259" s="210">
        <v>17.874654972575343</v>
      </c>
      <c r="S259" s="210">
        <v>17.874654972575343</v>
      </c>
      <c r="T259" s="210">
        <v>17.874654972575343</v>
      </c>
      <c r="U259" s="210">
        <v>17.874654972575343</v>
      </c>
      <c r="V259" s="210">
        <v>17.874654972575343</v>
      </c>
      <c r="X259" s="48" t="str">
        <f>_xlfn.CONCAT(Inputs1[[#This Row],[Item Code]],"_",Inputs1[[#This Row],[Company Acronym]])</f>
        <v>C_EQLPCF62_PR24CA008_SEW</v>
      </c>
    </row>
    <row r="260" spans="1:24">
      <c r="A260" s="48" t="s">
        <v>103</v>
      </c>
      <c r="B260" s="48" t="s">
        <v>51</v>
      </c>
      <c r="C260" s="48" t="s">
        <v>52</v>
      </c>
      <c r="D260" s="48" t="s">
        <v>39</v>
      </c>
      <c r="E260" s="48" t="s">
        <v>40</v>
      </c>
      <c r="F260" s="209">
        <v>1.7689374669690801</v>
      </c>
      <c r="G260" s="209">
        <v>1.7019630995044299</v>
      </c>
      <c r="H260" s="209">
        <v>1.6424716557250401</v>
      </c>
      <c r="I260" s="209">
        <v>1.4545221447729599</v>
      </c>
      <c r="J260" s="209">
        <v>1.4415027715323601</v>
      </c>
      <c r="K260" s="209">
        <v>1.4141262437715301</v>
      </c>
      <c r="L260" s="209">
        <v>1.42415870825921</v>
      </c>
      <c r="M260" s="209">
        <v>1.4583689901567101</v>
      </c>
      <c r="N260" s="209">
        <v>1.479592021790592</v>
      </c>
      <c r="O260" s="209">
        <v>1.4978686511541628</v>
      </c>
      <c r="P260" s="209">
        <v>1.4978686511541628</v>
      </c>
      <c r="Q260" s="209">
        <v>1.4978686511541628</v>
      </c>
      <c r="R260" s="209">
        <v>1.4978686511541628</v>
      </c>
      <c r="S260" s="209">
        <v>1.4978686511541628</v>
      </c>
      <c r="T260" s="209">
        <v>1.4978686511541628</v>
      </c>
      <c r="U260" s="209">
        <v>1.4978686511541628</v>
      </c>
      <c r="V260" s="209">
        <v>1.4978686511541628</v>
      </c>
      <c r="X260" s="48" t="str">
        <f>_xlfn.CONCAT(Inputs1[[#This Row],[Item Code]],"_",Inputs1[[#This Row],[Company Acronym]])</f>
        <v>C_EQXPCF2_PR24CA008_SEW</v>
      </c>
    </row>
    <row r="261" spans="1:24">
      <c r="A261" s="48" t="s">
        <v>103</v>
      </c>
      <c r="B261" s="48" t="s">
        <v>53</v>
      </c>
      <c r="C261" s="48" t="s">
        <v>54</v>
      </c>
      <c r="D261" s="48" t="s">
        <v>50</v>
      </c>
      <c r="E261" s="48" t="s">
        <v>40</v>
      </c>
      <c r="F261" s="210">
        <v>0</v>
      </c>
      <c r="G261" s="210">
        <v>0</v>
      </c>
      <c r="H261" s="210">
        <v>0</v>
      </c>
      <c r="I261" s="210">
        <v>0</v>
      </c>
      <c r="J261" s="210">
        <v>0</v>
      </c>
      <c r="K261" s="210">
        <v>0</v>
      </c>
      <c r="L261" s="210">
        <v>0</v>
      </c>
      <c r="M261" s="210">
        <v>0</v>
      </c>
      <c r="N261" s="210">
        <v>0</v>
      </c>
      <c r="O261" s="210">
        <v>0</v>
      </c>
      <c r="P261" s="210">
        <v>0</v>
      </c>
      <c r="Q261" s="210">
        <v>0</v>
      </c>
      <c r="R261" s="210">
        <v>0</v>
      </c>
      <c r="S261" s="210">
        <v>0</v>
      </c>
      <c r="T261" s="210">
        <v>0</v>
      </c>
      <c r="U261" s="210">
        <v>0</v>
      </c>
      <c r="V261" s="210">
        <v>0</v>
      </c>
      <c r="X261" s="48" t="str">
        <f>_xlfn.CONCAT(Inputs1[[#This Row],[Item Code]],"_",Inputs1[[#This Row],[Company Acronym]])</f>
        <v>C_HHDUHH_PR24CA008_SEW</v>
      </c>
    </row>
    <row r="262" spans="1:24">
      <c r="A262" s="48" t="s">
        <v>103</v>
      </c>
      <c r="B262" s="48" t="s">
        <v>55</v>
      </c>
      <c r="C262" s="48" t="s">
        <v>56</v>
      </c>
      <c r="D262" s="48" t="s">
        <v>50</v>
      </c>
      <c r="E262" s="48" t="s">
        <v>40</v>
      </c>
      <c r="F262" s="210">
        <v>0.60359367168416467</v>
      </c>
      <c r="G262" s="210">
        <v>0.6682385237959807</v>
      </c>
      <c r="H262" s="210">
        <v>0.7261201640272168</v>
      </c>
      <c r="I262" s="210">
        <v>0.78098164295982453</v>
      </c>
      <c r="J262" s="210">
        <v>0.83335537689218597</v>
      </c>
      <c r="K262" s="210">
        <v>0.87617495548575663</v>
      </c>
      <c r="L262" s="210">
        <v>0.89720062834816938</v>
      </c>
      <c r="M262" s="210">
        <v>0.89930143180661393</v>
      </c>
      <c r="N262" s="210">
        <v>0.90075506844033593</v>
      </c>
      <c r="O262" s="210">
        <v>0.90216241039873812</v>
      </c>
      <c r="P262" s="210">
        <v>0.90346402456312314</v>
      </c>
      <c r="Q262" s="210">
        <v>0.90451643402228621</v>
      </c>
      <c r="R262" s="210">
        <v>0.90556200190416325</v>
      </c>
      <c r="S262" s="210">
        <v>0.90676954205008586</v>
      </c>
      <c r="T262" s="210">
        <v>0.90794133389193921</v>
      </c>
      <c r="U262" s="210">
        <v>0.90910134151083088</v>
      </c>
      <c r="V262" s="210">
        <v>0.91024966948825126</v>
      </c>
      <c r="X262" s="48" t="str">
        <f>_xlfn.CONCAT(Inputs1[[#This Row],[Item Code]],"_",Inputs1[[#This Row],[Company Acronym]])</f>
        <v>C_HHMHH_PR24CA008_SEW</v>
      </c>
    </row>
    <row r="263" spans="1:24">
      <c r="A263" s="48" t="s">
        <v>103</v>
      </c>
      <c r="B263" s="48" t="s">
        <v>57</v>
      </c>
      <c r="C263" s="48" t="s">
        <v>58</v>
      </c>
      <c r="D263" s="48" t="s">
        <v>59</v>
      </c>
      <c r="E263" s="48" t="s">
        <v>40</v>
      </c>
      <c r="F263" s="209">
        <v>819.99700000000007</v>
      </c>
      <c r="G263" s="209">
        <v>829.80399999999997</v>
      </c>
      <c r="H263" s="209">
        <v>837.42200000000003</v>
      </c>
      <c r="I263" s="209">
        <v>845.88800000000003</v>
      </c>
      <c r="J263" s="209">
        <v>854.36900000000003</v>
      </c>
      <c r="K263" s="209">
        <v>861.52200000000005</v>
      </c>
      <c r="L263" s="209">
        <v>868.94500000000005</v>
      </c>
      <c r="M263" s="209">
        <v>881.15949999999998</v>
      </c>
      <c r="N263" s="209">
        <v>892.23699999999997</v>
      </c>
      <c r="O263" s="209">
        <v>901.49400000000003</v>
      </c>
      <c r="P263" s="209">
        <v>909.98199999999997</v>
      </c>
      <c r="Q263" s="209">
        <v>917.91235035712043</v>
      </c>
      <c r="R263" s="209">
        <v>926.9671746004168</v>
      </c>
      <c r="S263" s="209">
        <v>938.12120137880288</v>
      </c>
      <c r="T263" s="209">
        <v>949.47304739319236</v>
      </c>
      <c r="U263" s="209">
        <v>960.99829769856365</v>
      </c>
      <c r="V263" s="209">
        <v>972.69872237252343</v>
      </c>
      <c r="X263" s="48" t="str">
        <f>_xlfn.CONCAT(Inputs1[[#This Row],[Item Code]],"_",Inputs1[[#This Row],[Company Acronym]])</f>
        <v>C_HHT_PR24CA008_SEW</v>
      </c>
    </row>
    <row r="264" spans="1:24">
      <c r="A264" s="48" t="s">
        <v>103</v>
      </c>
      <c r="B264" s="48" t="s">
        <v>60</v>
      </c>
      <c r="C264" s="48" t="s">
        <v>61</v>
      </c>
      <c r="D264" s="48" t="s">
        <v>50</v>
      </c>
      <c r="E264" s="48" t="s">
        <v>40</v>
      </c>
      <c r="F264" s="210">
        <v>9.5166697449885351</v>
      </c>
      <c r="G264" s="210">
        <v>9.5181837657398436</v>
      </c>
      <c r="H264" s="210">
        <v>9.5233636669910382</v>
      </c>
      <c r="I264" s="210">
        <v>9.261189044802526</v>
      </c>
      <c r="J264" s="210">
        <v>8.9950716884239093</v>
      </c>
      <c r="K264" s="210">
        <v>8.7303470013610109</v>
      </c>
      <c r="L264" s="210">
        <v>8.4619348517187589</v>
      </c>
      <c r="M264" s="210">
        <v>8.4619348517187589</v>
      </c>
      <c r="N264" s="210">
        <v>8.4619348517187589</v>
      </c>
      <c r="O264" s="210">
        <v>8.4619348517187589</v>
      </c>
      <c r="P264" s="210">
        <v>8.4619348517187589</v>
      </c>
      <c r="Q264" s="210">
        <v>8.4619348517187589</v>
      </c>
      <c r="R264" s="210">
        <v>8.4619348517187589</v>
      </c>
      <c r="S264" s="210">
        <v>8.4619348517187589</v>
      </c>
      <c r="T264" s="210">
        <v>8.4619348517187589</v>
      </c>
      <c r="U264" s="210">
        <v>8.4619348517187589</v>
      </c>
      <c r="V264" s="210">
        <v>8.4619348517187589</v>
      </c>
      <c r="X264" s="48" t="str">
        <f>_xlfn.CONCAT(Inputs1[[#This Row],[Item Code]],"_",Inputs1[[#This Row],[Company Acronym]])</f>
        <v>C_INCSCOREINT_PR24CA008_SEW</v>
      </c>
    </row>
    <row r="265" spans="1:24">
      <c r="A265" s="48" t="s">
        <v>103</v>
      </c>
      <c r="B265" s="48" t="s">
        <v>62</v>
      </c>
      <c r="C265" s="48" t="s">
        <v>63</v>
      </c>
      <c r="D265" s="48" t="s">
        <v>45</v>
      </c>
      <c r="E265" s="48" t="s">
        <v>40</v>
      </c>
      <c r="F265" s="209">
        <v>15.735856152805948</v>
      </c>
      <c r="G265" s="209">
        <v>15.603990557366091</v>
      </c>
      <c r="H265" s="209">
        <v>16.350824875207984</v>
      </c>
      <c r="I265" s="209">
        <v>17.659836684448088</v>
      </c>
      <c r="J265" s="209">
        <v>16.543033743802976</v>
      </c>
      <c r="K265" s="209">
        <v>15.899079627309733</v>
      </c>
      <c r="L265" s="209">
        <v>10.677315035799527</v>
      </c>
      <c r="M265" s="209">
        <v>12.511851752845029</v>
      </c>
      <c r="N265" s="209">
        <v>10.928536540444963</v>
      </c>
      <c r="O265" s="209">
        <v>11.8</v>
      </c>
      <c r="P265" s="209">
        <v>11.483046714579054</v>
      </c>
      <c r="Q265" s="209">
        <v>17.100965132496516</v>
      </c>
      <c r="R265" s="209">
        <v>17.397685619841777</v>
      </c>
      <c r="S265" s="209">
        <v>17.564007248663529</v>
      </c>
      <c r="T265" s="209">
        <v>17.736391366370622</v>
      </c>
      <c r="U265" s="209">
        <v>17.67655229994449</v>
      </c>
      <c r="V265" s="209">
        <v>17.890609722008261</v>
      </c>
      <c r="X265" s="48" t="str">
        <f>_xlfn.CONCAT(Inputs1[[#This Row],[Item Code]],"_",Inputs1[[#This Row],[Company Acronym]])</f>
        <v>C_OCSDEBTTR_PR24CA008_SEW</v>
      </c>
    </row>
    <row r="266" spans="1:24">
      <c r="A266" s="48" t="s">
        <v>103</v>
      </c>
      <c r="B266" s="48" t="s">
        <v>64</v>
      </c>
      <c r="C266" s="48" t="s">
        <v>65</v>
      </c>
      <c r="D266" s="48" t="s">
        <v>45</v>
      </c>
      <c r="E266" s="48" t="s">
        <v>40</v>
      </c>
      <c r="F266" s="209">
        <v>15.735856152805948</v>
      </c>
      <c r="G266" s="209">
        <v>15.603990557366091</v>
      </c>
      <c r="H266" s="209">
        <v>16.350824875207984</v>
      </c>
      <c r="I266" s="209">
        <v>17.659836684448088</v>
      </c>
      <c r="J266" s="209">
        <v>16.543033743802976</v>
      </c>
      <c r="K266" s="209">
        <v>15.899079627309733</v>
      </c>
      <c r="L266" s="209">
        <v>15.702803141119414</v>
      </c>
      <c r="M266" s="209">
        <v>16.472340563659969</v>
      </c>
      <c r="N266" s="209">
        <v>16.593493074996314</v>
      </c>
      <c r="O266" s="209">
        <v>17.202000000000002</v>
      </c>
      <c r="P266" s="209">
        <v>16.917597535934288</v>
      </c>
      <c r="Q266" s="209">
        <v>17.100965132496519</v>
      </c>
      <c r="R266" s="209">
        <v>17.397685619841777</v>
      </c>
      <c r="S266" s="209">
        <v>17.564007248663529</v>
      </c>
      <c r="T266" s="209">
        <v>17.736391366370622</v>
      </c>
      <c r="U266" s="209">
        <v>17.67655229994449</v>
      </c>
      <c r="V266" s="209">
        <v>17.890609722008257</v>
      </c>
      <c r="X266" s="48" t="str">
        <f>_xlfn.CONCAT(Inputs1[[#This Row],[Item Code]],"_",Inputs1[[#This Row],[Company Acronym]])</f>
        <v>C_OCTR_PR24CA008_SEW</v>
      </c>
    </row>
    <row r="267" spans="1:24">
      <c r="A267" s="48" t="s">
        <v>103</v>
      </c>
      <c r="B267" s="48" t="s">
        <v>66</v>
      </c>
      <c r="C267" s="48" t="s">
        <v>67</v>
      </c>
      <c r="D267" s="48" t="s">
        <v>68</v>
      </c>
      <c r="E267" s="48" t="s">
        <v>40</v>
      </c>
      <c r="F267" s="209">
        <v>252.82424563848366</v>
      </c>
      <c r="G267" s="209">
        <v>250.20931583003755</v>
      </c>
      <c r="H267" s="209">
        <v>232.46433896397932</v>
      </c>
      <c r="I267" s="209">
        <v>240.86078468469981</v>
      </c>
      <c r="J267" s="209">
        <v>237.25178386238636</v>
      </c>
      <c r="K267" s="209">
        <v>241.59437712297759</v>
      </c>
      <c r="L267" s="209">
        <v>240.13230672206933</v>
      </c>
      <c r="M267" s="209">
        <v>260.93061094190955</v>
      </c>
      <c r="N267" s="209">
        <v>239.28462198556988</v>
      </c>
      <c r="O267" s="209">
        <v>218.67683167053804</v>
      </c>
      <c r="P267" s="209">
        <v>227.46304066269803</v>
      </c>
      <c r="Q267" s="209">
        <v>232.11978350836091</v>
      </c>
      <c r="R267" s="209">
        <v>264.58027486950232</v>
      </c>
      <c r="S267" s="209">
        <v>268.25330723390374</v>
      </c>
      <c r="T267" s="209">
        <v>262.47983199515153</v>
      </c>
      <c r="U267" s="209">
        <v>265.78644276974967</v>
      </c>
      <c r="V267" s="209">
        <v>270.27879715155575</v>
      </c>
      <c r="X267" s="48" t="str">
        <f>_xlfn.CONCAT(Inputs1[[#This Row],[Item Code]],"_",Inputs1[[#This Row],[Company Acronym]])</f>
        <v>C_REVHH_PR24CA008_SEW</v>
      </c>
    </row>
    <row r="268" spans="1:24">
      <c r="A268" s="48" t="s">
        <v>103</v>
      </c>
      <c r="B268" s="48" t="s">
        <v>69</v>
      </c>
      <c r="C268" s="48" t="s">
        <v>70</v>
      </c>
      <c r="D268" s="48" t="s">
        <v>45</v>
      </c>
      <c r="E268" s="48" t="s">
        <v>40</v>
      </c>
      <c r="F268" s="209">
        <v>14.912137231851986</v>
      </c>
      <c r="G268" s="209">
        <v>14.709366401543639</v>
      </c>
      <c r="H268" s="209">
        <v>17.088963205263951</v>
      </c>
      <c r="I268" s="209">
        <v>18.431602193456929</v>
      </c>
      <c r="J268" s="209">
        <v>17.337492621723392</v>
      </c>
      <c r="K268" s="209">
        <v>16.697801262705347</v>
      </c>
      <c r="L268" s="209">
        <v>11.491111149994055</v>
      </c>
      <c r="M268" s="209">
        <v>12.040369871478859</v>
      </c>
      <c r="N268" s="209">
        <v>10.558605623049406</v>
      </c>
      <c r="O268" s="209">
        <v>11.347909090909091</v>
      </c>
      <c r="P268" s="209">
        <v>10.798904499953331</v>
      </c>
      <c r="Q268" s="209">
        <v>15.814854021385404</v>
      </c>
      <c r="R268" s="209">
        <v>16.085324508730665</v>
      </c>
      <c r="S268" s="209">
        <v>16.140812804219085</v>
      </c>
      <c r="T268" s="209">
        <v>16.191530255259512</v>
      </c>
      <c r="U268" s="209">
        <v>16.326691188833379</v>
      </c>
      <c r="V268" s="209">
        <v>16.394081944230482</v>
      </c>
      <c r="X268" s="48" t="str">
        <f>_xlfn.CONCAT(Inputs1[[#This Row],[Item Code]],"_",Inputs1[[#This Row],[Company Acronym]])</f>
        <v>C_SOCSDEBTTR_PR24CA008_SEW</v>
      </c>
    </row>
    <row r="269" spans="1:24">
      <c r="A269" s="48" t="s">
        <v>103</v>
      </c>
      <c r="B269" s="48" t="s">
        <v>71</v>
      </c>
      <c r="C269" s="48" t="s">
        <v>72</v>
      </c>
      <c r="D269" s="48" t="s">
        <v>45</v>
      </c>
      <c r="E269" s="48" t="s">
        <v>40</v>
      </c>
      <c r="F269" s="209">
        <v>14.912137231851986</v>
      </c>
      <c r="G269" s="209">
        <v>14.709366401543639</v>
      </c>
      <c r="H269" s="209">
        <v>17.088963205263951</v>
      </c>
      <c r="I269" s="209">
        <v>18.431602193456929</v>
      </c>
      <c r="J269" s="209">
        <v>17.337492621723392</v>
      </c>
      <c r="K269" s="209">
        <v>16.697801262705347</v>
      </c>
      <c r="L269" s="209">
        <v>16.516599255313942</v>
      </c>
      <c r="M269" s="209">
        <v>16.000858682293799</v>
      </c>
      <c r="N269" s="209">
        <v>16.223562157600757</v>
      </c>
      <c r="O269" s="209">
        <v>16.749909090909092</v>
      </c>
      <c r="P269" s="209">
        <v>16.233455321308565</v>
      </c>
      <c r="Q269" s="209">
        <v>15.814854021385408</v>
      </c>
      <c r="R269" s="209">
        <v>16.085324508730665</v>
      </c>
      <c r="S269" s="209">
        <v>16.140812804219085</v>
      </c>
      <c r="T269" s="209">
        <v>16.191530255259512</v>
      </c>
      <c r="U269" s="209">
        <v>16.326691188833379</v>
      </c>
      <c r="V269" s="209">
        <v>16.394081944230479</v>
      </c>
      <c r="X269" s="48" t="str">
        <f>_xlfn.CONCAT(Inputs1[[#This Row],[Item Code]],"_",Inputs1[[#This Row],[Company Acronym]])</f>
        <v>C_SOCTR_PR24CA008_SEW</v>
      </c>
    </row>
    <row r="270" spans="1:24">
      <c r="A270" s="48" t="s">
        <v>103</v>
      </c>
      <c r="B270" s="48" t="s">
        <v>73</v>
      </c>
      <c r="C270" s="48" t="s">
        <v>74</v>
      </c>
      <c r="D270" s="48" t="s">
        <v>45</v>
      </c>
      <c r="E270" s="48" t="s">
        <v>40</v>
      </c>
      <c r="F270" s="209">
        <v>21.449817674718787</v>
      </c>
      <c r="G270" s="209">
        <v>19.139976830222505</v>
      </c>
      <c r="H270" s="209">
        <v>22.682957381636662</v>
      </c>
      <c r="I270" s="209">
        <v>20.474588652217701</v>
      </c>
      <c r="J270" s="209">
        <v>19.311511492665339</v>
      </c>
      <c r="K270" s="209">
        <v>19.24919141303419</v>
      </c>
      <c r="L270" s="209">
        <v>16.920138788765325</v>
      </c>
      <c r="M270" s="209">
        <v>16.838741138568142</v>
      </c>
      <c r="N270" s="209">
        <v>16.92515527679922</v>
      </c>
      <c r="O270" s="209">
        <v>17.173909090909092</v>
      </c>
      <c r="P270" s="209">
        <v>15.808052023053946</v>
      </c>
      <c r="Q270" s="209">
        <v>21.720854021385403</v>
      </c>
      <c r="R270" s="209">
        <v>23.426719539662045</v>
      </c>
      <c r="S270" s="209">
        <v>23.538045158559214</v>
      </c>
      <c r="T270" s="209">
        <v>23.292072496917484</v>
      </c>
      <c r="U270" s="209">
        <v>23.668599829707045</v>
      </c>
      <c r="V270" s="209">
        <v>23.978526133377343</v>
      </c>
      <c r="X270" s="48" t="str">
        <f>_xlfn.CONCAT(Inputs1[[#This Row],[Item Code]],"_",Inputs1[[#This Row],[Company Acronym]])</f>
        <v>C_STCSDEBTTR_PR24CA008_SEW</v>
      </c>
    </row>
    <row r="271" spans="1:24">
      <c r="A271" s="48" t="s">
        <v>103</v>
      </c>
      <c r="B271" s="48" t="s">
        <v>75</v>
      </c>
      <c r="C271" s="48" t="s">
        <v>76</v>
      </c>
      <c r="D271" s="48" t="s">
        <v>45</v>
      </c>
      <c r="E271" s="48" t="s">
        <v>40</v>
      </c>
      <c r="F271" s="209">
        <v>21.449817674718787</v>
      </c>
      <c r="G271" s="209">
        <v>19.139976830222505</v>
      </c>
      <c r="H271" s="209">
        <v>22.682957381636662</v>
      </c>
      <c r="I271" s="209">
        <v>20.474588652217701</v>
      </c>
      <c r="J271" s="209">
        <v>19.311511492665339</v>
      </c>
      <c r="K271" s="209">
        <v>19.24919141303419</v>
      </c>
      <c r="L271" s="209">
        <v>21.945626894085212</v>
      </c>
      <c r="M271" s="209">
        <v>20.799229949383083</v>
      </c>
      <c r="N271" s="209">
        <v>22.590111811350571</v>
      </c>
      <c r="O271" s="209">
        <v>22.575909090909093</v>
      </c>
      <c r="P271" s="209">
        <v>21.242602844409181</v>
      </c>
      <c r="Q271" s="209">
        <v>21.720854021385406</v>
      </c>
      <c r="R271" s="209">
        <v>23.426719539662045</v>
      </c>
      <c r="S271" s="209">
        <v>23.538045158559214</v>
      </c>
      <c r="T271" s="209">
        <v>23.292072496917484</v>
      </c>
      <c r="U271" s="209">
        <v>23.668599829707045</v>
      </c>
      <c r="V271" s="209">
        <v>23.97852613337734</v>
      </c>
      <c r="X271" s="48" t="str">
        <f>_xlfn.CONCAT(Inputs1[[#This Row],[Item Code]],"_",Inputs1[[#This Row],[Company Acronym]])</f>
        <v>C_STCTR_PR24CA008_SEW</v>
      </c>
    </row>
    <row r="272" spans="1:24">
      <c r="A272" s="48" t="s">
        <v>103</v>
      </c>
      <c r="B272" s="48" t="s">
        <v>77</v>
      </c>
      <c r="C272" s="48" t="s">
        <v>78</v>
      </c>
      <c r="D272" s="48" t="s">
        <v>45</v>
      </c>
      <c r="E272" s="48" t="s">
        <v>40</v>
      </c>
      <c r="F272" s="209">
        <v>22.273536595672748</v>
      </c>
      <c r="G272" s="209">
        <v>20.034600986044957</v>
      </c>
      <c r="H272" s="209">
        <v>21.944819051580694</v>
      </c>
      <c r="I272" s="209">
        <v>19.70282314320886</v>
      </c>
      <c r="J272" s="209">
        <v>18.517052614744923</v>
      </c>
      <c r="K272" s="209">
        <v>18.450469777638578</v>
      </c>
      <c r="L272" s="209">
        <v>16.106342674570797</v>
      </c>
      <c r="M272" s="209">
        <v>17.310223019934313</v>
      </c>
      <c r="N272" s="209">
        <v>17.295086194194777</v>
      </c>
      <c r="O272" s="209">
        <v>17.626000000000001</v>
      </c>
      <c r="P272" s="209">
        <v>16.492194237679669</v>
      </c>
      <c r="Q272" s="209">
        <v>23.006965132496514</v>
      </c>
      <c r="R272" s="209">
        <v>24.739080650773158</v>
      </c>
      <c r="S272" s="209">
        <v>24.961239603003659</v>
      </c>
      <c r="T272" s="209">
        <v>24.836933608028595</v>
      </c>
      <c r="U272" s="209">
        <v>25.018460940818155</v>
      </c>
      <c r="V272" s="209">
        <v>25.475053911155122</v>
      </c>
      <c r="X272" s="48" t="str">
        <f>_xlfn.CONCAT(Inputs1[[#This Row],[Item Code]],"_",Inputs1[[#This Row],[Company Acronym]])</f>
        <v>C_TCSDEBTTR_PR24CA008_SEW</v>
      </c>
    </row>
    <row r="273" spans="1:24">
      <c r="A273" s="48" t="s">
        <v>103</v>
      </c>
      <c r="B273" s="48" t="s">
        <v>79</v>
      </c>
      <c r="C273" s="48" t="s">
        <v>80</v>
      </c>
      <c r="D273" s="48" t="s">
        <v>45</v>
      </c>
      <c r="E273" s="48" t="s">
        <v>40</v>
      </c>
      <c r="F273" s="209">
        <v>22.273536595672748</v>
      </c>
      <c r="G273" s="209">
        <v>20.034600986044957</v>
      </c>
      <c r="H273" s="209">
        <v>21.944819051580694</v>
      </c>
      <c r="I273" s="209">
        <v>19.70282314320886</v>
      </c>
      <c r="J273" s="209">
        <v>18.517052614744923</v>
      </c>
      <c r="K273" s="209">
        <v>18.450469777638578</v>
      </c>
      <c r="L273" s="209">
        <v>21.131830779890684</v>
      </c>
      <c r="M273" s="209">
        <v>21.270711830749253</v>
      </c>
      <c r="N273" s="209">
        <v>22.960042728746128</v>
      </c>
      <c r="O273" s="209">
        <v>23.028000000000002</v>
      </c>
      <c r="P273" s="209">
        <v>21.926745059034904</v>
      </c>
      <c r="Q273" s="209">
        <v>23.006965132496518</v>
      </c>
      <c r="R273" s="209">
        <v>24.739080650773158</v>
      </c>
      <c r="S273" s="209">
        <v>24.961239603003659</v>
      </c>
      <c r="T273" s="209">
        <v>24.836933608028595</v>
      </c>
      <c r="U273" s="209">
        <v>25.018460940818155</v>
      </c>
      <c r="V273" s="209">
        <v>25.475053911155118</v>
      </c>
      <c r="X273" s="48" t="str">
        <f>_xlfn.CONCAT(Inputs1[[#This Row],[Item Code]],"_",Inputs1[[#This Row],[Company Acronym]])</f>
        <v>C_TCTR_PR24CA008_SEW</v>
      </c>
    </row>
    <row r="274" spans="1:24">
      <c r="A274" s="48" t="s">
        <v>103</v>
      </c>
      <c r="B274" s="48" t="s">
        <v>81</v>
      </c>
      <c r="C274" s="48" t="s">
        <v>82</v>
      </c>
      <c r="D274" s="48" t="s">
        <v>83</v>
      </c>
      <c r="E274" s="48" t="s">
        <v>40</v>
      </c>
      <c r="F274" s="211" t="s">
        <v>84</v>
      </c>
      <c r="G274" s="211" t="s">
        <v>84</v>
      </c>
      <c r="H274" s="211" t="s">
        <v>84</v>
      </c>
      <c r="I274" s="211" t="s">
        <v>84</v>
      </c>
      <c r="J274" s="211" t="s">
        <v>84</v>
      </c>
      <c r="K274" s="211" t="s">
        <v>84</v>
      </c>
      <c r="L274" s="211" t="s">
        <v>84</v>
      </c>
      <c r="M274" s="211" t="s">
        <v>84</v>
      </c>
      <c r="N274" s="211" t="s">
        <v>84</v>
      </c>
      <c r="O274" s="211" t="s">
        <v>84</v>
      </c>
      <c r="P274" s="211" t="s">
        <v>84</v>
      </c>
      <c r="Q274" s="211" t="s">
        <v>84</v>
      </c>
      <c r="R274" s="211" t="s">
        <v>84</v>
      </c>
      <c r="S274" s="211" t="s">
        <v>84</v>
      </c>
      <c r="T274" s="211" t="s">
        <v>84</v>
      </c>
      <c r="U274" s="211" t="s">
        <v>84</v>
      </c>
      <c r="V274" s="211" t="s">
        <v>84</v>
      </c>
      <c r="X274" s="48" t="str">
        <f>_xlfn.CONCAT(Inputs1[[#This Row],[Item Code]],"_",Inputs1[[#This Row],[Company Acronym]])</f>
        <v>PR24QA_PR24CA10_OUT1_SEW</v>
      </c>
    </row>
    <row r="275" spans="1:24">
      <c r="A275" s="48" t="s">
        <v>103</v>
      </c>
      <c r="B275" s="48" t="s">
        <v>85</v>
      </c>
      <c r="C275" s="48" t="s">
        <v>86</v>
      </c>
      <c r="D275" s="48" t="s">
        <v>83</v>
      </c>
      <c r="E275" s="48" t="s">
        <v>40</v>
      </c>
      <c r="F275" s="211" t="s">
        <v>87</v>
      </c>
      <c r="G275" s="211" t="s">
        <v>87</v>
      </c>
      <c r="H275" s="211" t="s">
        <v>87</v>
      </c>
      <c r="I275" s="211" t="s">
        <v>87</v>
      </c>
      <c r="J275" s="211" t="s">
        <v>87</v>
      </c>
      <c r="K275" s="211" t="s">
        <v>87</v>
      </c>
      <c r="L275" s="211" t="s">
        <v>87</v>
      </c>
      <c r="M275" s="211" t="s">
        <v>87</v>
      </c>
      <c r="N275" s="211" t="s">
        <v>87</v>
      </c>
      <c r="O275" s="211" t="s">
        <v>87</v>
      </c>
      <c r="P275" s="211" t="s">
        <v>87</v>
      </c>
      <c r="Q275" s="211" t="s">
        <v>87</v>
      </c>
      <c r="R275" s="211" t="s">
        <v>87</v>
      </c>
      <c r="S275" s="211" t="s">
        <v>87</v>
      </c>
      <c r="T275" s="211" t="s">
        <v>87</v>
      </c>
      <c r="U275" s="211" t="s">
        <v>87</v>
      </c>
      <c r="V275" s="211" t="s">
        <v>87</v>
      </c>
      <c r="X275" s="48" t="str">
        <f>_xlfn.CONCAT(Inputs1[[#This Row],[Item Code]],"_",Inputs1[[#This Row],[Company Acronym]])</f>
        <v>PR24QA_PR24CA10_OUT2_SEW</v>
      </c>
    </row>
    <row r="276" spans="1:24">
      <c r="A276" s="48" t="s">
        <v>103</v>
      </c>
      <c r="B276" s="48" t="s">
        <v>88</v>
      </c>
      <c r="C276" s="48" t="s">
        <v>89</v>
      </c>
      <c r="D276" s="48" t="s">
        <v>83</v>
      </c>
      <c r="E276" s="48" t="s">
        <v>40</v>
      </c>
      <c r="F276" s="212">
        <v>0</v>
      </c>
      <c r="G276" s="212">
        <v>0</v>
      </c>
      <c r="H276" s="212">
        <v>0</v>
      </c>
      <c r="I276" s="212">
        <v>0</v>
      </c>
      <c r="J276" s="212">
        <v>0</v>
      </c>
      <c r="K276" s="212">
        <v>0</v>
      </c>
      <c r="L276" s="212">
        <v>0</v>
      </c>
      <c r="M276" s="212">
        <v>0</v>
      </c>
      <c r="N276" s="212">
        <v>0</v>
      </c>
      <c r="O276" s="212">
        <v>0</v>
      </c>
      <c r="P276" s="212">
        <v>0</v>
      </c>
      <c r="Q276" s="212">
        <v>0</v>
      </c>
      <c r="R276" s="212">
        <v>0</v>
      </c>
      <c r="S276" s="212">
        <v>0</v>
      </c>
      <c r="T276" s="212">
        <v>0</v>
      </c>
      <c r="U276" s="212">
        <v>0</v>
      </c>
      <c r="V276" s="212">
        <v>0</v>
      </c>
      <c r="X276" s="48" t="str">
        <f>_xlfn.CONCAT(Inputs1[[#This Row],[Item Code]],"_",Inputs1[[#This Row],[Company Acronym]])</f>
        <v>PR24QA_PR24CA10_OUT3_SEW</v>
      </c>
    </row>
    <row r="277" spans="1:24">
      <c r="A277" s="48" t="s">
        <v>103</v>
      </c>
      <c r="B277" s="48" t="s">
        <v>90</v>
      </c>
      <c r="C277" s="48" t="s">
        <v>91</v>
      </c>
      <c r="D277" s="48" t="s">
        <v>39</v>
      </c>
      <c r="E277" s="48" t="s">
        <v>40</v>
      </c>
      <c r="F277" s="212">
        <v>0</v>
      </c>
      <c r="G277" s="212">
        <v>0</v>
      </c>
      <c r="H277" s="212">
        <v>0</v>
      </c>
      <c r="I277" s="212">
        <v>0</v>
      </c>
      <c r="J277" s="212">
        <v>0</v>
      </c>
      <c r="K277" s="212">
        <v>0</v>
      </c>
      <c r="L277" s="212">
        <v>0</v>
      </c>
      <c r="M277" s="212">
        <v>0</v>
      </c>
      <c r="N277" s="212">
        <v>0</v>
      </c>
      <c r="O277" s="212">
        <v>0</v>
      </c>
      <c r="P277" s="212">
        <v>0</v>
      </c>
      <c r="Q277" s="212">
        <v>0</v>
      </c>
      <c r="R277" s="212">
        <v>0</v>
      </c>
      <c r="S277" s="212">
        <v>0</v>
      </c>
      <c r="T277" s="212">
        <v>0</v>
      </c>
      <c r="U277" s="212">
        <v>0</v>
      </c>
      <c r="V277" s="212">
        <v>0</v>
      </c>
      <c r="X277" s="48" t="str">
        <f>_xlfn.CONCAT(Inputs1[[#This Row],[Item Code]],"_",Inputs1[[#This Row],[Company Acronym]])</f>
        <v>PR24QA_PR24CA10_OUT4_SEW</v>
      </c>
    </row>
    <row r="278" spans="1:24">
      <c r="A278" s="48" t="s">
        <v>104</v>
      </c>
      <c r="B278" s="48" t="s">
        <v>37</v>
      </c>
      <c r="C278" s="48" t="s">
        <v>38</v>
      </c>
      <c r="D278" s="48" t="s">
        <v>39</v>
      </c>
      <c r="E278" s="48" t="s">
        <v>40</v>
      </c>
      <c r="F278" s="209">
        <v>0</v>
      </c>
      <c r="G278" s="209">
        <v>0</v>
      </c>
      <c r="H278" s="209">
        <v>0</v>
      </c>
      <c r="I278" s="209">
        <v>0</v>
      </c>
      <c r="J278" s="209">
        <v>0</v>
      </c>
      <c r="K278" s="209">
        <v>0</v>
      </c>
      <c r="L278" s="209">
        <v>1</v>
      </c>
      <c r="M278" s="209">
        <v>0</v>
      </c>
      <c r="N278" s="209">
        <v>0</v>
      </c>
      <c r="O278" s="209">
        <v>0</v>
      </c>
      <c r="P278" s="209">
        <v>0</v>
      </c>
      <c r="Q278" s="209">
        <v>0</v>
      </c>
      <c r="R278" s="209">
        <v>0</v>
      </c>
      <c r="S278" s="209">
        <v>0</v>
      </c>
      <c r="T278" s="209">
        <v>0</v>
      </c>
      <c r="U278" s="209">
        <v>0</v>
      </c>
      <c r="V278" s="209">
        <v>0</v>
      </c>
      <c r="X278" s="48" t="str">
        <f>_xlfn.CONCAT(Inputs1[[#This Row],[Item Code]],"_",Inputs1[[#This Row],[Company Acronym]])</f>
        <v>C_COVID20_PR24CA008_SRN</v>
      </c>
    </row>
    <row r="279" spans="1:24">
      <c r="A279" s="48" t="s">
        <v>104</v>
      </c>
      <c r="B279" s="48" t="s">
        <v>41</v>
      </c>
      <c r="C279" s="48" t="s">
        <v>42</v>
      </c>
      <c r="D279" s="48" t="s">
        <v>39</v>
      </c>
      <c r="E279" s="48" t="s">
        <v>40</v>
      </c>
      <c r="F279" s="209">
        <v>0</v>
      </c>
      <c r="G279" s="209">
        <v>0</v>
      </c>
      <c r="H279" s="209">
        <v>0</v>
      </c>
      <c r="I279" s="209">
        <v>0</v>
      </c>
      <c r="J279" s="209">
        <v>0</v>
      </c>
      <c r="K279" s="209">
        <v>0</v>
      </c>
      <c r="L279" s="209">
        <v>0</v>
      </c>
      <c r="M279" s="209">
        <v>1</v>
      </c>
      <c r="N279" s="209">
        <v>0</v>
      </c>
      <c r="O279" s="209">
        <v>0</v>
      </c>
      <c r="P279" s="209">
        <v>0</v>
      </c>
      <c r="Q279" s="209">
        <v>0</v>
      </c>
      <c r="R279" s="209">
        <v>0</v>
      </c>
      <c r="S279" s="209">
        <v>0</v>
      </c>
      <c r="T279" s="209">
        <v>0</v>
      </c>
      <c r="U279" s="209">
        <v>0</v>
      </c>
      <c r="V279" s="209">
        <v>0</v>
      </c>
      <c r="X279" s="48" t="str">
        <f>_xlfn.CONCAT(Inputs1[[#This Row],[Item Code]],"_",Inputs1[[#This Row],[Company Acronym]])</f>
        <v>C_COVID21_PR24CA008_SRN</v>
      </c>
    </row>
    <row r="280" spans="1:24">
      <c r="A280" s="48" t="s">
        <v>104</v>
      </c>
      <c r="B280" s="48" t="s">
        <v>43</v>
      </c>
      <c r="C280" s="48" t="s">
        <v>44</v>
      </c>
      <c r="D280" s="48" t="s">
        <v>45</v>
      </c>
      <c r="E280" s="48" t="s">
        <v>40</v>
      </c>
      <c r="F280" s="209">
        <v>42.677738336713986</v>
      </c>
      <c r="G280" s="209">
        <v>41.085861118074703</v>
      </c>
      <c r="H280" s="209">
        <v>46.662067803660548</v>
      </c>
      <c r="I280" s="209">
        <v>53.650811653672534</v>
      </c>
      <c r="J280" s="209">
        <v>40.181673596673591</v>
      </c>
      <c r="K280" s="209">
        <v>28.336962104603817</v>
      </c>
      <c r="L280" s="209">
        <v>49.552381245669423</v>
      </c>
      <c r="M280" s="209">
        <v>43.874367219124714</v>
      </c>
      <c r="N280" s="209">
        <v>39.427357816413718</v>
      </c>
      <c r="O280" s="209">
        <v>20.225000000000001</v>
      </c>
      <c r="P280" s="209">
        <v>23.492873459958929</v>
      </c>
      <c r="Q280" s="209">
        <v>7.8619999999999992</v>
      </c>
      <c r="R280" s="209">
        <v>7.06</v>
      </c>
      <c r="S280" s="209">
        <v>7.99</v>
      </c>
      <c r="T280" s="209">
        <v>7.9480000000000013</v>
      </c>
      <c r="U280" s="209">
        <v>8.1</v>
      </c>
      <c r="V280" s="209">
        <v>8.0510000000000002</v>
      </c>
      <c r="X280" s="48" t="str">
        <f>_xlfn.CONCAT(Inputs1[[#This Row],[Item Code]],"_",Inputs1[[#This Row],[Company Acronym]])</f>
        <v>C_DCSDEBTT_PR24CA008_SRN</v>
      </c>
    </row>
    <row r="281" spans="1:24">
      <c r="A281" s="48" t="s">
        <v>104</v>
      </c>
      <c r="B281" s="48" t="s">
        <v>46</v>
      </c>
      <c r="C281" s="48" t="s">
        <v>47</v>
      </c>
      <c r="D281" s="48" t="s">
        <v>45</v>
      </c>
      <c r="E281" s="48" t="s">
        <v>40</v>
      </c>
      <c r="F281" s="209">
        <v>42.677738336713986</v>
      </c>
      <c r="G281" s="209">
        <v>41.085861118074703</v>
      </c>
      <c r="H281" s="209">
        <v>46.662067803660548</v>
      </c>
      <c r="I281" s="209">
        <v>53.650811653672534</v>
      </c>
      <c r="J281" s="209">
        <v>40.181673596673591</v>
      </c>
      <c r="K281" s="209">
        <v>28.336962104603817</v>
      </c>
      <c r="L281" s="209">
        <v>49.552381245669423</v>
      </c>
      <c r="M281" s="209">
        <v>43.874367219124714</v>
      </c>
      <c r="N281" s="209">
        <v>39.427357816413718</v>
      </c>
      <c r="O281" s="209">
        <v>20.225000000000001</v>
      </c>
      <c r="P281" s="209">
        <v>23.492873459958929</v>
      </c>
      <c r="Q281" s="209">
        <v>19.739999999999998</v>
      </c>
      <c r="R281" s="209">
        <v>35.58</v>
      </c>
      <c r="S281" s="209">
        <v>33.600999999999999</v>
      </c>
      <c r="T281" s="209">
        <v>35.334000000000003</v>
      </c>
      <c r="U281" s="209">
        <v>36.199000000000005</v>
      </c>
      <c r="V281" s="209">
        <v>36.844999999999999</v>
      </c>
      <c r="X281" s="48" t="str">
        <f>_xlfn.CONCAT(Inputs1[[#This Row],[Item Code]],"_",Inputs1[[#This Row],[Company Acronym]])</f>
        <v>C_DCT_PR24CA008_SRN</v>
      </c>
    </row>
    <row r="282" spans="1:24">
      <c r="A282" s="48" t="s">
        <v>104</v>
      </c>
      <c r="B282" s="48" t="s">
        <v>48</v>
      </c>
      <c r="C282" s="48" t="s">
        <v>49</v>
      </c>
      <c r="D282" s="48" t="s">
        <v>50</v>
      </c>
      <c r="E282" s="48" t="s">
        <v>40</v>
      </c>
      <c r="F282" s="210">
        <v>24.577279769331188</v>
      </c>
      <c r="G282" s="210">
        <v>24.365158642932879</v>
      </c>
      <c r="H282" s="210">
        <v>23.986022583005592</v>
      </c>
      <c r="I282" s="210">
        <v>23.16123058858367</v>
      </c>
      <c r="J282" s="210">
        <v>23.042561819008014</v>
      </c>
      <c r="K282" s="210">
        <v>22.270440705929374</v>
      </c>
      <c r="L282" s="210">
        <v>21.529430212441586</v>
      </c>
      <c r="M282" s="210">
        <v>21.350666240578036</v>
      </c>
      <c r="N282" s="210">
        <v>19.435991737803032</v>
      </c>
      <c r="O282" s="210">
        <v>20.638428642156477</v>
      </c>
      <c r="P282" s="210">
        <v>21.14375843803715</v>
      </c>
      <c r="Q282" s="210">
        <v>20.633732504269187</v>
      </c>
      <c r="R282" s="210">
        <v>20.633732504269187</v>
      </c>
      <c r="S282" s="210">
        <v>20.633732504269187</v>
      </c>
      <c r="T282" s="210">
        <v>20.633732504269187</v>
      </c>
      <c r="U282" s="210">
        <v>20.633732504269187</v>
      </c>
      <c r="V282" s="210">
        <v>20.633732504269187</v>
      </c>
      <c r="X282" s="48" t="str">
        <f>_xlfn.CONCAT(Inputs1[[#This Row],[Item Code]],"_",Inputs1[[#This Row],[Company Acronym]])</f>
        <v>C_EQLPCF62_PR24CA008_SRN</v>
      </c>
    </row>
    <row r="283" spans="1:24">
      <c r="A283" s="48" t="s">
        <v>104</v>
      </c>
      <c r="B283" s="48" t="s">
        <v>51</v>
      </c>
      <c r="C283" s="48" t="s">
        <v>52</v>
      </c>
      <c r="D283" s="48" t="s">
        <v>39</v>
      </c>
      <c r="E283" s="48" t="s">
        <v>40</v>
      </c>
      <c r="F283" s="209">
        <v>2.0513393657812</v>
      </c>
      <c r="G283" s="209">
        <v>1.98548912517052</v>
      </c>
      <c r="H283" s="209">
        <v>1.9165308077565899</v>
      </c>
      <c r="I283" s="209">
        <v>1.70793104772921</v>
      </c>
      <c r="J283" s="209">
        <v>1.6993170388486301</v>
      </c>
      <c r="K283" s="209">
        <v>1.67467553786357</v>
      </c>
      <c r="L283" s="209">
        <v>1.6906371201267201</v>
      </c>
      <c r="M283" s="209">
        <v>1.7354698484242199</v>
      </c>
      <c r="N283" s="209">
        <v>1.7325128463291777</v>
      </c>
      <c r="O283" s="209">
        <v>1.74570154205435</v>
      </c>
      <c r="P283" s="209">
        <v>1.74570154205435</v>
      </c>
      <c r="Q283" s="209">
        <v>1.74570154205435</v>
      </c>
      <c r="R283" s="209">
        <v>1.74570154205435</v>
      </c>
      <c r="S283" s="209">
        <v>1.74570154205435</v>
      </c>
      <c r="T283" s="209">
        <v>1.74570154205435</v>
      </c>
      <c r="U283" s="209">
        <v>1.74570154205435</v>
      </c>
      <c r="V283" s="209">
        <v>1.74570154205435</v>
      </c>
      <c r="X283" s="48" t="str">
        <f>_xlfn.CONCAT(Inputs1[[#This Row],[Item Code]],"_",Inputs1[[#This Row],[Company Acronym]])</f>
        <v>C_EQXPCF2_PR24CA008_SRN</v>
      </c>
    </row>
    <row r="284" spans="1:24">
      <c r="A284" s="48" t="s">
        <v>104</v>
      </c>
      <c r="B284" s="48" t="s">
        <v>53</v>
      </c>
      <c r="C284" s="48" t="s">
        <v>54</v>
      </c>
      <c r="D284" s="48" t="s">
        <v>50</v>
      </c>
      <c r="E284" s="48" t="s">
        <v>40</v>
      </c>
      <c r="F284" s="210">
        <v>0.49235285366757153</v>
      </c>
      <c r="G284" s="210">
        <v>0.49075992850958777</v>
      </c>
      <c r="H284" s="210">
        <v>0.48898501790263393</v>
      </c>
      <c r="I284" s="210">
        <v>0.48901555803898844</v>
      </c>
      <c r="J284" s="210">
        <v>0.48835863957348613</v>
      </c>
      <c r="K284" s="210">
        <v>0.48807799779542466</v>
      </c>
      <c r="L284" s="210">
        <v>0.48751819201977592</v>
      </c>
      <c r="M284" s="210">
        <v>0.48569419482686799</v>
      </c>
      <c r="N284" s="210">
        <v>0.484766014918459</v>
      </c>
      <c r="O284" s="210">
        <v>0.48410714951533407</v>
      </c>
      <c r="P284" s="210">
        <v>0.48429916393766126</v>
      </c>
      <c r="Q284" s="210">
        <v>0.48472455741271886</v>
      </c>
      <c r="R284" s="210">
        <v>0.48681155207496196</v>
      </c>
      <c r="S284" s="210">
        <v>0.48587034673468571</v>
      </c>
      <c r="T284" s="210">
        <v>0.48489028678864143</v>
      </c>
      <c r="U284" s="210">
        <v>0.483968326318862</v>
      </c>
      <c r="V284" s="210">
        <v>0.48307086239091501</v>
      </c>
      <c r="X284" s="48" t="str">
        <f>_xlfn.CONCAT(Inputs1[[#This Row],[Item Code]],"_",Inputs1[[#This Row],[Company Acronym]])</f>
        <v>C_HHDUHH_PR24CA008_SRN</v>
      </c>
    </row>
    <row r="285" spans="1:24">
      <c r="A285" s="48" t="s">
        <v>104</v>
      </c>
      <c r="B285" s="48" t="s">
        <v>55</v>
      </c>
      <c r="C285" s="48" t="s">
        <v>56</v>
      </c>
      <c r="D285" s="48" t="s">
        <v>50</v>
      </c>
      <c r="E285" s="48" t="s">
        <v>40</v>
      </c>
      <c r="F285" s="210">
        <v>0.61948946928511228</v>
      </c>
      <c r="G285" s="210">
        <v>0.68626241867322724</v>
      </c>
      <c r="H285" s="210">
        <v>0.73037990356277827</v>
      </c>
      <c r="I285" s="210">
        <v>0.7553895946974134</v>
      </c>
      <c r="J285" s="210">
        <v>0.77393943720825742</v>
      </c>
      <c r="K285" s="210">
        <v>0.78886658151198874</v>
      </c>
      <c r="L285" s="210">
        <v>0.79722151658713813</v>
      </c>
      <c r="M285" s="210">
        <v>0.79983943433218618</v>
      </c>
      <c r="N285" s="210">
        <v>0.80132180252085239</v>
      </c>
      <c r="O285" s="210">
        <v>0.80371810672425492</v>
      </c>
      <c r="P285" s="210">
        <v>0.80613045769854297</v>
      </c>
      <c r="Q285" s="210">
        <v>0.80934180595391159</v>
      </c>
      <c r="R285" s="210">
        <v>0.81217545513836742</v>
      </c>
      <c r="S285" s="210">
        <v>0.81668322962670947</v>
      </c>
      <c r="T285" s="210">
        <v>0.82043864062019922</v>
      </c>
      <c r="U285" s="210">
        <v>0.82549902918949913</v>
      </c>
      <c r="V285" s="210">
        <v>0.82961825006668954</v>
      </c>
      <c r="X285" s="48" t="str">
        <f>_xlfn.CONCAT(Inputs1[[#This Row],[Item Code]],"_",Inputs1[[#This Row],[Company Acronym]])</f>
        <v>C_HHMHH_PR24CA008_SRN</v>
      </c>
    </row>
    <row r="286" spans="1:24">
      <c r="A286" s="48" t="s">
        <v>104</v>
      </c>
      <c r="B286" s="48" t="s">
        <v>57</v>
      </c>
      <c r="C286" s="48" t="s">
        <v>58</v>
      </c>
      <c r="D286" s="48" t="s">
        <v>59</v>
      </c>
      <c r="E286" s="48" t="s">
        <v>40</v>
      </c>
      <c r="F286" s="209">
        <v>1858.6345000000001</v>
      </c>
      <c r="G286" s="209">
        <v>1866.5440000000001</v>
      </c>
      <c r="H286" s="209">
        <v>1881.846</v>
      </c>
      <c r="I286" s="209">
        <v>1895.2260000000001</v>
      </c>
      <c r="J286" s="209">
        <v>1904.9319999999998</v>
      </c>
      <c r="K286" s="209">
        <v>1919.6439999999998</v>
      </c>
      <c r="L286" s="209">
        <v>1932.8530000000001</v>
      </c>
      <c r="M286" s="209">
        <v>1946.867</v>
      </c>
      <c r="N286" s="209">
        <v>1966.557</v>
      </c>
      <c r="O286" s="209">
        <v>1984.6659999999999</v>
      </c>
      <c r="P286" s="209">
        <v>2001.645</v>
      </c>
      <c r="Q286" s="209">
        <v>2022.1999999999998</v>
      </c>
      <c r="R286" s="209">
        <v>2046.905</v>
      </c>
      <c r="S286" s="209">
        <v>2059.817</v>
      </c>
      <c r="T286" s="209">
        <v>2073.2690000000002</v>
      </c>
      <c r="U286" s="209">
        <v>2086.4009999999998</v>
      </c>
      <c r="V286" s="209">
        <v>2099.2799999999997</v>
      </c>
      <c r="X286" s="48" t="str">
        <f>_xlfn.CONCAT(Inputs1[[#This Row],[Item Code]],"_",Inputs1[[#This Row],[Company Acronym]])</f>
        <v>C_HHT_PR24CA008_SRN</v>
      </c>
    </row>
    <row r="287" spans="1:24">
      <c r="A287" s="48" t="s">
        <v>104</v>
      </c>
      <c r="B287" s="48" t="s">
        <v>60</v>
      </c>
      <c r="C287" s="48" t="s">
        <v>61</v>
      </c>
      <c r="D287" s="48" t="s">
        <v>50</v>
      </c>
      <c r="E287" s="48" t="s">
        <v>40</v>
      </c>
      <c r="F287" s="210">
        <v>12.563992938899126</v>
      </c>
      <c r="G287" s="210">
        <v>12.564708944948883</v>
      </c>
      <c r="H287" s="210">
        <v>12.565788428158035</v>
      </c>
      <c r="I287" s="210">
        <v>12.186069745238425</v>
      </c>
      <c r="J287" s="210">
        <v>11.805108054769903</v>
      </c>
      <c r="K287" s="210">
        <v>11.430621259323186</v>
      </c>
      <c r="L287" s="210">
        <v>11.047502565691792</v>
      </c>
      <c r="M287" s="210">
        <v>11.047502565691792</v>
      </c>
      <c r="N287" s="210">
        <v>11.047502565691792</v>
      </c>
      <c r="O287" s="210">
        <v>11.047502565691792</v>
      </c>
      <c r="P287" s="210">
        <v>11.047502565691792</v>
      </c>
      <c r="Q287" s="210">
        <v>11.047502565691792</v>
      </c>
      <c r="R287" s="210">
        <v>11.047502565691792</v>
      </c>
      <c r="S287" s="210">
        <v>11.047502565691792</v>
      </c>
      <c r="T287" s="210">
        <v>11.047502565691792</v>
      </c>
      <c r="U287" s="210">
        <v>11.047502565691792</v>
      </c>
      <c r="V287" s="210">
        <v>11.047502565691792</v>
      </c>
      <c r="X287" s="48" t="str">
        <f>_xlfn.CONCAT(Inputs1[[#This Row],[Item Code]],"_",Inputs1[[#This Row],[Company Acronym]])</f>
        <v>C_INCSCOREINT_PR24CA008_SRN</v>
      </c>
    </row>
    <row r="288" spans="1:24">
      <c r="A288" s="48" t="s">
        <v>104</v>
      </c>
      <c r="B288" s="48" t="s">
        <v>62</v>
      </c>
      <c r="C288" s="48" t="s">
        <v>63</v>
      </c>
      <c r="D288" s="48" t="s">
        <v>45</v>
      </c>
      <c r="E288" s="48" t="s">
        <v>40</v>
      </c>
      <c r="F288" s="209">
        <v>61.631895283975624</v>
      </c>
      <c r="G288" s="209">
        <v>58.382638505891208</v>
      </c>
      <c r="H288" s="209">
        <v>57.323085690515811</v>
      </c>
      <c r="I288" s="209">
        <v>55.280596224866628</v>
      </c>
      <c r="J288" s="209">
        <v>56.339820885974731</v>
      </c>
      <c r="K288" s="209">
        <v>51.988475963044152</v>
      </c>
      <c r="L288" s="209">
        <v>16.266621756871203</v>
      </c>
      <c r="M288" s="209">
        <v>7.1180539219430301</v>
      </c>
      <c r="N288" s="209">
        <v>6.0685085457492391</v>
      </c>
      <c r="O288" s="209">
        <v>26.402000000000001</v>
      </c>
      <c r="P288" s="209">
        <v>27.52046682494867</v>
      </c>
      <c r="Q288" s="209">
        <v>41.142999999999994</v>
      </c>
      <c r="R288" s="209">
        <v>53.312999999999995</v>
      </c>
      <c r="S288" s="209">
        <v>53.506</v>
      </c>
      <c r="T288" s="209">
        <v>46.284999999999997</v>
      </c>
      <c r="U288" s="209">
        <v>41.250999999999998</v>
      </c>
      <c r="V288" s="209">
        <v>40.347000000000001</v>
      </c>
      <c r="X288" s="48" t="str">
        <f>_xlfn.CONCAT(Inputs1[[#This Row],[Item Code]],"_",Inputs1[[#This Row],[Company Acronym]])</f>
        <v>C_OCSDEBTTR_PR24CA008_SRN</v>
      </c>
    </row>
    <row r="289" spans="1:24">
      <c r="A289" s="48" t="s">
        <v>104</v>
      </c>
      <c r="B289" s="48" t="s">
        <v>64</v>
      </c>
      <c r="C289" s="48" t="s">
        <v>65</v>
      </c>
      <c r="D289" s="48" t="s">
        <v>45</v>
      </c>
      <c r="E289" s="48" t="s">
        <v>40</v>
      </c>
      <c r="F289" s="209">
        <v>61.631895283975624</v>
      </c>
      <c r="G289" s="209">
        <v>58.382638505891208</v>
      </c>
      <c r="H289" s="209">
        <v>57.323085690515811</v>
      </c>
      <c r="I289" s="209">
        <v>55.280596224866628</v>
      </c>
      <c r="J289" s="209">
        <v>56.339820885974731</v>
      </c>
      <c r="K289" s="209">
        <v>51.988475963044152</v>
      </c>
      <c r="L289" s="209">
        <v>49.711523596889691</v>
      </c>
      <c r="M289" s="209">
        <v>45.260312762544849</v>
      </c>
      <c r="N289" s="209">
        <v>38.661587962280834</v>
      </c>
      <c r="O289" s="209">
        <v>38.414000000000001</v>
      </c>
      <c r="P289" s="209">
        <v>42.088398036447643</v>
      </c>
      <c r="Q289" s="209">
        <v>41.143000000000001</v>
      </c>
      <c r="R289" s="209">
        <v>53.313000000000002</v>
      </c>
      <c r="S289" s="209">
        <v>53.506000000000014</v>
      </c>
      <c r="T289" s="209">
        <v>46.285000000000011</v>
      </c>
      <c r="U289" s="209">
        <v>41.250999999999998</v>
      </c>
      <c r="V289" s="209">
        <v>40.346999999999994</v>
      </c>
      <c r="X289" s="48" t="str">
        <f>_xlfn.CONCAT(Inputs1[[#This Row],[Item Code]],"_",Inputs1[[#This Row],[Company Acronym]])</f>
        <v>C_OCTR_PR24CA008_SRN</v>
      </c>
    </row>
    <row r="290" spans="1:24">
      <c r="A290" s="48" t="s">
        <v>104</v>
      </c>
      <c r="B290" s="48" t="s">
        <v>66</v>
      </c>
      <c r="C290" s="48" t="s">
        <v>67</v>
      </c>
      <c r="D290" s="48" t="s">
        <v>68</v>
      </c>
      <c r="E290" s="48" t="s">
        <v>40</v>
      </c>
      <c r="F290" s="209">
        <v>435.24163220895736</v>
      </c>
      <c r="G290" s="209">
        <v>448.46652538436382</v>
      </c>
      <c r="H290" s="209">
        <v>414.14206617099916</v>
      </c>
      <c r="I290" s="209">
        <v>402.17029110061844</v>
      </c>
      <c r="J290" s="209">
        <v>398.31031157644634</v>
      </c>
      <c r="K290" s="209">
        <v>404.61893772077246</v>
      </c>
      <c r="L290" s="209">
        <v>397.85790703176889</v>
      </c>
      <c r="M290" s="209">
        <v>361.01840691022011</v>
      </c>
      <c r="N290" s="209">
        <v>362.94326983227904</v>
      </c>
      <c r="O290" s="209">
        <v>303.59466026021505</v>
      </c>
      <c r="P290" s="209">
        <v>310.8576686755739</v>
      </c>
      <c r="Q290" s="209">
        <v>326.63218277123934</v>
      </c>
      <c r="R290" s="209">
        <v>442.96437792667462</v>
      </c>
      <c r="S290" s="209">
        <v>520.74820238885297</v>
      </c>
      <c r="T290" s="209">
        <v>532.77119370424191</v>
      </c>
      <c r="U290" s="209">
        <v>531.41558118501666</v>
      </c>
      <c r="V290" s="209">
        <v>534.3217674631303</v>
      </c>
      <c r="X290" s="48" t="str">
        <f>_xlfn.CONCAT(Inputs1[[#This Row],[Item Code]],"_",Inputs1[[#This Row],[Company Acronym]])</f>
        <v>C_REVHH_PR24CA008_SRN</v>
      </c>
    </row>
    <row r="291" spans="1:24">
      <c r="A291" s="48" t="s">
        <v>104</v>
      </c>
      <c r="B291" s="48" t="s">
        <v>69</v>
      </c>
      <c r="C291" s="48" t="s">
        <v>70</v>
      </c>
      <c r="D291" s="48" t="s">
        <v>45</v>
      </c>
      <c r="E291" s="48" t="s">
        <v>40</v>
      </c>
      <c r="F291" s="209">
        <v>50.625531186612548</v>
      </c>
      <c r="G291" s="209">
        <v>50.216052477646869</v>
      </c>
      <c r="H291" s="209">
        <v>58.63989767054909</v>
      </c>
      <c r="I291" s="209">
        <v>56.620775954041832</v>
      </c>
      <c r="J291" s="209">
        <v>58.743590276667206</v>
      </c>
      <c r="K291" s="209">
        <v>55.058930081428116</v>
      </c>
      <c r="L291" s="209">
        <v>20.735111632920166</v>
      </c>
      <c r="M291" s="209">
        <v>8.8107343618727612</v>
      </c>
      <c r="N291" s="209">
        <v>7.612013407985863</v>
      </c>
      <c r="O291" s="209">
        <v>28.855000000000004</v>
      </c>
      <c r="P291" s="209">
        <v>26.824093942505137</v>
      </c>
      <c r="Q291" s="209">
        <v>20.248999999999999</v>
      </c>
      <c r="R291" s="209">
        <v>19.917999999999999</v>
      </c>
      <c r="S291" s="209">
        <v>23.245000000000005</v>
      </c>
      <c r="T291" s="209">
        <v>13.712999999999994</v>
      </c>
      <c r="U291" s="209">
        <v>7.3849999999999909</v>
      </c>
      <c r="V291" s="209">
        <v>5.4220000000000041</v>
      </c>
      <c r="X291" s="48" t="str">
        <f>_xlfn.CONCAT(Inputs1[[#This Row],[Item Code]],"_",Inputs1[[#This Row],[Company Acronym]])</f>
        <v>C_SOCSDEBTTR_PR24CA008_SRN</v>
      </c>
    </row>
    <row r="292" spans="1:24">
      <c r="A292" s="48" t="s">
        <v>104</v>
      </c>
      <c r="B292" s="48" t="s">
        <v>71</v>
      </c>
      <c r="C292" s="48" t="s">
        <v>72</v>
      </c>
      <c r="D292" s="48" t="s">
        <v>45</v>
      </c>
      <c r="E292" s="48" t="s">
        <v>40</v>
      </c>
      <c r="F292" s="209">
        <v>50.625531186612548</v>
      </c>
      <c r="G292" s="209">
        <v>50.216052477646869</v>
      </c>
      <c r="H292" s="209">
        <v>58.63989767054909</v>
      </c>
      <c r="I292" s="209">
        <v>56.620775954041832</v>
      </c>
      <c r="J292" s="209">
        <v>58.743590276667206</v>
      </c>
      <c r="K292" s="209">
        <v>55.058930081428116</v>
      </c>
      <c r="L292" s="209">
        <v>54.180013472938654</v>
      </c>
      <c r="M292" s="209">
        <v>46.95299320247458</v>
      </c>
      <c r="N292" s="209">
        <v>40.205092824517465</v>
      </c>
      <c r="O292" s="209">
        <v>40.867000000000004</v>
      </c>
      <c r="P292" s="209">
        <v>41.392025154004102</v>
      </c>
      <c r="Q292" s="209">
        <v>32.12700000000001</v>
      </c>
      <c r="R292" s="209">
        <v>48.438000000000002</v>
      </c>
      <c r="S292" s="209">
        <v>48.856000000000009</v>
      </c>
      <c r="T292" s="209">
        <v>41.099000000000004</v>
      </c>
      <c r="U292" s="209">
        <v>35.484000000000002</v>
      </c>
      <c r="V292" s="209">
        <v>34.215999999999994</v>
      </c>
      <c r="X292" s="48" t="str">
        <f>_xlfn.CONCAT(Inputs1[[#This Row],[Item Code]],"_",Inputs1[[#This Row],[Company Acronym]])</f>
        <v>C_SOCTR_PR24CA008_SRN</v>
      </c>
    </row>
    <row r="293" spans="1:24">
      <c r="A293" s="48" t="s">
        <v>104</v>
      </c>
      <c r="B293" s="48" t="s">
        <v>73</v>
      </c>
      <c r="C293" s="48" t="s">
        <v>74</v>
      </c>
      <c r="D293" s="48" t="s">
        <v>45</v>
      </c>
      <c r="E293" s="48" t="s">
        <v>40</v>
      </c>
      <c r="F293" s="209">
        <v>93.303269523326534</v>
      </c>
      <c r="G293" s="209">
        <v>91.301913595721572</v>
      </c>
      <c r="H293" s="209">
        <v>105.30196547420964</v>
      </c>
      <c r="I293" s="209">
        <v>110.27158760771437</v>
      </c>
      <c r="J293" s="209">
        <v>98.925263873340796</v>
      </c>
      <c r="K293" s="209">
        <v>83.395892186031929</v>
      </c>
      <c r="L293" s="209">
        <v>70.287492878589589</v>
      </c>
      <c r="M293" s="209">
        <v>52.685101580997475</v>
      </c>
      <c r="N293" s="209">
        <v>47.039371224399581</v>
      </c>
      <c r="O293" s="209">
        <v>49.080000000000005</v>
      </c>
      <c r="P293" s="209">
        <v>50.316967402464066</v>
      </c>
      <c r="Q293" s="209">
        <v>39.988999999999997</v>
      </c>
      <c r="R293" s="209">
        <v>55.497999999999998</v>
      </c>
      <c r="S293" s="209">
        <v>56.846000000000004</v>
      </c>
      <c r="T293" s="209">
        <v>49.046999999999997</v>
      </c>
      <c r="U293" s="209">
        <v>43.583999999999996</v>
      </c>
      <c r="V293" s="209">
        <v>42.267000000000003</v>
      </c>
      <c r="X293" s="48" t="str">
        <f>_xlfn.CONCAT(Inputs1[[#This Row],[Item Code]],"_",Inputs1[[#This Row],[Company Acronym]])</f>
        <v>C_STCSDEBTTR_PR24CA008_SRN</v>
      </c>
    </row>
    <row r="294" spans="1:24">
      <c r="A294" s="48" t="s">
        <v>104</v>
      </c>
      <c r="B294" s="48" t="s">
        <v>75</v>
      </c>
      <c r="C294" s="48" t="s">
        <v>76</v>
      </c>
      <c r="D294" s="48" t="s">
        <v>45</v>
      </c>
      <c r="E294" s="48" t="s">
        <v>40</v>
      </c>
      <c r="F294" s="209">
        <v>93.303269523326534</v>
      </c>
      <c r="G294" s="209">
        <v>91.301913595721572</v>
      </c>
      <c r="H294" s="209">
        <v>105.30196547420964</v>
      </c>
      <c r="I294" s="209">
        <v>110.27158760771437</v>
      </c>
      <c r="J294" s="209">
        <v>98.925263873340796</v>
      </c>
      <c r="K294" s="209">
        <v>83.395892186031929</v>
      </c>
      <c r="L294" s="209">
        <v>103.73239471860808</v>
      </c>
      <c r="M294" s="209">
        <v>90.827360421599295</v>
      </c>
      <c r="N294" s="209">
        <v>79.632450640931182</v>
      </c>
      <c r="O294" s="209">
        <v>61.092000000000006</v>
      </c>
      <c r="P294" s="209">
        <v>64.884898613963031</v>
      </c>
      <c r="Q294" s="209">
        <v>51.867000000000004</v>
      </c>
      <c r="R294" s="209">
        <v>84.018000000000001</v>
      </c>
      <c r="S294" s="209">
        <v>82.457000000000008</v>
      </c>
      <c r="T294" s="209">
        <v>76.433000000000007</v>
      </c>
      <c r="U294" s="209">
        <v>71.683000000000007</v>
      </c>
      <c r="V294" s="209">
        <v>71.060999999999993</v>
      </c>
      <c r="X294" s="48" t="str">
        <f>_xlfn.CONCAT(Inputs1[[#This Row],[Item Code]],"_",Inputs1[[#This Row],[Company Acronym]])</f>
        <v>C_STCTR_PR24CA008_SRN</v>
      </c>
    </row>
    <row r="295" spans="1:24">
      <c r="A295" s="48" t="s">
        <v>104</v>
      </c>
      <c r="B295" s="48" t="s">
        <v>77</v>
      </c>
      <c r="C295" s="48" t="s">
        <v>78</v>
      </c>
      <c r="D295" s="48" t="s">
        <v>45</v>
      </c>
      <c r="E295" s="48" t="s">
        <v>40</v>
      </c>
      <c r="F295" s="209">
        <v>104.30963362068961</v>
      </c>
      <c r="G295" s="209">
        <v>99.468499623965911</v>
      </c>
      <c r="H295" s="209">
        <v>103.98515349417636</v>
      </c>
      <c r="I295" s="209">
        <v>108.93140787853916</v>
      </c>
      <c r="J295" s="209">
        <v>96.521494482648322</v>
      </c>
      <c r="K295" s="209">
        <v>80.325438067647966</v>
      </c>
      <c r="L295" s="209">
        <v>65.819003002540626</v>
      </c>
      <c r="M295" s="209">
        <v>50.992421141067744</v>
      </c>
      <c r="N295" s="209">
        <v>45.495866362162957</v>
      </c>
      <c r="O295" s="209">
        <v>46.627000000000002</v>
      </c>
      <c r="P295" s="209">
        <v>51.013340284907599</v>
      </c>
      <c r="Q295" s="209">
        <v>49.004999999999995</v>
      </c>
      <c r="R295" s="209">
        <v>60.372999999999998</v>
      </c>
      <c r="S295" s="209">
        <v>61.496000000000002</v>
      </c>
      <c r="T295" s="209">
        <v>54.232999999999997</v>
      </c>
      <c r="U295" s="209">
        <v>49.350999999999999</v>
      </c>
      <c r="V295" s="209">
        <v>48.398000000000003</v>
      </c>
      <c r="X295" s="48" t="str">
        <f>_xlfn.CONCAT(Inputs1[[#This Row],[Item Code]],"_",Inputs1[[#This Row],[Company Acronym]])</f>
        <v>C_TCSDEBTTR_PR24CA008_SRN</v>
      </c>
    </row>
    <row r="296" spans="1:24">
      <c r="A296" s="48" t="s">
        <v>104</v>
      </c>
      <c r="B296" s="48" t="s">
        <v>79</v>
      </c>
      <c r="C296" s="48" t="s">
        <v>80</v>
      </c>
      <c r="D296" s="48" t="s">
        <v>45</v>
      </c>
      <c r="E296" s="48" t="s">
        <v>40</v>
      </c>
      <c r="F296" s="209">
        <v>104.30963362068961</v>
      </c>
      <c r="G296" s="209">
        <v>99.468499623965911</v>
      </c>
      <c r="H296" s="209">
        <v>103.98515349417636</v>
      </c>
      <c r="I296" s="209">
        <v>108.93140787853916</v>
      </c>
      <c r="J296" s="209">
        <v>96.521494482648322</v>
      </c>
      <c r="K296" s="209">
        <v>80.325438067647966</v>
      </c>
      <c r="L296" s="209">
        <v>99.263904842559114</v>
      </c>
      <c r="M296" s="209">
        <v>89.134679981669564</v>
      </c>
      <c r="N296" s="209">
        <v>78.088945778694551</v>
      </c>
      <c r="O296" s="209">
        <v>58.639000000000003</v>
      </c>
      <c r="P296" s="209">
        <v>65.581271496406572</v>
      </c>
      <c r="Q296" s="209">
        <v>60.883000000000003</v>
      </c>
      <c r="R296" s="209">
        <v>88.893000000000001</v>
      </c>
      <c r="S296" s="209">
        <v>87.107000000000014</v>
      </c>
      <c r="T296" s="209">
        <v>81.619000000000014</v>
      </c>
      <c r="U296" s="209">
        <v>77.45</v>
      </c>
      <c r="V296" s="209">
        <v>77.191999999999993</v>
      </c>
      <c r="X296" s="48" t="str">
        <f>_xlfn.CONCAT(Inputs1[[#This Row],[Item Code]],"_",Inputs1[[#This Row],[Company Acronym]])</f>
        <v>C_TCTR_PR24CA008_SRN</v>
      </c>
    </row>
    <row r="297" spans="1:24">
      <c r="A297" s="48" t="s">
        <v>104</v>
      </c>
      <c r="B297" s="48" t="s">
        <v>81</v>
      </c>
      <c r="C297" s="48" t="s">
        <v>82</v>
      </c>
      <c r="D297" s="48" t="s">
        <v>83</v>
      </c>
      <c r="E297" s="48" t="s">
        <v>40</v>
      </c>
      <c r="F297" s="211" t="s">
        <v>84</v>
      </c>
      <c r="G297" s="211" t="s">
        <v>84</v>
      </c>
      <c r="H297" s="211" t="s">
        <v>84</v>
      </c>
      <c r="I297" s="211" t="s">
        <v>84</v>
      </c>
      <c r="J297" s="211" t="s">
        <v>84</v>
      </c>
      <c r="K297" s="211" t="s">
        <v>84</v>
      </c>
      <c r="L297" s="211" t="s">
        <v>84</v>
      </c>
      <c r="M297" s="211" t="s">
        <v>84</v>
      </c>
      <c r="N297" s="211" t="s">
        <v>84</v>
      </c>
      <c r="O297" s="211" t="s">
        <v>84</v>
      </c>
      <c r="P297" s="211" t="s">
        <v>84</v>
      </c>
      <c r="Q297" s="211" t="s">
        <v>84</v>
      </c>
      <c r="R297" s="211" t="s">
        <v>84</v>
      </c>
      <c r="S297" s="211" t="s">
        <v>84</v>
      </c>
      <c r="T297" s="211" t="s">
        <v>84</v>
      </c>
      <c r="U297" s="211" t="s">
        <v>84</v>
      </c>
      <c r="V297" s="211" t="s">
        <v>84</v>
      </c>
      <c r="X297" s="48" t="str">
        <f>_xlfn.CONCAT(Inputs1[[#This Row],[Item Code]],"_",Inputs1[[#This Row],[Company Acronym]])</f>
        <v>PR24QA_PR24CA10_OUT1_SRN</v>
      </c>
    </row>
    <row r="298" spans="1:24">
      <c r="A298" s="48" t="s">
        <v>104</v>
      </c>
      <c r="B298" s="48" t="s">
        <v>85</v>
      </c>
      <c r="C298" s="48" t="s">
        <v>86</v>
      </c>
      <c r="D298" s="48" t="s">
        <v>83</v>
      </c>
      <c r="E298" s="48" t="s">
        <v>40</v>
      </c>
      <c r="F298" s="211" t="s">
        <v>87</v>
      </c>
      <c r="G298" s="211" t="s">
        <v>87</v>
      </c>
      <c r="H298" s="211" t="s">
        <v>87</v>
      </c>
      <c r="I298" s="211" t="s">
        <v>87</v>
      </c>
      <c r="J298" s="211" t="s">
        <v>87</v>
      </c>
      <c r="K298" s="211" t="s">
        <v>87</v>
      </c>
      <c r="L298" s="211" t="s">
        <v>87</v>
      </c>
      <c r="M298" s="211" t="s">
        <v>87</v>
      </c>
      <c r="N298" s="211" t="s">
        <v>87</v>
      </c>
      <c r="O298" s="211" t="s">
        <v>87</v>
      </c>
      <c r="P298" s="211" t="s">
        <v>87</v>
      </c>
      <c r="Q298" s="211" t="s">
        <v>87</v>
      </c>
      <c r="R298" s="211" t="s">
        <v>87</v>
      </c>
      <c r="S298" s="211" t="s">
        <v>87</v>
      </c>
      <c r="T298" s="211" t="s">
        <v>87</v>
      </c>
      <c r="U298" s="211" t="s">
        <v>87</v>
      </c>
      <c r="V298" s="211" t="s">
        <v>87</v>
      </c>
      <c r="X298" s="48" t="str">
        <f>_xlfn.CONCAT(Inputs1[[#This Row],[Item Code]],"_",Inputs1[[#This Row],[Company Acronym]])</f>
        <v>PR24QA_PR24CA10_OUT2_SRN</v>
      </c>
    </row>
    <row r="299" spans="1:24">
      <c r="A299" s="48" t="s">
        <v>104</v>
      </c>
      <c r="B299" s="48" t="s">
        <v>88</v>
      </c>
      <c r="C299" s="48" t="s">
        <v>89</v>
      </c>
      <c r="D299" s="48" t="s">
        <v>83</v>
      </c>
      <c r="E299" s="48" t="s">
        <v>40</v>
      </c>
      <c r="F299" s="212">
        <v>0</v>
      </c>
      <c r="G299" s="212">
        <v>0</v>
      </c>
      <c r="H299" s="212">
        <v>0</v>
      </c>
      <c r="I299" s="212">
        <v>0</v>
      </c>
      <c r="J299" s="212">
        <v>0</v>
      </c>
      <c r="K299" s="212">
        <v>0</v>
      </c>
      <c r="L299" s="212">
        <v>0</v>
      </c>
      <c r="M299" s="212">
        <v>0</v>
      </c>
      <c r="N299" s="212">
        <v>0</v>
      </c>
      <c r="O299" s="212">
        <v>0</v>
      </c>
      <c r="P299" s="212">
        <v>0</v>
      </c>
      <c r="Q299" s="212">
        <v>0</v>
      </c>
      <c r="R299" s="212">
        <v>0</v>
      </c>
      <c r="S299" s="212">
        <v>0</v>
      </c>
      <c r="T299" s="212">
        <v>0</v>
      </c>
      <c r="U299" s="212">
        <v>0</v>
      </c>
      <c r="V299" s="212">
        <v>0</v>
      </c>
      <c r="X299" s="48" t="str">
        <f>_xlfn.CONCAT(Inputs1[[#This Row],[Item Code]],"_",Inputs1[[#This Row],[Company Acronym]])</f>
        <v>PR24QA_PR24CA10_OUT3_SRN</v>
      </c>
    </row>
    <row r="300" spans="1:24">
      <c r="A300" s="48" t="s">
        <v>104</v>
      </c>
      <c r="B300" s="48" t="s">
        <v>90</v>
      </c>
      <c r="C300" s="48" t="s">
        <v>91</v>
      </c>
      <c r="D300" s="48" t="s">
        <v>39</v>
      </c>
      <c r="E300" s="48" t="s">
        <v>40</v>
      </c>
      <c r="F300" s="212">
        <v>0</v>
      </c>
      <c r="G300" s="212">
        <v>0</v>
      </c>
      <c r="H300" s="212">
        <v>0</v>
      </c>
      <c r="I300" s="212">
        <v>0</v>
      </c>
      <c r="J300" s="212">
        <v>0</v>
      </c>
      <c r="K300" s="212">
        <v>0</v>
      </c>
      <c r="L300" s="212">
        <v>0</v>
      </c>
      <c r="M300" s="212">
        <v>0</v>
      </c>
      <c r="N300" s="212">
        <v>0</v>
      </c>
      <c r="O300" s="212">
        <v>0</v>
      </c>
      <c r="P300" s="212">
        <v>0</v>
      </c>
      <c r="Q300" s="212">
        <v>0</v>
      </c>
      <c r="R300" s="212">
        <v>0</v>
      </c>
      <c r="S300" s="212">
        <v>0</v>
      </c>
      <c r="T300" s="212">
        <v>0</v>
      </c>
      <c r="U300" s="212">
        <v>0</v>
      </c>
      <c r="V300" s="212">
        <v>0</v>
      </c>
      <c r="X300" s="48" t="str">
        <f>_xlfn.CONCAT(Inputs1[[#This Row],[Item Code]],"_",Inputs1[[#This Row],[Company Acronym]])</f>
        <v>PR24QA_PR24CA10_OUT4_SRN</v>
      </c>
    </row>
    <row r="301" spans="1:24">
      <c r="A301" s="48" t="s">
        <v>105</v>
      </c>
      <c r="B301" s="48" t="s">
        <v>37</v>
      </c>
      <c r="C301" s="48" t="s">
        <v>38</v>
      </c>
      <c r="D301" s="48" t="s">
        <v>39</v>
      </c>
      <c r="E301" s="48" t="s">
        <v>40</v>
      </c>
      <c r="F301" s="209">
        <v>0</v>
      </c>
      <c r="G301" s="209">
        <v>0</v>
      </c>
      <c r="H301" s="209">
        <v>0</v>
      </c>
      <c r="I301" s="209">
        <v>0</v>
      </c>
      <c r="J301" s="209">
        <v>0</v>
      </c>
      <c r="K301" s="209">
        <v>0</v>
      </c>
      <c r="L301" s="209">
        <v>1</v>
      </c>
      <c r="M301" s="209">
        <v>0</v>
      </c>
      <c r="N301" s="209">
        <v>0</v>
      </c>
      <c r="O301" s="209">
        <v>0</v>
      </c>
      <c r="P301" s="209">
        <v>0</v>
      </c>
      <c r="Q301" s="209">
        <v>0</v>
      </c>
      <c r="R301" s="209">
        <v>0</v>
      </c>
      <c r="S301" s="209">
        <v>0</v>
      </c>
      <c r="T301" s="209">
        <v>0</v>
      </c>
      <c r="U301" s="209">
        <v>0</v>
      </c>
      <c r="V301" s="209">
        <v>0</v>
      </c>
      <c r="X301" s="48" t="str">
        <f>_xlfn.CONCAT(Inputs1[[#This Row],[Item Code]],"_",Inputs1[[#This Row],[Company Acronym]])</f>
        <v>C_COVID20_PR24CA008_SSC</v>
      </c>
    </row>
    <row r="302" spans="1:24">
      <c r="A302" s="48" t="s">
        <v>105</v>
      </c>
      <c r="B302" s="48" t="s">
        <v>41</v>
      </c>
      <c r="C302" s="48" t="s">
        <v>42</v>
      </c>
      <c r="D302" s="48" t="s">
        <v>39</v>
      </c>
      <c r="E302" s="48" t="s">
        <v>40</v>
      </c>
      <c r="F302" s="209">
        <v>0</v>
      </c>
      <c r="G302" s="209">
        <v>0</v>
      </c>
      <c r="H302" s="209">
        <v>0</v>
      </c>
      <c r="I302" s="209">
        <v>0</v>
      </c>
      <c r="J302" s="209">
        <v>0</v>
      </c>
      <c r="K302" s="209">
        <v>0</v>
      </c>
      <c r="L302" s="209">
        <v>0</v>
      </c>
      <c r="M302" s="209">
        <v>1</v>
      </c>
      <c r="N302" s="209">
        <v>0</v>
      </c>
      <c r="O302" s="209">
        <v>0</v>
      </c>
      <c r="P302" s="209">
        <v>0</v>
      </c>
      <c r="Q302" s="209">
        <v>0</v>
      </c>
      <c r="R302" s="209">
        <v>0</v>
      </c>
      <c r="S302" s="209">
        <v>0</v>
      </c>
      <c r="T302" s="209">
        <v>0</v>
      </c>
      <c r="U302" s="209">
        <v>0</v>
      </c>
      <c r="V302" s="209">
        <v>0</v>
      </c>
      <c r="X302" s="48" t="str">
        <f>_xlfn.CONCAT(Inputs1[[#This Row],[Item Code]],"_",Inputs1[[#This Row],[Company Acronym]])</f>
        <v>C_COVID21_PR24CA008_SSC</v>
      </c>
    </row>
    <row r="303" spans="1:24">
      <c r="A303" s="48" t="s">
        <v>105</v>
      </c>
      <c r="B303" s="48" t="s">
        <v>43</v>
      </c>
      <c r="C303" s="48" t="s">
        <v>44</v>
      </c>
      <c r="D303" s="48" t="s">
        <v>45</v>
      </c>
      <c r="E303" s="48" t="s">
        <v>40</v>
      </c>
      <c r="F303" s="209">
        <v>5.2997764536849212</v>
      </c>
      <c r="G303" s="209">
        <v>5.8679986629898888</v>
      </c>
      <c r="H303" s="209">
        <v>3.7566489954680913</v>
      </c>
      <c r="I303" s="209">
        <v>4.6239975470034889</v>
      </c>
      <c r="J303" s="209">
        <v>4.4998803985009461</v>
      </c>
      <c r="K303" s="209">
        <v>3.9513600062637013</v>
      </c>
      <c r="L303" s="209">
        <v>12.608621140965436</v>
      </c>
      <c r="M303" s="209">
        <v>5.0430825632017093</v>
      </c>
      <c r="N303" s="209">
        <v>4.850277063746999</v>
      </c>
      <c r="O303" s="209">
        <v>3.194</v>
      </c>
      <c r="P303" s="209">
        <v>4.7010069396626992</v>
      </c>
      <c r="Q303" s="209">
        <v>0.751</v>
      </c>
      <c r="R303" s="209">
        <v>0.74280769614946496</v>
      </c>
      <c r="S303" s="209">
        <v>0.69377503507201854</v>
      </c>
      <c r="T303" s="209">
        <v>0.67843868173022381</v>
      </c>
      <c r="U303" s="209">
        <v>0.66938331856286359</v>
      </c>
      <c r="V303" s="209">
        <v>0.66125504496231902</v>
      </c>
      <c r="X303" s="48" t="str">
        <f>_xlfn.CONCAT(Inputs1[[#This Row],[Item Code]],"_",Inputs1[[#This Row],[Company Acronym]])</f>
        <v>C_DCSDEBTT_PR24CA008_SSC</v>
      </c>
    </row>
    <row r="304" spans="1:24">
      <c r="A304" s="48" t="s">
        <v>105</v>
      </c>
      <c r="B304" s="48" t="s">
        <v>46</v>
      </c>
      <c r="C304" s="48" t="s">
        <v>47</v>
      </c>
      <c r="D304" s="48" t="s">
        <v>45</v>
      </c>
      <c r="E304" s="48" t="s">
        <v>40</v>
      </c>
      <c r="F304" s="209">
        <v>5.2997764536849212</v>
      </c>
      <c r="G304" s="209">
        <v>5.8679986629898888</v>
      </c>
      <c r="H304" s="209">
        <v>3.7566489954680913</v>
      </c>
      <c r="I304" s="209">
        <v>4.6239975470034889</v>
      </c>
      <c r="J304" s="209">
        <v>4.4998803985009461</v>
      </c>
      <c r="K304" s="209">
        <v>3.9513600062637013</v>
      </c>
      <c r="L304" s="209">
        <v>12.608621140965436</v>
      </c>
      <c r="M304" s="209">
        <v>5.0430825632017093</v>
      </c>
      <c r="N304" s="209">
        <v>4.850277063746999</v>
      </c>
      <c r="O304" s="209">
        <v>3.194</v>
      </c>
      <c r="P304" s="209">
        <v>4.7010069396626992</v>
      </c>
      <c r="Q304" s="209">
        <v>3.2509999999999999</v>
      </c>
      <c r="R304" s="209">
        <v>4.5298648946008022</v>
      </c>
      <c r="S304" s="209">
        <v>4.4905362461158287</v>
      </c>
      <c r="T304" s="209">
        <v>4.5350549938390703</v>
      </c>
      <c r="U304" s="209">
        <v>4.5905424536976076</v>
      </c>
      <c r="V304" s="209">
        <v>4.6446087981799176</v>
      </c>
      <c r="X304" s="48" t="str">
        <f>_xlfn.CONCAT(Inputs1[[#This Row],[Item Code]],"_",Inputs1[[#This Row],[Company Acronym]])</f>
        <v>C_DCT_PR24CA008_SSC</v>
      </c>
    </row>
    <row r="305" spans="1:24">
      <c r="A305" s="48" t="s">
        <v>105</v>
      </c>
      <c r="B305" s="48" t="s">
        <v>48</v>
      </c>
      <c r="C305" s="48" t="s">
        <v>49</v>
      </c>
      <c r="D305" s="48" t="s">
        <v>50</v>
      </c>
      <c r="E305" s="48" t="s">
        <v>40</v>
      </c>
      <c r="F305" s="210">
        <v>27.377714381884019</v>
      </c>
      <c r="G305" s="210">
        <v>27.724662299224125</v>
      </c>
      <c r="H305" s="210">
        <v>27.497302192270034</v>
      </c>
      <c r="I305" s="210">
        <v>26.836752904929838</v>
      </c>
      <c r="J305" s="210">
        <v>26.592453669295491</v>
      </c>
      <c r="K305" s="210">
        <v>25.676209927931296</v>
      </c>
      <c r="L305" s="210">
        <v>25.025438298416617</v>
      </c>
      <c r="M305" s="210">
        <v>24.720354913073265</v>
      </c>
      <c r="N305" s="210">
        <v>22.670257428139472</v>
      </c>
      <c r="O305" s="210">
        <v>24.039937425466942</v>
      </c>
      <c r="P305" s="210">
        <v>23.975865883832356</v>
      </c>
      <c r="Q305" s="210">
        <v>24.056603577723507</v>
      </c>
      <c r="R305" s="210">
        <v>24.056603577723507</v>
      </c>
      <c r="S305" s="210">
        <v>24.056603577723507</v>
      </c>
      <c r="T305" s="210">
        <v>24.056603577723507</v>
      </c>
      <c r="U305" s="210">
        <v>24.056603577723507</v>
      </c>
      <c r="V305" s="210">
        <v>24.056603577723507</v>
      </c>
      <c r="X305" s="48" t="str">
        <f>_xlfn.CONCAT(Inputs1[[#This Row],[Item Code]],"_",Inputs1[[#This Row],[Company Acronym]])</f>
        <v>C_EQLPCF62_PR24CA008_SSC</v>
      </c>
    </row>
    <row r="306" spans="1:24">
      <c r="A306" s="48" t="s">
        <v>105</v>
      </c>
      <c r="B306" s="48" t="s">
        <v>51</v>
      </c>
      <c r="C306" s="48" t="s">
        <v>52</v>
      </c>
      <c r="D306" s="48" t="s">
        <v>39</v>
      </c>
      <c r="E306" s="48" t="s">
        <v>40</v>
      </c>
      <c r="F306" s="209">
        <v>2.5130376121766398</v>
      </c>
      <c r="G306" s="209">
        <v>2.5327891726621101</v>
      </c>
      <c r="H306" s="209">
        <v>2.4698103205616802</v>
      </c>
      <c r="I306" s="209">
        <v>2.2449906583883501</v>
      </c>
      <c r="J306" s="209">
        <v>2.2500259285034301</v>
      </c>
      <c r="K306" s="209">
        <v>2.2380590230529398</v>
      </c>
      <c r="L306" s="209">
        <v>2.24787200247059</v>
      </c>
      <c r="M306" s="209">
        <v>2.27688626027857</v>
      </c>
      <c r="N306" s="209">
        <v>2.2606938088130124</v>
      </c>
      <c r="O306" s="209">
        <v>2.2664548363340482</v>
      </c>
      <c r="P306" s="209">
        <v>2.2664548363340482</v>
      </c>
      <c r="Q306" s="209">
        <v>2.2664548363340482</v>
      </c>
      <c r="R306" s="209">
        <v>2.2664548363340482</v>
      </c>
      <c r="S306" s="209">
        <v>2.2664548363340482</v>
      </c>
      <c r="T306" s="209">
        <v>2.2664548363340482</v>
      </c>
      <c r="U306" s="209">
        <v>2.2664548363340482</v>
      </c>
      <c r="V306" s="209">
        <v>2.2664548363340482</v>
      </c>
      <c r="X306" s="48" t="str">
        <f>_xlfn.CONCAT(Inputs1[[#This Row],[Item Code]],"_",Inputs1[[#This Row],[Company Acronym]])</f>
        <v>C_EQXPCF2_PR24CA008_SSC</v>
      </c>
    </row>
    <row r="307" spans="1:24">
      <c r="A307" s="48" t="s">
        <v>105</v>
      </c>
      <c r="B307" s="48" t="s">
        <v>53</v>
      </c>
      <c r="C307" s="48" t="s">
        <v>54</v>
      </c>
      <c r="D307" s="48" t="s">
        <v>50</v>
      </c>
      <c r="E307" s="48" t="s">
        <v>40</v>
      </c>
      <c r="F307" s="210">
        <v>0</v>
      </c>
      <c r="G307" s="210">
        <v>0</v>
      </c>
      <c r="H307" s="210">
        <v>0</v>
      </c>
      <c r="I307" s="210">
        <v>0</v>
      </c>
      <c r="J307" s="210">
        <v>0</v>
      </c>
      <c r="K307" s="210">
        <v>0</v>
      </c>
      <c r="L307" s="210">
        <v>0</v>
      </c>
      <c r="M307" s="210">
        <v>0</v>
      </c>
      <c r="N307" s="210">
        <v>0</v>
      </c>
      <c r="O307" s="210">
        <v>0</v>
      </c>
      <c r="P307" s="210">
        <v>0</v>
      </c>
      <c r="Q307" s="210">
        <v>0</v>
      </c>
      <c r="R307" s="210">
        <v>0</v>
      </c>
      <c r="S307" s="210">
        <v>0</v>
      </c>
      <c r="T307" s="210">
        <v>0</v>
      </c>
      <c r="U307" s="210">
        <v>0</v>
      </c>
      <c r="V307" s="210">
        <v>0</v>
      </c>
      <c r="X307" s="48" t="str">
        <f>_xlfn.CONCAT(Inputs1[[#This Row],[Item Code]],"_",Inputs1[[#This Row],[Company Acronym]])</f>
        <v>C_HHDUHH_PR24CA008_SSC</v>
      </c>
    </row>
    <row r="308" spans="1:24">
      <c r="A308" s="48" t="s">
        <v>105</v>
      </c>
      <c r="B308" s="48" t="s">
        <v>55</v>
      </c>
      <c r="C308" s="48" t="s">
        <v>56</v>
      </c>
      <c r="D308" s="48" t="s">
        <v>50</v>
      </c>
      <c r="E308" s="48" t="s">
        <v>40</v>
      </c>
      <c r="F308" s="210">
        <v>0.38366368895439185</v>
      </c>
      <c r="G308" s="210">
        <v>0.40033830716300356</v>
      </c>
      <c r="H308" s="210">
        <v>0.41520704199078196</v>
      </c>
      <c r="I308" s="210">
        <v>0.43122382045280683</v>
      </c>
      <c r="J308" s="210">
        <v>0.43204506064655918</v>
      </c>
      <c r="K308" s="210">
        <v>0.44867746076002718</v>
      </c>
      <c r="L308" s="210">
        <v>0.46956257774092292</v>
      </c>
      <c r="M308" s="210">
        <v>0.48055982254592039</v>
      </c>
      <c r="N308" s="210">
        <v>0.49083660207610313</v>
      </c>
      <c r="O308" s="210">
        <v>0.50331345053344145</v>
      </c>
      <c r="P308" s="210">
        <v>0.5123212174962849</v>
      </c>
      <c r="Q308" s="210">
        <v>0.52954596018168554</v>
      </c>
      <c r="R308" s="210">
        <v>0.54814516070820718</v>
      </c>
      <c r="S308" s="210">
        <v>0.57487371694286704</v>
      </c>
      <c r="T308" s="210">
        <v>0.61329081800712049</v>
      </c>
      <c r="U308" s="210">
        <v>0.65992084562205278</v>
      </c>
      <c r="V308" s="210">
        <v>0.70579160575801259</v>
      </c>
      <c r="X308" s="48" t="str">
        <f>_xlfn.CONCAT(Inputs1[[#This Row],[Item Code]],"_",Inputs1[[#This Row],[Company Acronym]])</f>
        <v>C_HHMHH_PR24CA008_SSC</v>
      </c>
    </row>
    <row r="309" spans="1:24">
      <c r="A309" s="48" t="s">
        <v>105</v>
      </c>
      <c r="B309" s="48" t="s">
        <v>57</v>
      </c>
      <c r="C309" s="48" t="s">
        <v>58</v>
      </c>
      <c r="D309" s="48" t="s">
        <v>59</v>
      </c>
      <c r="E309" s="48" t="s">
        <v>40</v>
      </c>
      <c r="F309" s="209">
        <v>648.31650000000002</v>
      </c>
      <c r="G309" s="209">
        <v>653.25250000000005</v>
      </c>
      <c r="H309" s="209">
        <v>659.35900000000004</v>
      </c>
      <c r="I309" s="209">
        <v>660.10500000000002</v>
      </c>
      <c r="J309" s="209">
        <v>670.66071506818105</v>
      </c>
      <c r="K309" s="209">
        <v>678.58100000000002</v>
      </c>
      <c r="L309" s="209">
        <v>675.31999999999994</v>
      </c>
      <c r="M309" s="209">
        <v>674.428</v>
      </c>
      <c r="N309" s="209">
        <v>672.93541666666601</v>
      </c>
      <c r="O309" s="209">
        <v>675.66774999999996</v>
      </c>
      <c r="P309" s="209">
        <v>673.14099999999996</v>
      </c>
      <c r="Q309" s="209">
        <v>684.78586772574045</v>
      </c>
      <c r="R309" s="209">
        <v>691.73174585813672</v>
      </c>
      <c r="S309" s="209">
        <v>700.23174585813672</v>
      </c>
      <c r="T309" s="209">
        <v>709.78049585813665</v>
      </c>
      <c r="U309" s="209">
        <v>719.04299585813681</v>
      </c>
      <c r="V309" s="209">
        <v>727.21174585813674</v>
      </c>
      <c r="X309" s="48" t="str">
        <f>_xlfn.CONCAT(Inputs1[[#This Row],[Item Code]],"_",Inputs1[[#This Row],[Company Acronym]])</f>
        <v>C_HHT_PR24CA008_SSC</v>
      </c>
    </row>
    <row r="310" spans="1:24">
      <c r="A310" s="48" t="s">
        <v>105</v>
      </c>
      <c r="B310" s="48" t="s">
        <v>60</v>
      </c>
      <c r="C310" s="48" t="s">
        <v>61</v>
      </c>
      <c r="D310" s="48" t="s">
        <v>50</v>
      </c>
      <c r="E310" s="48" t="s">
        <v>40</v>
      </c>
      <c r="F310" s="210">
        <v>16.09338019615495</v>
      </c>
      <c r="G310" s="210">
        <v>16.095245676465343</v>
      </c>
      <c r="H310" s="210">
        <v>16.113949355159296</v>
      </c>
      <c r="I310" s="210">
        <v>15.706214323255262</v>
      </c>
      <c r="J310" s="210">
        <v>15.287942202590637</v>
      </c>
      <c r="K310" s="210">
        <v>14.870765556242786</v>
      </c>
      <c r="L310" s="210">
        <v>14.44830264768931</v>
      </c>
      <c r="M310" s="210">
        <v>14.44830264768931</v>
      </c>
      <c r="N310" s="210">
        <v>14.44830264768931</v>
      </c>
      <c r="O310" s="210">
        <v>14.44830264768931</v>
      </c>
      <c r="P310" s="210">
        <v>14.44830264768931</v>
      </c>
      <c r="Q310" s="210">
        <v>14.44830264768931</v>
      </c>
      <c r="R310" s="210">
        <v>14.44830264768931</v>
      </c>
      <c r="S310" s="210">
        <v>14.44830264768931</v>
      </c>
      <c r="T310" s="210">
        <v>14.44830264768931</v>
      </c>
      <c r="U310" s="210">
        <v>14.44830264768931</v>
      </c>
      <c r="V310" s="210">
        <v>14.44830264768931</v>
      </c>
      <c r="X310" s="48" t="str">
        <f>_xlfn.CONCAT(Inputs1[[#This Row],[Item Code]],"_",Inputs1[[#This Row],[Company Acronym]])</f>
        <v>C_INCSCOREINT_PR24CA008_SSC</v>
      </c>
    </row>
    <row r="311" spans="1:24">
      <c r="A311" s="48" t="s">
        <v>105</v>
      </c>
      <c r="B311" s="48" t="s">
        <v>62</v>
      </c>
      <c r="C311" s="48" t="s">
        <v>63</v>
      </c>
      <c r="D311" s="48" t="s">
        <v>45</v>
      </c>
      <c r="E311" s="48" t="s">
        <v>40</v>
      </c>
      <c r="F311" s="209">
        <v>13.411711218608687</v>
      </c>
      <c r="G311" s="209">
        <v>14.11231469875491</v>
      </c>
      <c r="H311" s="209">
        <v>12.340130428940636</v>
      </c>
      <c r="I311" s="209">
        <v>11.156328461250911</v>
      </c>
      <c r="J311" s="209">
        <v>10.506157875826503</v>
      </c>
      <c r="K311" s="209">
        <v>11.057565377388034</v>
      </c>
      <c r="L311" s="209">
        <v>-0.66044075756409448</v>
      </c>
      <c r="M311" s="209">
        <v>5.6870003055067588</v>
      </c>
      <c r="N311" s="209">
        <v>8.1843900461670351</v>
      </c>
      <c r="O311" s="209">
        <v>8.0150000000000006</v>
      </c>
      <c r="P311" s="209">
        <v>6.0467726200083298</v>
      </c>
      <c r="Q311" s="209">
        <v>10.4827184096</v>
      </c>
      <c r="R311" s="209">
        <v>9.2547337145945736</v>
      </c>
      <c r="S311" s="209">
        <v>8.9870357036556019</v>
      </c>
      <c r="T311" s="209">
        <v>8.9122378677464873</v>
      </c>
      <c r="U311" s="209">
        <v>8.5129557677893608</v>
      </c>
      <c r="V311" s="209">
        <v>8.4716429169626792</v>
      </c>
      <c r="X311" s="48" t="str">
        <f>_xlfn.CONCAT(Inputs1[[#This Row],[Item Code]],"_",Inputs1[[#This Row],[Company Acronym]])</f>
        <v>C_OCSDEBTTR_PR24CA008_SSC</v>
      </c>
    </row>
    <row r="312" spans="1:24">
      <c r="A312" s="48" t="s">
        <v>105</v>
      </c>
      <c r="B312" s="48" t="s">
        <v>64</v>
      </c>
      <c r="C312" s="48" t="s">
        <v>65</v>
      </c>
      <c r="D312" s="48" t="s">
        <v>45</v>
      </c>
      <c r="E312" s="48" t="s">
        <v>40</v>
      </c>
      <c r="F312" s="209">
        <v>13.411711218608687</v>
      </c>
      <c r="G312" s="209">
        <v>14.11231469875491</v>
      </c>
      <c r="H312" s="209">
        <v>12.340130428940636</v>
      </c>
      <c r="I312" s="209">
        <v>11.156328461250911</v>
      </c>
      <c r="J312" s="209">
        <v>10.506157875826503</v>
      </c>
      <c r="K312" s="209">
        <v>11.057565377388034</v>
      </c>
      <c r="L312" s="209">
        <v>10.878516436985141</v>
      </c>
      <c r="M312" s="209">
        <v>9.4072886275108818</v>
      </c>
      <c r="N312" s="209">
        <v>12.087450335113948</v>
      </c>
      <c r="O312" s="209">
        <v>10.64</v>
      </c>
      <c r="P312" s="209">
        <v>10.061288033402775</v>
      </c>
      <c r="Q312" s="209">
        <v>10.4827184096</v>
      </c>
      <c r="R312" s="209">
        <v>9.2547337145945736</v>
      </c>
      <c r="S312" s="209">
        <v>8.9870357036556019</v>
      </c>
      <c r="T312" s="209">
        <v>8.9122378677464873</v>
      </c>
      <c r="U312" s="209">
        <v>8.5129557677893608</v>
      </c>
      <c r="V312" s="209">
        <v>8.4716429169626792</v>
      </c>
      <c r="X312" s="48" t="str">
        <f>_xlfn.CONCAT(Inputs1[[#This Row],[Item Code]],"_",Inputs1[[#This Row],[Company Acronym]])</f>
        <v>C_OCTR_PR24CA008_SSC</v>
      </c>
    </row>
    <row r="313" spans="1:24">
      <c r="A313" s="48" t="s">
        <v>105</v>
      </c>
      <c r="B313" s="48" t="s">
        <v>66</v>
      </c>
      <c r="C313" s="48" t="s">
        <v>67</v>
      </c>
      <c r="D313" s="48" t="s">
        <v>68</v>
      </c>
      <c r="E313" s="48" t="s">
        <v>40</v>
      </c>
      <c r="F313" s="209">
        <v>178.4739959735324</v>
      </c>
      <c r="G313" s="209">
        <v>182.7883496574936</v>
      </c>
      <c r="H313" s="209">
        <v>166.56098035449176</v>
      </c>
      <c r="I313" s="209">
        <v>164.17865546462761</v>
      </c>
      <c r="J313" s="209">
        <v>164.38975229953698</v>
      </c>
      <c r="K313" s="209">
        <v>166.51697417753945</v>
      </c>
      <c r="L313" s="209">
        <v>164.56274662434154</v>
      </c>
      <c r="M313" s="209">
        <v>170.61467074118272</v>
      </c>
      <c r="N313" s="209">
        <v>168.58374957352225</v>
      </c>
      <c r="O313" s="209">
        <v>154.04316692634805</v>
      </c>
      <c r="P313" s="209">
        <v>163.59797185764941</v>
      </c>
      <c r="Q313" s="209">
        <v>159.29366708780361</v>
      </c>
      <c r="R313" s="209">
        <v>180.1158854923078</v>
      </c>
      <c r="S313" s="209">
        <v>182.73386833090473</v>
      </c>
      <c r="T313" s="209">
        <v>182.00900757850332</v>
      </c>
      <c r="U313" s="209">
        <v>181.56662371707887</v>
      </c>
      <c r="V313" s="209">
        <v>181.47248069179912</v>
      </c>
      <c r="X313" s="48" t="str">
        <f>_xlfn.CONCAT(Inputs1[[#This Row],[Item Code]],"_",Inputs1[[#This Row],[Company Acronym]])</f>
        <v>C_REVHH_PR24CA008_SSC</v>
      </c>
    </row>
    <row r="314" spans="1:24">
      <c r="A314" s="48" t="s">
        <v>105</v>
      </c>
      <c r="B314" s="48" t="s">
        <v>69</v>
      </c>
      <c r="C314" s="48" t="s">
        <v>70</v>
      </c>
      <c r="D314" s="48" t="s">
        <v>45</v>
      </c>
      <c r="E314" s="48" t="s">
        <v>40</v>
      </c>
      <c r="F314" s="209">
        <v>12.982907066798571</v>
      </c>
      <c r="G314" s="209">
        <v>13.264578542187747</v>
      </c>
      <c r="H314" s="209">
        <v>12.148551682422816</v>
      </c>
      <c r="I314" s="209">
        <v>11.073082250233853</v>
      </c>
      <c r="J314" s="209">
        <v>10.366729796350974</v>
      </c>
      <c r="K314" s="209">
        <v>11.123357846410958</v>
      </c>
      <c r="L314" s="209">
        <v>-0.49457838060198966</v>
      </c>
      <c r="M314" s="209">
        <v>6.0274666932223901</v>
      </c>
      <c r="N314" s="209">
        <v>8.3344023059549208</v>
      </c>
      <c r="O314" s="209">
        <v>8.5429117110979185</v>
      </c>
      <c r="P314" s="209">
        <v>6.2390205290407206</v>
      </c>
      <c r="Q314" s="209">
        <v>7.1967184096000008</v>
      </c>
      <c r="R314" s="209">
        <v>4.751912789513776</v>
      </c>
      <c r="S314" s="209">
        <v>4.453193754713622</v>
      </c>
      <c r="T314" s="209">
        <v>4.3702511887811823</v>
      </c>
      <c r="U314" s="209">
        <v>4.3505468071827211</v>
      </c>
      <c r="V314" s="209">
        <v>4.296741732584711</v>
      </c>
      <c r="X314" s="48" t="str">
        <f>_xlfn.CONCAT(Inputs1[[#This Row],[Item Code]],"_",Inputs1[[#This Row],[Company Acronym]])</f>
        <v>C_SOCSDEBTTR_PR24CA008_SSC</v>
      </c>
    </row>
    <row r="315" spans="1:24">
      <c r="A315" s="48" t="s">
        <v>105</v>
      </c>
      <c r="B315" s="48" t="s">
        <v>71</v>
      </c>
      <c r="C315" s="48" t="s">
        <v>72</v>
      </c>
      <c r="D315" s="48" t="s">
        <v>45</v>
      </c>
      <c r="E315" s="48" t="s">
        <v>40</v>
      </c>
      <c r="F315" s="209">
        <v>12.982907066798571</v>
      </c>
      <c r="G315" s="209">
        <v>13.264578542187747</v>
      </c>
      <c r="H315" s="209">
        <v>12.148551682422816</v>
      </c>
      <c r="I315" s="209">
        <v>11.073082250233853</v>
      </c>
      <c r="J315" s="209">
        <v>10.366729796350974</v>
      </c>
      <c r="K315" s="209">
        <v>11.123357846410958</v>
      </c>
      <c r="L315" s="209">
        <v>11.044378813947244</v>
      </c>
      <c r="M315" s="209">
        <v>9.7477550152265131</v>
      </c>
      <c r="N315" s="209">
        <v>12.237462594901833</v>
      </c>
      <c r="O315" s="209">
        <v>11.167911711097918</v>
      </c>
      <c r="P315" s="209">
        <v>10.253535942435166</v>
      </c>
      <c r="Q315" s="209">
        <v>9.6967184096000008</v>
      </c>
      <c r="R315" s="209">
        <v>8.538969987965114</v>
      </c>
      <c r="S315" s="209">
        <v>8.249954965757432</v>
      </c>
      <c r="T315" s="209">
        <v>8.2268675008900285</v>
      </c>
      <c r="U315" s="209">
        <v>8.2717059423174639</v>
      </c>
      <c r="V315" s="209">
        <v>8.2800954858023097</v>
      </c>
      <c r="X315" s="48" t="str">
        <f>_xlfn.CONCAT(Inputs1[[#This Row],[Item Code]],"_",Inputs1[[#This Row],[Company Acronym]])</f>
        <v>C_SOCTR_PR24CA008_SSC</v>
      </c>
    </row>
    <row r="316" spans="1:24">
      <c r="A316" s="48" t="s">
        <v>105</v>
      </c>
      <c r="B316" s="48" t="s">
        <v>73</v>
      </c>
      <c r="C316" s="48" t="s">
        <v>74</v>
      </c>
      <c r="D316" s="48" t="s">
        <v>45</v>
      </c>
      <c r="E316" s="48" t="s">
        <v>40</v>
      </c>
      <c r="F316" s="209">
        <v>18.282683520483491</v>
      </c>
      <c r="G316" s="209">
        <v>19.132577205177636</v>
      </c>
      <c r="H316" s="209">
        <v>15.905200677890909</v>
      </c>
      <c r="I316" s="209">
        <v>15.697079797237341</v>
      </c>
      <c r="J316" s="209">
        <v>14.866610194851919</v>
      </c>
      <c r="K316" s="209">
        <v>15.074717852674659</v>
      </c>
      <c r="L316" s="209">
        <v>12.114042760363446</v>
      </c>
      <c r="M316" s="209">
        <v>11.070549256424099</v>
      </c>
      <c r="N316" s="209">
        <v>13.18467936970192</v>
      </c>
      <c r="O316" s="209">
        <v>11.736911711097919</v>
      </c>
      <c r="P316" s="209">
        <v>10.94002746870342</v>
      </c>
      <c r="Q316" s="209">
        <v>10.4477184096</v>
      </c>
      <c r="R316" s="209">
        <v>9.2817776841145783</v>
      </c>
      <c r="S316" s="209">
        <v>8.9437300008294507</v>
      </c>
      <c r="T316" s="209">
        <v>8.9053061826202526</v>
      </c>
      <c r="U316" s="209">
        <v>8.9410892608803287</v>
      </c>
      <c r="V316" s="209">
        <v>8.9413505307646286</v>
      </c>
      <c r="X316" s="48" t="str">
        <f>_xlfn.CONCAT(Inputs1[[#This Row],[Item Code]],"_",Inputs1[[#This Row],[Company Acronym]])</f>
        <v>C_STCSDEBTTR_PR24CA008_SSC</v>
      </c>
    </row>
    <row r="317" spans="1:24">
      <c r="A317" s="48" t="s">
        <v>105</v>
      </c>
      <c r="B317" s="48" t="s">
        <v>75</v>
      </c>
      <c r="C317" s="48" t="s">
        <v>76</v>
      </c>
      <c r="D317" s="48" t="s">
        <v>45</v>
      </c>
      <c r="E317" s="48" t="s">
        <v>40</v>
      </c>
      <c r="F317" s="209">
        <v>18.282683520483491</v>
      </c>
      <c r="G317" s="209">
        <v>19.132577205177636</v>
      </c>
      <c r="H317" s="209">
        <v>15.905200677890909</v>
      </c>
      <c r="I317" s="209">
        <v>15.697079797237341</v>
      </c>
      <c r="J317" s="209">
        <v>14.866610194851919</v>
      </c>
      <c r="K317" s="209">
        <v>15.074717852674659</v>
      </c>
      <c r="L317" s="209">
        <v>23.65299995491268</v>
      </c>
      <c r="M317" s="209">
        <v>14.790837578428222</v>
      </c>
      <c r="N317" s="209">
        <v>17.087739658648832</v>
      </c>
      <c r="O317" s="209">
        <v>14.361911711097919</v>
      </c>
      <c r="P317" s="209">
        <v>14.954542882097865</v>
      </c>
      <c r="Q317" s="209">
        <v>12.9477184096</v>
      </c>
      <c r="R317" s="209">
        <v>13.068834882565916</v>
      </c>
      <c r="S317" s="209">
        <v>12.740491211873261</v>
      </c>
      <c r="T317" s="209">
        <v>12.761922494729099</v>
      </c>
      <c r="U317" s="209">
        <v>12.862248396015072</v>
      </c>
      <c r="V317" s="209">
        <v>12.924704283982226</v>
      </c>
      <c r="X317" s="48" t="str">
        <f>_xlfn.CONCAT(Inputs1[[#This Row],[Item Code]],"_",Inputs1[[#This Row],[Company Acronym]])</f>
        <v>C_STCTR_PR24CA008_SSC</v>
      </c>
    </row>
    <row r="318" spans="1:24">
      <c r="A318" s="48" t="s">
        <v>105</v>
      </c>
      <c r="B318" s="48" t="s">
        <v>77</v>
      </c>
      <c r="C318" s="48" t="s">
        <v>78</v>
      </c>
      <c r="D318" s="48" t="s">
        <v>45</v>
      </c>
      <c r="E318" s="48" t="s">
        <v>40</v>
      </c>
      <c r="F318" s="209">
        <v>18.711487672293607</v>
      </c>
      <c r="G318" s="209">
        <v>19.980313361744852</v>
      </c>
      <c r="H318" s="209">
        <v>16.096779424408727</v>
      </c>
      <c r="I318" s="209">
        <v>15.7803260082544</v>
      </c>
      <c r="J318" s="209">
        <v>15.006038274327448</v>
      </c>
      <c r="K318" s="209">
        <v>15.008925383651736</v>
      </c>
      <c r="L318" s="209">
        <v>11.948180383401342</v>
      </c>
      <c r="M318" s="209">
        <v>10.730082868708468</v>
      </c>
      <c r="N318" s="209">
        <v>13.034667109914034</v>
      </c>
      <c r="O318" s="209">
        <v>11.209000000000001</v>
      </c>
      <c r="P318" s="209">
        <v>10.747779559671029</v>
      </c>
      <c r="Q318" s="209">
        <v>11.2337184096</v>
      </c>
      <c r="R318" s="209">
        <v>9.9975414107440379</v>
      </c>
      <c r="S318" s="209">
        <v>9.6808107387276205</v>
      </c>
      <c r="T318" s="209">
        <v>9.5906765494767114</v>
      </c>
      <c r="U318" s="209">
        <v>9.1823390863522238</v>
      </c>
      <c r="V318" s="209">
        <v>9.1328979619249981</v>
      </c>
      <c r="X318" s="48" t="str">
        <f>_xlfn.CONCAT(Inputs1[[#This Row],[Item Code]],"_",Inputs1[[#This Row],[Company Acronym]])</f>
        <v>C_TCSDEBTTR_PR24CA008_SSC</v>
      </c>
    </row>
    <row r="319" spans="1:24">
      <c r="A319" s="48" t="s">
        <v>105</v>
      </c>
      <c r="B319" s="48" t="s">
        <v>79</v>
      </c>
      <c r="C319" s="48" t="s">
        <v>80</v>
      </c>
      <c r="D319" s="48" t="s">
        <v>45</v>
      </c>
      <c r="E319" s="48" t="s">
        <v>40</v>
      </c>
      <c r="F319" s="209">
        <v>18.711487672293607</v>
      </c>
      <c r="G319" s="209">
        <v>19.980313361744852</v>
      </c>
      <c r="H319" s="209">
        <v>16.096779424408727</v>
      </c>
      <c r="I319" s="209">
        <v>15.7803260082544</v>
      </c>
      <c r="J319" s="209">
        <v>15.006038274327448</v>
      </c>
      <c r="K319" s="209">
        <v>15.008925383651736</v>
      </c>
      <c r="L319" s="209">
        <v>23.487137577950577</v>
      </c>
      <c r="M319" s="209">
        <v>14.450371190712591</v>
      </c>
      <c r="N319" s="209">
        <v>16.937727398860947</v>
      </c>
      <c r="O319" s="209">
        <v>13.834000000000001</v>
      </c>
      <c r="P319" s="209">
        <v>14.762294973065474</v>
      </c>
      <c r="Q319" s="209">
        <v>13.7337184096</v>
      </c>
      <c r="R319" s="209">
        <v>13.784598609195376</v>
      </c>
      <c r="S319" s="209">
        <v>13.477571949771431</v>
      </c>
      <c r="T319" s="209">
        <v>13.447292861585558</v>
      </c>
      <c r="U319" s="209">
        <v>13.103498221486968</v>
      </c>
      <c r="V319" s="209">
        <v>13.116251715142596</v>
      </c>
      <c r="X319" s="48" t="str">
        <f>_xlfn.CONCAT(Inputs1[[#This Row],[Item Code]],"_",Inputs1[[#This Row],[Company Acronym]])</f>
        <v>C_TCTR_PR24CA008_SSC</v>
      </c>
    </row>
    <row r="320" spans="1:24">
      <c r="A320" s="48" t="s">
        <v>105</v>
      </c>
      <c r="B320" s="48" t="s">
        <v>81</v>
      </c>
      <c r="C320" s="48" t="s">
        <v>82</v>
      </c>
      <c r="D320" s="48" t="s">
        <v>83</v>
      </c>
      <c r="E320" s="48" t="s">
        <v>40</v>
      </c>
      <c r="F320" s="211" t="s">
        <v>84</v>
      </c>
      <c r="G320" s="211" t="s">
        <v>84</v>
      </c>
      <c r="H320" s="211" t="s">
        <v>84</v>
      </c>
      <c r="I320" s="211" t="s">
        <v>84</v>
      </c>
      <c r="J320" s="211" t="s">
        <v>84</v>
      </c>
      <c r="K320" s="211" t="s">
        <v>84</v>
      </c>
      <c r="L320" s="211" t="s">
        <v>84</v>
      </c>
      <c r="M320" s="211" t="s">
        <v>84</v>
      </c>
      <c r="N320" s="211" t="s">
        <v>84</v>
      </c>
      <c r="O320" s="211" t="s">
        <v>84</v>
      </c>
      <c r="P320" s="211" t="s">
        <v>84</v>
      </c>
      <c r="Q320" s="211" t="s">
        <v>84</v>
      </c>
      <c r="R320" s="211" t="s">
        <v>84</v>
      </c>
      <c r="S320" s="211" t="s">
        <v>84</v>
      </c>
      <c r="T320" s="211" t="s">
        <v>84</v>
      </c>
      <c r="U320" s="211" t="s">
        <v>84</v>
      </c>
      <c r="V320" s="211" t="s">
        <v>84</v>
      </c>
      <c r="X320" s="48" t="str">
        <f>_xlfn.CONCAT(Inputs1[[#This Row],[Item Code]],"_",Inputs1[[#This Row],[Company Acronym]])</f>
        <v>PR24QA_PR24CA10_OUT1_SSC</v>
      </c>
    </row>
    <row r="321" spans="1:24">
      <c r="A321" s="48" t="s">
        <v>105</v>
      </c>
      <c r="B321" s="48" t="s">
        <v>85</v>
      </c>
      <c r="C321" s="48" t="s">
        <v>86</v>
      </c>
      <c r="D321" s="48" t="s">
        <v>83</v>
      </c>
      <c r="E321" s="48" t="s">
        <v>40</v>
      </c>
      <c r="F321" s="211" t="s">
        <v>87</v>
      </c>
      <c r="G321" s="211" t="s">
        <v>87</v>
      </c>
      <c r="H321" s="211" t="s">
        <v>87</v>
      </c>
      <c r="I321" s="211" t="s">
        <v>87</v>
      </c>
      <c r="J321" s="211" t="s">
        <v>87</v>
      </c>
      <c r="K321" s="211" t="s">
        <v>87</v>
      </c>
      <c r="L321" s="211" t="s">
        <v>87</v>
      </c>
      <c r="M321" s="211" t="s">
        <v>87</v>
      </c>
      <c r="N321" s="211" t="s">
        <v>87</v>
      </c>
      <c r="O321" s="211" t="s">
        <v>87</v>
      </c>
      <c r="P321" s="211" t="s">
        <v>87</v>
      </c>
      <c r="Q321" s="211" t="s">
        <v>87</v>
      </c>
      <c r="R321" s="211" t="s">
        <v>87</v>
      </c>
      <c r="S321" s="211" t="s">
        <v>87</v>
      </c>
      <c r="T321" s="211" t="s">
        <v>87</v>
      </c>
      <c r="U321" s="211" t="s">
        <v>87</v>
      </c>
      <c r="V321" s="211" t="s">
        <v>87</v>
      </c>
      <c r="X321" s="48" t="str">
        <f>_xlfn.CONCAT(Inputs1[[#This Row],[Item Code]],"_",Inputs1[[#This Row],[Company Acronym]])</f>
        <v>PR24QA_PR24CA10_OUT2_SSC</v>
      </c>
    </row>
    <row r="322" spans="1:24">
      <c r="A322" s="48" t="s">
        <v>105</v>
      </c>
      <c r="B322" s="48" t="s">
        <v>88</v>
      </c>
      <c r="C322" s="48" t="s">
        <v>89</v>
      </c>
      <c r="D322" s="48" t="s">
        <v>83</v>
      </c>
      <c r="E322" s="48" t="s">
        <v>40</v>
      </c>
      <c r="F322" s="212">
        <v>0</v>
      </c>
      <c r="G322" s="212">
        <v>0</v>
      </c>
      <c r="H322" s="212">
        <v>0</v>
      </c>
      <c r="I322" s="212">
        <v>0</v>
      </c>
      <c r="J322" s="212">
        <v>0</v>
      </c>
      <c r="K322" s="212">
        <v>0</v>
      </c>
      <c r="L322" s="212">
        <v>0</v>
      </c>
      <c r="M322" s="212">
        <v>0</v>
      </c>
      <c r="N322" s="212">
        <v>0</v>
      </c>
      <c r="O322" s="212">
        <v>0</v>
      </c>
      <c r="P322" s="212">
        <v>0</v>
      </c>
      <c r="Q322" s="212">
        <v>0</v>
      </c>
      <c r="R322" s="212">
        <v>0</v>
      </c>
      <c r="S322" s="212">
        <v>0</v>
      </c>
      <c r="T322" s="212">
        <v>0</v>
      </c>
      <c r="U322" s="212">
        <v>0</v>
      </c>
      <c r="V322" s="212">
        <v>0</v>
      </c>
      <c r="X322" s="48" t="str">
        <f>_xlfn.CONCAT(Inputs1[[#This Row],[Item Code]],"_",Inputs1[[#This Row],[Company Acronym]])</f>
        <v>PR24QA_PR24CA10_OUT3_SSC</v>
      </c>
    </row>
    <row r="323" spans="1:24">
      <c r="A323" s="48" t="s">
        <v>105</v>
      </c>
      <c r="B323" s="48" t="s">
        <v>90</v>
      </c>
      <c r="C323" s="48" t="s">
        <v>91</v>
      </c>
      <c r="D323" s="48" t="s">
        <v>39</v>
      </c>
      <c r="E323" s="48" t="s">
        <v>40</v>
      </c>
      <c r="F323" s="212">
        <v>0</v>
      </c>
      <c r="G323" s="212">
        <v>0</v>
      </c>
      <c r="H323" s="212">
        <v>0</v>
      </c>
      <c r="I323" s="212">
        <v>0</v>
      </c>
      <c r="J323" s="212">
        <v>0</v>
      </c>
      <c r="K323" s="212">
        <v>0</v>
      </c>
      <c r="L323" s="212">
        <v>0</v>
      </c>
      <c r="M323" s="212">
        <v>0</v>
      </c>
      <c r="N323" s="212">
        <v>0</v>
      </c>
      <c r="O323" s="212">
        <v>0</v>
      </c>
      <c r="P323" s="212">
        <v>0</v>
      </c>
      <c r="Q323" s="212">
        <v>0</v>
      </c>
      <c r="R323" s="212">
        <v>0</v>
      </c>
      <c r="S323" s="212">
        <v>0</v>
      </c>
      <c r="T323" s="212">
        <v>0</v>
      </c>
      <c r="U323" s="212">
        <v>0</v>
      </c>
      <c r="V323" s="212">
        <v>0</v>
      </c>
      <c r="X323" s="48" t="str">
        <f>_xlfn.CONCAT(Inputs1[[#This Row],[Item Code]],"_",Inputs1[[#This Row],[Company Acronym]])</f>
        <v>PR24QA_PR24CA10_OUT4_SSC</v>
      </c>
    </row>
    <row r="324" spans="1:24">
      <c r="A324" s="48" t="s">
        <v>106</v>
      </c>
      <c r="B324" s="48" t="s">
        <v>37</v>
      </c>
      <c r="C324" s="48" t="s">
        <v>38</v>
      </c>
      <c r="D324" s="48" t="s">
        <v>39</v>
      </c>
      <c r="E324" s="48" t="s">
        <v>40</v>
      </c>
      <c r="F324" s="209">
        <v>0</v>
      </c>
      <c r="G324" s="209">
        <v>0</v>
      </c>
      <c r="H324" s="209">
        <v>0</v>
      </c>
      <c r="I324" s="209">
        <v>0</v>
      </c>
      <c r="J324" s="209">
        <v>0</v>
      </c>
      <c r="K324" s="209">
        <v>0</v>
      </c>
      <c r="L324" s="209">
        <v>1</v>
      </c>
      <c r="M324" s="209">
        <v>0</v>
      </c>
      <c r="N324" s="209">
        <v>0</v>
      </c>
      <c r="O324" s="209">
        <v>0</v>
      </c>
      <c r="P324" s="209">
        <v>0</v>
      </c>
      <c r="Q324" s="209">
        <v>0</v>
      </c>
      <c r="R324" s="209">
        <v>0</v>
      </c>
      <c r="S324" s="209">
        <v>0</v>
      </c>
      <c r="T324" s="209">
        <v>0</v>
      </c>
      <c r="U324" s="209">
        <v>0</v>
      </c>
      <c r="V324" s="209">
        <v>0</v>
      </c>
      <c r="X324" s="48" t="str">
        <f>_xlfn.CONCAT(Inputs1[[#This Row],[Item Code]],"_",Inputs1[[#This Row],[Company Acronym]])</f>
        <v>C_COVID20_PR24CA008_SVE</v>
      </c>
    </row>
    <row r="325" spans="1:24">
      <c r="A325" s="48" t="s">
        <v>106</v>
      </c>
      <c r="B325" s="48" t="s">
        <v>41</v>
      </c>
      <c r="C325" s="48" t="s">
        <v>42</v>
      </c>
      <c r="D325" s="48" t="s">
        <v>39</v>
      </c>
      <c r="E325" s="48" t="s">
        <v>40</v>
      </c>
      <c r="F325" s="209">
        <v>0</v>
      </c>
      <c r="G325" s="209">
        <v>0</v>
      </c>
      <c r="H325" s="209">
        <v>0</v>
      </c>
      <c r="I325" s="209">
        <v>0</v>
      </c>
      <c r="J325" s="209">
        <v>0</v>
      </c>
      <c r="K325" s="209">
        <v>0</v>
      </c>
      <c r="L325" s="209">
        <v>0</v>
      </c>
      <c r="M325" s="209">
        <v>1</v>
      </c>
      <c r="N325" s="209">
        <v>0</v>
      </c>
      <c r="O325" s="209">
        <v>0</v>
      </c>
      <c r="P325" s="209">
        <v>0</v>
      </c>
      <c r="Q325" s="209">
        <v>0</v>
      </c>
      <c r="R325" s="209">
        <v>0</v>
      </c>
      <c r="S325" s="209">
        <v>0</v>
      </c>
      <c r="T325" s="209">
        <v>0</v>
      </c>
      <c r="U325" s="209">
        <v>0</v>
      </c>
      <c r="V325" s="209">
        <v>0</v>
      </c>
      <c r="X325" s="48" t="str">
        <f>_xlfn.CONCAT(Inputs1[[#This Row],[Item Code]],"_",Inputs1[[#This Row],[Company Acronym]])</f>
        <v>C_COVID21_PR24CA008_SVE</v>
      </c>
    </row>
    <row r="326" spans="1:24">
      <c r="A326" s="48" t="s">
        <v>106</v>
      </c>
      <c r="B326" s="48" t="s">
        <v>43</v>
      </c>
      <c r="C326" s="48" t="s">
        <v>44</v>
      </c>
      <c r="D326" s="48" t="s">
        <v>45</v>
      </c>
      <c r="E326" s="48" t="s">
        <v>40</v>
      </c>
      <c r="F326" s="209">
        <v>0</v>
      </c>
      <c r="G326" s="209">
        <v>0</v>
      </c>
      <c r="H326" s="209">
        <v>0</v>
      </c>
      <c r="I326" s="209">
        <v>0</v>
      </c>
      <c r="J326" s="209">
        <v>0</v>
      </c>
      <c r="K326" s="209">
        <v>34.681334168493571</v>
      </c>
      <c r="L326" s="209">
        <v>54.757472861652175</v>
      </c>
      <c r="M326" s="209">
        <v>51.727682731230416</v>
      </c>
      <c r="N326" s="209">
        <v>34.985022469426838</v>
      </c>
      <c r="O326" s="209">
        <v>31.424999999999997</v>
      </c>
      <c r="P326" s="209">
        <v>29.537579568788502</v>
      </c>
      <c r="Q326" s="209">
        <v>37.826000000000001</v>
      </c>
      <c r="R326" s="209">
        <v>45.228000000000002</v>
      </c>
      <c r="S326" s="209">
        <v>49.494</v>
      </c>
      <c r="T326" s="209">
        <v>52.025000000000006</v>
      </c>
      <c r="U326" s="209">
        <v>55.606999999999999</v>
      </c>
      <c r="V326" s="209">
        <v>56.49</v>
      </c>
      <c r="X326" s="48" t="str">
        <f>_xlfn.CONCAT(Inputs1[[#This Row],[Item Code]],"_",Inputs1[[#This Row],[Company Acronym]])</f>
        <v>C_DCSDEBTT_PR24CA008_SVE</v>
      </c>
    </row>
    <row r="327" spans="1:24">
      <c r="A327" s="48" t="s">
        <v>106</v>
      </c>
      <c r="B327" s="48" t="s">
        <v>46</v>
      </c>
      <c r="C327" s="48" t="s">
        <v>47</v>
      </c>
      <c r="D327" s="48" t="s">
        <v>45</v>
      </c>
      <c r="E327" s="48" t="s">
        <v>40</v>
      </c>
      <c r="F327" s="209">
        <v>0</v>
      </c>
      <c r="G327" s="209">
        <v>0</v>
      </c>
      <c r="H327" s="209">
        <v>0</v>
      </c>
      <c r="I327" s="209">
        <v>0</v>
      </c>
      <c r="J327" s="209">
        <v>0</v>
      </c>
      <c r="K327" s="209">
        <v>34.681334168493571</v>
      </c>
      <c r="L327" s="209">
        <v>54.757472861652175</v>
      </c>
      <c r="M327" s="209">
        <v>51.727682731230416</v>
      </c>
      <c r="N327" s="209">
        <v>34.985022469426838</v>
      </c>
      <c r="O327" s="209">
        <v>31.424999999999997</v>
      </c>
      <c r="P327" s="209">
        <v>29.537579568788502</v>
      </c>
      <c r="Q327" s="209">
        <v>37.826000000000001</v>
      </c>
      <c r="R327" s="209">
        <v>45.228000000000002</v>
      </c>
      <c r="S327" s="209">
        <v>49.494</v>
      </c>
      <c r="T327" s="209">
        <v>52.025000000000006</v>
      </c>
      <c r="U327" s="209">
        <v>55.606999999999999</v>
      </c>
      <c r="V327" s="209">
        <v>56.49</v>
      </c>
      <c r="X327" s="48" t="str">
        <f>_xlfn.CONCAT(Inputs1[[#This Row],[Item Code]],"_",Inputs1[[#This Row],[Company Acronym]])</f>
        <v>C_DCT_PR24CA008_SVE</v>
      </c>
    </row>
    <row r="328" spans="1:24">
      <c r="A328" s="48" t="s">
        <v>106</v>
      </c>
      <c r="B328" s="48" t="s">
        <v>48</v>
      </c>
      <c r="C328" s="48" t="s">
        <v>49</v>
      </c>
      <c r="D328" s="48" t="s">
        <v>50</v>
      </c>
      <c r="E328" s="48" t="s">
        <v>40</v>
      </c>
      <c r="F328" s="210">
        <v>0</v>
      </c>
      <c r="G328" s="210">
        <v>0</v>
      </c>
      <c r="H328" s="210">
        <v>0</v>
      </c>
      <c r="I328" s="210">
        <v>0</v>
      </c>
      <c r="J328" s="210">
        <v>0</v>
      </c>
      <c r="K328" s="210">
        <v>25.524459004001425</v>
      </c>
      <c r="L328" s="210">
        <v>24.779369353368278</v>
      </c>
      <c r="M328" s="210">
        <v>24.413193046584251</v>
      </c>
      <c r="N328" s="210">
        <v>22.302861771556298</v>
      </c>
      <c r="O328" s="210">
        <v>23.606517386717634</v>
      </c>
      <c r="P328" s="210">
        <v>23.498921186134041</v>
      </c>
      <c r="Q328" s="210">
        <v>23.590523271561111</v>
      </c>
      <c r="R328" s="210">
        <v>23.590523271561111</v>
      </c>
      <c r="S328" s="210">
        <v>23.590523271561111</v>
      </c>
      <c r="T328" s="210">
        <v>23.590523271561111</v>
      </c>
      <c r="U328" s="210">
        <v>23.590523271561111</v>
      </c>
      <c r="V328" s="210">
        <v>23.590523271561111</v>
      </c>
      <c r="X328" s="48" t="str">
        <f>_xlfn.CONCAT(Inputs1[[#This Row],[Item Code]],"_",Inputs1[[#This Row],[Company Acronym]])</f>
        <v>C_EQLPCF62_PR24CA008_SVE</v>
      </c>
    </row>
    <row r="329" spans="1:24">
      <c r="A329" s="48" t="s">
        <v>106</v>
      </c>
      <c r="B329" s="48" t="s">
        <v>51</v>
      </c>
      <c r="C329" s="48" t="s">
        <v>52</v>
      </c>
      <c r="D329" s="48" t="s">
        <v>39</v>
      </c>
      <c r="E329" s="48" t="s">
        <v>40</v>
      </c>
      <c r="F329" s="209">
        <v>0</v>
      </c>
      <c r="G329" s="209">
        <v>0</v>
      </c>
      <c r="H329" s="209">
        <v>0</v>
      </c>
      <c r="I329" s="209">
        <v>0</v>
      </c>
      <c r="J329" s="209">
        <v>0</v>
      </c>
      <c r="K329" s="209">
        <v>2.20258425697588</v>
      </c>
      <c r="L329" s="209">
        <v>2.2230935975016801</v>
      </c>
      <c r="M329" s="209">
        <v>2.2502953466948399</v>
      </c>
      <c r="N329" s="209">
        <v>2.2401026726876028</v>
      </c>
      <c r="O329" s="209">
        <v>2.2512552120606322</v>
      </c>
      <c r="P329" s="209">
        <v>2.2512552120606322</v>
      </c>
      <c r="Q329" s="209">
        <v>2.2512552120606322</v>
      </c>
      <c r="R329" s="209">
        <v>2.2512552120606322</v>
      </c>
      <c r="S329" s="209">
        <v>2.2512552120606322</v>
      </c>
      <c r="T329" s="209">
        <v>2.2512552120606322</v>
      </c>
      <c r="U329" s="209">
        <v>2.2512552120606322</v>
      </c>
      <c r="V329" s="209">
        <v>2.2512552120606322</v>
      </c>
      <c r="X329" s="48" t="str">
        <f>_xlfn.CONCAT(Inputs1[[#This Row],[Item Code]],"_",Inputs1[[#This Row],[Company Acronym]])</f>
        <v>C_EQXPCF2_PR24CA008_SVE</v>
      </c>
    </row>
    <row r="330" spans="1:24">
      <c r="A330" s="48" t="s">
        <v>106</v>
      </c>
      <c r="B330" s="48" t="s">
        <v>53</v>
      </c>
      <c r="C330" s="48" t="s">
        <v>54</v>
      </c>
      <c r="D330" s="48" t="s">
        <v>50</v>
      </c>
      <c r="E330" s="48" t="s">
        <v>40</v>
      </c>
      <c r="F330" s="210">
        <v>0</v>
      </c>
      <c r="G330" s="210">
        <v>0</v>
      </c>
      <c r="H330" s="210">
        <v>0</v>
      </c>
      <c r="I330" s="210">
        <v>0</v>
      </c>
      <c r="J330" s="210">
        <v>0</v>
      </c>
      <c r="K330" s="210">
        <v>0.74158768715903145</v>
      </c>
      <c r="L330" s="210">
        <v>0.73981728659893553</v>
      </c>
      <c r="M330" s="210">
        <v>0.7444894845660408</v>
      </c>
      <c r="N330" s="210">
        <v>0.74602483160785371</v>
      </c>
      <c r="O330" s="210">
        <v>0.75214877459647989</v>
      </c>
      <c r="P330" s="210">
        <v>0.75260434665002574</v>
      </c>
      <c r="Q330" s="210">
        <v>0.75529383846742837</v>
      </c>
      <c r="R330" s="210">
        <v>0.75307903178054569</v>
      </c>
      <c r="S330" s="210">
        <v>0.75160353629804832</v>
      </c>
      <c r="T330" s="210">
        <v>0.749957556852337</v>
      </c>
      <c r="U330" s="210">
        <v>0.74828285659539229</v>
      </c>
      <c r="V330" s="210">
        <v>0.7467566711258633</v>
      </c>
      <c r="X330" s="48" t="str">
        <f>_xlfn.CONCAT(Inputs1[[#This Row],[Item Code]],"_",Inputs1[[#This Row],[Company Acronym]])</f>
        <v>C_HHDUHH_PR24CA008_SVE</v>
      </c>
    </row>
    <row r="331" spans="1:24">
      <c r="A331" s="48" t="s">
        <v>106</v>
      </c>
      <c r="B331" s="48" t="s">
        <v>55</v>
      </c>
      <c r="C331" s="48" t="s">
        <v>56</v>
      </c>
      <c r="D331" s="48" t="s">
        <v>50</v>
      </c>
      <c r="E331" s="48" t="s">
        <v>40</v>
      </c>
      <c r="F331" s="210">
        <v>0</v>
      </c>
      <c r="G331" s="210">
        <v>0</v>
      </c>
      <c r="H331" s="210">
        <v>0</v>
      </c>
      <c r="I331" s="210">
        <v>0</v>
      </c>
      <c r="J331" s="210">
        <v>0</v>
      </c>
      <c r="K331" s="210">
        <v>0.45189656898092795</v>
      </c>
      <c r="L331" s="210">
        <v>0.46298720351945344</v>
      </c>
      <c r="M331" s="210">
        <v>0.47401403694097183</v>
      </c>
      <c r="N331" s="210">
        <v>0.48314000340435825</v>
      </c>
      <c r="O331" s="210">
        <v>0.49815846757997845</v>
      </c>
      <c r="P331" s="210">
        <v>0.51257816085001495</v>
      </c>
      <c r="Q331" s="210">
        <v>0.55064113215318955</v>
      </c>
      <c r="R331" s="210">
        <v>0.58247193815678722</v>
      </c>
      <c r="S331" s="210">
        <v>0.60905585756401237</v>
      </c>
      <c r="T331" s="210">
        <v>0.64095330220967073</v>
      </c>
      <c r="U331" s="210">
        <v>0.67270101150350325</v>
      </c>
      <c r="V331" s="210">
        <v>0.70124856041428241</v>
      </c>
      <c r="X331" s="48" t="str">
        <f>_xlfn.CONCAT(Inputs1[[#This Row],[Item Code]],"_",Inputs1[[#This Row],[Company Acronym]])</f>
        <v>C_HHMHH_PR24CA008_SVE</v>
      </c>
    </row>
    <row r="332" spans="1:24">
      <c r="A332" s="48" t="s">
        <v>106</v>
      </c>
      <c r="B332" s="48" t="s">
        <v>57</v>
      </c>
      <c r="C332" s="48" t="s">
        <v>58</v>
      </c>
      <c r="D332" s="48" t="s">
        <v>59</v>
      </c>
      <c r="E332" s="48" t="s">
        <v>40</v>
      </c>
      <c r="F332" s="209">
        <v>0</v>
      </c>
      <c r="G332" s="209">
        <v>0</v>
      </c>
      <c r="H332" s="209">
        <v>0</v>
      </c>
      <c r="I332" s="209">
        <v>0</v>
      </c>
      <c r="J332" s="209">
        <v>0</v>
      </c>
      <c r="K332" s="209">
        <v>4006.4189999999999</v>
      </c>
      <c r="L332" s="209">
        <v>4035.1720000000005</v>
      </c>
      <c r="M332" s="209">
        <v>4074.3919999999998</v>
      </c>
      <c r="N332" s="209">
        <v>4113.3684098710564</v>
      </c>
      <c r="O332" s="209">
        <v>4165.280999999999</v>
      </c>
      <c r="P332" s="209">
        <v>4219.1350273758544</v>
      </c>
      <c r="Q332" s="209">
        <v>4258.2839852939942</v>
      </c>
      <c r="R332" s="209">
        <v>4257.3695325180133</v>
      </c>
      <c r="S332" s="209">
        <v>4282.9375176915155</v>
      </c>
      <c r="T332" s="209">
        <v>4308.214869825717</v>
      </c>
      <c r="U332" s="209">
        <v>4332.6209305653683</v>
      </c>
      <c r="V332" s="209">
        <v>4356.647270262135</v>
      </c>
      <c r="X332" s="48" t="str">
        <f>_xlfn.CONCAT(Inputs1[[#This Row],[Item Code]],"_",Inputs1[[#This Row],[Company Acronym]])</f>
        <v>C_HHT_PR24CA008_SVE</v>
      </c>
    </row>
    <row r="333" spans="1:24">
      <c r="A333" s="48" t="s">
        <v>106</v>
      </c>
      <c r="B333" s="48" t="s">
        <v>60</v>
      </c>
      <c r="C333" s="48" t="s">
        <v>61</v>
      </c>
      <c r="D333" s="48" t="s">
        <v>50</v>
      </c>
      <c r="E333" s="48" t="s">
        <v>40</v>
      </c>
      <c r="F333" s="210">
        <v>0</v>
      </c>
      <c r="G333" s="210">
        <v>0</v>
      </c>
      <c r="H333" s="210">
        <v>0</v>
      </c>
      <c r="I333" s="210">
        <v>0</v>
      </c>
      <c r="J333" s="210">
        <v>0</v>
      </c>
      <c r="K333" s="210">
        <v>14.362262988519898</v>
      </c>
      <c r="L333" s="210">
        <v>13.919114777003761</v>
      </c>
      <c r="M333" s="210">
        <v>13.919114777003761</v>
      </c>
      <c r="N333" s="210">
        <v>13.919114777003761</v>
      </c>
      <c r="O333" s="210">
        <v>13.919114777003761</v>
      </c>
      <c r="P333" s="210">
        <v>13.919114777003761</v>
      </c>
      <c r="Q333" s="210">
        <v>13.919114777003761</v>
      </c>
      <c r="R333" s="210">
        <v>13.919114777003761</v>
      </c>
      <c r="S333" s="210">
        <v>13.919114777003761</v>
      </c>
      <c r="T333" s="210">
        <v>13.919114777003761</v>
      </c>
      <c r="U333" s="210">
        <v>13.919114777003761</v>
      </c>
      <c r="V333" s="210">
        <v>13.919114777003761</v>
      </c>
      <c r="X333" s="48" t="str">
        <f>_xlfn.CONCAT(Inputs1[[#This Row],[Item Code]],"_",Inputs1[[#This Row],[Company Acronym]])</f>
        <v>C_INCSCOREINT_PR24CA008_SVE</v>
      </c>
    </row>
    <row r="334" spans="1:24">
      <c r="A334" s="48" t="s">
        <v>106</v>
      </c>
      <c r="B334" s="48" t="s">
        <v>62</v>
      </c>
      <c r="C334" s="48" t="s">
        <v>63</v>
      </c>
      <c r="D334" s="48" t="s">
        <v>45</v>
      </c>
      <c r="E334" s="48" t="s">
        <v>40</v>
      </c>
      <c r="F334" s="209">
        <v>0</v>
      </c>
      <c r="G334" s="209">
        <v>0</v>
      </c>
      <c r="H334" s="209">
        <v>0</v>
      </c>
      <c r="I334" s="209">
        <v>0</v>
      </c>
      <c r="J334" s="209">
        <v>0</v>
      </c>
      <c r="K334" s="209">
        <v>89.998062167240846</v>
      </c>
      <c r="L334" s="209">
        <v>40.568795519285558</v>
      </c>
      <c r="M334" s="209">
        <v>36.492431070037412</v>
      </c>
      <c r="N334" s="209">
        <v>51.374020185649016</v>
      </c>
      <c r="O334" s="209">
        <v>48.205999999999989</v>
      </c>
      <c r="P334" s="209">
        <v>42.272202579568784</v>
      </c>
      <c r="Q334" s="209">
        <v>78.660226145689506</v>
      </c>
      <c r="R334" s="209">
        <v>80.924737128741981</v>
      </c>
      <c r="S334" s="209">
        <v>79.638388279660887</v>
      </c>
      <c r="T334" s="209">
        <v>81.052624518697797</v>
      </c>
      <c r="U334" s="209">
        <v>82.646572775777173</v>
      </c>
      <c r="V334" s="209">
        <v>86.627371019647939</v>
      </c>
      <c r="X334" s="48" t="str">
        <f>_xlfn.CONCAT(Inputs1[[#This Row],[Item Code]],"_",Inputs1[[#This Row],[Company Acronym]])</f>
        <v>C_OCSDEBTTR_PR24CA008_SVE</v>
      </c>
    </row>
    <row r="335" spans="1:24">
      <c r="A335" s="48" t="s">
        <v>106</v>
      </c>
      <c r="B335" s="48" t="s">
        <v>64</v>
      </c>
      <c r="C335" s="48" t="s">
        <v>65</v>
      </c>
      <c r="D335" s="48" t="s">
        <v>45</v>
      </c>
      <c r="E335" s="48" t="s">
        <v>40</v>
      </c>
      <c r="F335" s="209">
        <v>0</v>
      </c>
      <c r="G335" s="209">
        <v>0</v>
      </c>
      <c r="H335" s="209">
        <v>0</v>
      </c>
      <c r="I335" s="209">
        <v>0</v>
      </c>
      <c r="J335" s="209">
        <v>0</v>
      </c>
      <c r="K335" s="209">
        <v>89.998062167240846</v>
      </c>
      <c r="L335" s="209">
        <v>86.288119562706939</v>
      </c>
      <c r="M335" s="209">
        <v>79.506361796379721</v>
      </c>
      <c r="N335" s="209">
        <v>77.167628922940892</v>
      </c>
      <c r="O335" s="209">
        <v>71.495999999999995</v>
      </c>
      <c r="P335" s="209">
        <v>64.848895662217672</v>
      </c>
      <c r="Q335" s="209">
        <v>78.660226145689506</v>
      </c>
      <c r="R335" s="209">
        <v>80.924737128741981</v>
      </c>
      <c r="S335" s="209">
        <v>79.638388279660916</v>
      </c>
      <c r="T335" s="209">
        <v>81.052624518697769</v>
      </c>
      <c r="U335" s="209">
        <v>82.646572775777173</v>
      </c>
      <c r="V335" s="209">
        <v>86.62737101964791</v>
      </c>
      <c r="X335" s="48" t="str">
        <f>_xlfn.CONCAT(Inputs1[[#This Row],[Item Code]],"_",Inputs1[[#This Row],[Company Acronym]])</f>
        <v>C_OCTR_PR24CA008_SVE</v>
      </c>
    </row>
    <row r="336" spans="1:24">
      <c r="A336" s="48" t="s">
        <v>106</v>
      </c>
      <c r="B336" s="48" t="s">
        <v>66</v>
      </c>
      <c r="C336" s="48" t="s">
        <v>67</v>
      </c>
      <c r="D336" s="48" t="s">
        <v>68</v>
      </c>
      <c r="E336" s="48" t="s">
        <v>40</v>
      </c>
      <c r="F336" s="209">
        <v>0</v>
      </c>
      <c r="G336" s="209">
        <v>0</v>
      </c>
      <c r="H336" s="209">
        <v>0</v>
      </c>
      <c r="I336" s="209">
        <v>0</v>
      </c>
      <c r="J336" s="209">
        <v>0</v>
      </c>
      <c r="K336" s="209">
        <v>350.08325498488119</v>
      </c>
      <c r="L336" s="209">
        <v>353.07869568142547</v>
      </c>
      <c r="M336" s="209">
        <v>358.90099963871978</v>
      </c>
      <c r="N336" s="209">
        <v>341.63757972924958</v>
      </c>
      <c r="O336" s="209">
        <v>335.21507912671444</v>
      </c>
      <c r="P336" s="209">
        <v>342.16575373408688</v>
      </c>
      <c r="Q336" s="209">
        <v>333.65312593505848</v>
      </c>
      <c r="R336" s="209">
        <v>415.72089740805734</v>
      </c>
      <c r="S336" s="209">
        <v>453.01458239534367</v>
      </c>
      <c r="T336" s="209">
        <v>466.43880696718065</v>
      </c>
      <c r="U336" s="209">
        <v>489.75748815967665</v>
      </c>
      <c r="V336" s="209">
        <v>482.73686596021463</v>
      </c>
      <c r="X336" s="48" t="str">
        <f>_xlfn.CONCAT(Inputs1[[#This Row],[Item Code]],"_",Inputs1[[#This Row],[Company Acronym]])</f>
        <v>C_REVHH_PR24CA008_SVE</v>
      </c>
    </row>
    <row r="337" spans="1:24">
      <c r="A337" s="48" t="s">
        <v>106</v>
      </c>
      <c r="B337" s="48" t="s">
        <v>69</v>
      </c>
      <c r="C337" s="48" t="s">
        <v>70</v>
      </c>
      <c r="D337" s="48" t="s">
        <v>45</v>
      </c>
      <c r="E337" s="48" t="s">
        <v>40</v>
      </c>
      <c r="F337" s="209">
        <v>0</v>
      </c>
      <c r="G337" s="209">
        <v>0</v>
      </c>
      <c r="H337" s="209">
        <v>0</v>
      </c>
      <c r="I337" s="209">
        <v>0</v>
      </c>
      <c r="J337" s="209">
        <v>0</v>
      </c>
      <c r="K337" s="209">
        <v>90.741591436997595</v>
      </c>
      <c r="L337" s="209">
        <v>41.138487245618094</v>
      </c>
      <c r="M337" s="209">
        <v>36.594112184627903</v>
      </c>
      <c r="N337" s="209">
        <v>50.287547947055629</v>
      </c>
      <c r="O337" s="209">
        <v>47.535166666666655</v>
      </c>
      <c r="P337" s="209">
        <v>42.684499540126623</v>
      </c>
      <c r="Q337" s="209">
        <v>70.779247699083754</v>
      </c>
      <c r="R337" s="209">
        <v>76.263026893149828</v>
      </c>
      <c r="S337" s="209">
        <v>75.642737981989541</v>
      </c>
      <c r="T337" s="209">
        <v>78.372460176025299</v>
      </c>
      <c r="U337" s="209">
        <v>79.922025778141489</v>
      </c>
      <c r="V337" s="209">
        <v>83.374111865016829</v>
      </c>
      <c r="X337" s="48" t="str">
        <f>_xlfn.CONCAT(Inputs1[[#This Row],[Item Code]],"_",Inputs1[[#This Row],[Company Acronym]])</f>
        <v>C_SOCSDEBTTR_PR24CA008_SVE</v>
      </c>
    </row>
    <row r="338" spans="1:24">
      <c r="A338" s="48" t="s">
        <v>106</v>
      </c>
      <c r="B338" s="48" t="s">
        <v>71</v>
      </c>
      <c r="C338" s="48" t="s">
        <v>72</v>
      </c>
      <c r="D338" s="48" t="s">
        <v>45</v>
      </c>
      <c r="E338" s="48" t="s">
        <v>40</v>
      </c>
      <c r="F338" s="209">
        <v>0</v>
      </c>
      <c r="G338" s="209">
        <v>0</v>
      </c>
      <c r="H338" s="209">
        <v>0</v>
      </c>
      <c r="I338" s="209">
        <v>0</v>
      </c>
      <c r="J338" s="209">
        <v>0</v>
      </c>
      <c r="K338" s="209">
        <v>90.741591436997595</v>
      </c>
      <c r="L338" s="209">
        <v>86.857811289039475</v>
      </c>
      <c r="M338" s="209">
        <v>79.608042910970241</v>
      </c>
      <c r="N338" s="209">
        <v>76.081156684347505</v>
      </c>
      <c r="O338" s="209">
        <v>70.825166666666661</v>
      </c>
      <c r="P338" s="209">
        <v>65.261192622775511</v>
      </c>
      <c r="Q338" s="209">
        <v>70.779247699083754</v>
      </c>
      <c r="R338" s="209">
        <v>76.263026893149828</v>
      </c>
      <c r="S338" s="209">
        <v>75.642737981989555</v>
      </c>
      <c r="T338" s="209">
        <v>78.372460176025271</v>
      </c>
      <c r="U338" s="209">
        <v>79.922025778141489</v>
      </c>
      <c r="V338" s="209">
        <v>83.3741118650168</v>
      </c>
      <c r="X338" s="48" t="str">
        <f>_xlfn.CONCAT(Inputs1[[#This Row],[Item Code]],"_",Inputs1[[#This Row],[Company Acronym]])</f>
        <v>C_SOCTR_PR24CA008_SVE</v>
      </c>
    </row>
    <row r="339" spans="1:24">
      <c r="A339" s="48" t="s">
        <v>106</v>
      </c>
      <c r="B339" s="48" t="s">
        <v>73</v>
      </c>
      <c r="C339" s="48" t="s">
        <v>74</v>
      </c>
      <c r="D339" s="48" t="s">
        <v>45</v>
      </c>
      <c r="E339" s="48" t="s">
        <v>40</v>
      </c>
      <c r="F339" s="209">
        <v>0</v>
      </c>
      <c r="G339" s="209">
        <v>0</v>
      </c>
      <c r="H339" s="209">
        <v>0</v>
      </c>
      <c r="I339" s="209">
        <v>0</v>
      </c>
      <c r="J339" s="209">
        <v>0</v>
      </c>
      <c r="K339" s="209">
        <v>125.42292560549117</v>
      </c>
      <c r="L339" s="209">
        <v>95.89596010727027</v>
      </c>
      <c r="M339" s="209">
        <v>88.32179491585832</v>
      </c>
      <c r="N339" s="209">
        <v>85.272570416482466</v>
      </c>
      <c r="O339" s="209">
        <v>78.960166666666652</v>
      </c>
      <c r="P339" s="209">
        <v>72.222079108915125</v>
      </c>
      <c r="Q339" s="209">
        <v>108.60524769908376</v>
      </c>
      <c r="R339" s="209">
        <v>121.49102689314982</v>
      </c>
      <c r="S339" s="209">
        <v>125.13673798198954</v>
      </c>
      <c r="T339" s="209">
        <v>130.39746017602531</v>
      </c>
      <c r="U339" s="209">
        <v>135.52902577814149</v>
      </c>
      <c r="V339" s="209">
        <v>139.86411186501684</v>
      </c>
      <c r="X339" s="48" t="str">
        <f>_xlfn.CONCAT(Inputs1[[#This Row],[Item Code]],"_",Inputs1[[#This Row],[Company Acronym]])</f>
        <v>C_STCSDEBTTR_PR24CA008_SVE</v>
      </c>
    </row>
    <row r="340" spans="1:24">
      <c r="A340" s="48" t="s">
        <v>106</v>
      </c>
      <c r="B340" s="48" t="s">
        <v>75</v>
      </c>
      <c r="C340" s="48" t="s">
        <v>76</v>
      </c>
      <c r="D340" s="48" t="s">
        <v>45</v>
      </c>
      <c r="E340" s="48" t="s">
        <v>40</v>
      </c>
      <c r="F340" s="209">
        <v>0</v>
      </c>
      <c r="G340" s="209">
        <v>0</v>
      </c>
      <c r="H340" s="209">
        <v>0</v>
      </c>
      <c r="I340" s="209">
        <v>0</v>
      </c>
      <c r="J340" s="209">
        <v>0</v>
      </c>
      <c r="K340" s="209">
        <v>125.42292560549117</v>
      </c>
      <c r="L340" s="209">
        <v>141.61528415069165</v>
      </c>
      <c r="M340" s="209">
        <v>131.33572564220066</v>
      </c>
      <c r="N340" s="209">
        <v>111.06617915377434</v>
      </c>
      <c r="O340" s="209">
        <v>102.25016666666666</v>
      </c>
      <c r="P340" s="209">
        <v>94.798772191564012</v>
      </c>
      <c r="Q340" s="209">
        <v>108.60524769908376</v>
      </c>
      <c r="R340" s="209">
        <v>121.49102689314982</v>
      </c>
      <c r="S340" s="209">
        <v>125.13673798198955</v>
      </c>
      <c r="T340" s="209">
        <v>130.39746017602528</v>
      </c>
      <c r="U340" s="209">
        <v>135.52902577814149</v>
      </c>
      <c r="V340" s="209">
        <v>139.86411186501681</v>
      </c>
      <c r="X340" s="48" t="str">
        <f>_xlfn.CONCAT(Inputs1[[#This Row],[Item Code]],"_",Inputs1[[#This Row],[Company Acronym]])</f>
        <v>C_STCTR_PR24CA008_SVE</v>
      </c>
    </row>
    <row r="341" spans="1:24">
      <c r="A341" s="48" t="s">
        <v>106</v>
      </c>
      <c r="B341" s="48" t="s">
        <v>77</v>
      </c>
      <c r="C341" s="48" t="s">
        <v>78</v>
      </c>
      <c r="D341" s="48" t="s">
        <v>45</v>
      </c>
      <c r="E341" s="48" t="s">
        <v>40</v>
      </c>
      <c r="F341" s="209">
        <v>0</v>
      </c>
      <c r="G341" s="209">
        <v>0</v>
      </c>
      <c r="H341" s="209">
        <v>0</v>
      </c>
      <c r="I341" s="209">
        <v>0</v>
      </c>
      <c r="J341" s="209">
        <v>0</v>
      </c>
      <c r="K341" s="209">
        <v>124.67939633573442</v>
      </c>
      <c r="L341" s="209">
        <v>95.326268380937734</v>
      </c>
      <c r="M341" s="209">
        <v>88.220113801267829</v>
      </c>
      <c r="N341" s="209">
        <v>86.359042655075854</v>
      </c>
      <c r="O341" s="209">
        <v>79.630999999999986</v>
      </c>
      <c r="P341" s="209">
        <v>71.809782148357286</v>
      </c>
      <c r="Q341" s="209">
        <v>116.4862261456895</v>
      </c>
      <c r="R341" s="209">
        <v>126.15273712874199</v>
      </c>
      <c r="S341" s="209">
        <v>129.13238827966089</v>
      </c>
      <c r="T341" s="209">
        <v>133.0776245186978</v>
      </c>
      <c r="U341" s="209">
        <v>138.25357277577717</v>
      </c>
      <c r="V341" s="209">
        <v>143.11737101964795</v>
      </c>
      <c r="X341" s="48" t="str">
        <f>_xlfn.CONCAT(Inputs1[[#This Row],[Item Code]],"_",Inputs1[[#This Row],[Company Acronym]])</f>
        <v>C_TCSDEBTTR_PR24CA008_SVE</v>
      </c>
    </row>
    <row r="342" spans="1:24">
      <c r="A342" s="48" t="s">
        <v>106</v>
      </c>
      <c r="B342" s="48" t="s">
        <v>79</v>
      </c>
      <c r="C342" s="48" t="s">
        <v>80</v>
      </c>
      <c r="D342" s="48" t="s">
        <v>45</v>
      </c>
      <c r="E342" s="48" t="s">
        <v>40</v>
      </c>
      <c r="F342" s="209">
        <v>0</v>
      </c>
      <c r="G342" s="209">
        <v>0</v>
      </c>
      <c r="H342" s="209">
        <v>0</v>
      </c>
      <c r="I342" s="209">
        <v>0</v>
      </c>
      <c r="J342" s="209">
        <v>0</v>
      </c>
      <c r="K342" s="209">
        <v>124.67939633573442</v>
      </c>
      <c r="L342" s="209">
        <v>141.04559242435911</v>
      </c>
      <c r="M342" s="209">
        <v>131.23404452761014</v>
      </c>
      <c r="N342" s="209">
        <v>112.15265139236773</v>
      </c>
      <c r="O342" s="209">
        <v>102.92099999999999</v>
      </c>
      <c r="P342" s="209">
        <v>94.386475231006173</v>
      </c>
      <c r="Q342" s="209">
        <v>116.4862261456895</v>
      </c>
      <c r="R342" s="209">
        <v>126.15273712874199</v>
      </c>
      <c r="S342" s="209">
        <v>129.13238827966092</v>
      </c>
      <c r="T342" s="209">
        <v>133.07762451869777</v>
      </c>
      <c r="U342" s="209">
        <v>138.25357277577717</v>
      </c>
      <c r="V342" s="209">
        <v>143.11737101964792</v>
      </c>
      <c r="X342" s="48" t="str">
        <f>_xlfn.CONCAT(Inputs1[[#This Row],[Item Code]],"_",Inputs1[[#This Row],[Company Acronym]])</f>
        <v>C_TCTR_PR24CA008_SVE</v>
      </c>
    </row>
    <row r="343" spans="1:24">
      <c r="A343" s="48" t="s">
        <v>106</v>
      </c>
      <c r="B343" s="48" t="s">
        <v>81</v>
      </c>
      <c r="C343" s="48" t="s">
        <v>82</v>
      </c>
      <c r="D343" s="48" t="s">
        <v>83</v>
      </c>
      <c r="E343" s="48" t="s">
        <v>40</v>
      </c>
      <c r="F343" s="211" t="s">
        <v>95</v>
      </c>
      <c r="G343" s="211" t="s">
        <v>95</v>
      </c>
      <c r="H343" s="211" t="s">
        <v>95</v>
      </c>
      <c r="I343" s="211" t="s">
        <v>95</v>
      </c>
      <c r="J343" s="211" t="s">
        <v>95</v>
      </c>
      <c r="K343" s="211" t="s">
        <v>84</v>
      </c>
      <c r="L343" s="211" t="s">
        <v>84</v>
      </c>
      <c r="M343" s="211" t="s">
        <v>84</v>
      </c>
      <c r="N343" s="211" t="s">
        <v>84</v>
      </c>
      <c r="O343" s="211" t="s">
        <v>84</v>
      </c>
      <c r="P343" s="211" t="s">
        <v>84</v>
      </c>
      <c r="Q343" s="211" t="s">
        <v>84</v>
      </c>
      <c r="R343" s="211" t="s">
        <v>84</v>
      </c>
      <c r="S343" s="211" t="s">
        <v>84</v>
      </c>
      <c r="T343" s="211" t="s">
        <v>84</v>
      </c>
      <c r="U343" s="211" t="s">
        <v>84</v>
      </c>
      <c r="V343" s="211" t="s">
        <v>84</v>
      </c>
      <c r="X343" s="48" t="str">
        <f>_xlfn.CONCAT(Inputs1[[#This Row],[Item Code]],"_",Inputs1[[#This Row],[Company Acronym]])</f>
        <v>PR24QA_PR24CA10_OUT1_SVE</v>
      </c>
    </row>
    <row r="344" spans="1:24">
      <c r="A344" s="48" t="s">
        <v>106</v>
      </c>
      <c r="B344" s="48" t="s">
        <v>85</v>
      </c>
      <c r="C344" s="48" t="s">
        <v>86</v>
      </c>
      <c r="D344" s="48" t="s">
        <v>83</v>
      </c>
      <c r="E344" s="48" t="s">
        <v>40</v>
      </c>
      <c r="F344" s="211" t="s">
        <v>95</v>
      </c>
      <c r="G344" s="211" t="s">
        <v>95</v>
      </c>
      <c r="H344" s="211" t="s">
        <v>95</v>
      </c>
      <c r="I344" s="211" t="s">
        <v>95</v>
      </c>
      <c r="J344" s="211" t="s">
        <v>95</v>
      </c>
      <c r="K344" s="211" t="s">
        <v>87</v>
      </c>
      <c r="L344" s="211" t="s">
        <v>87</v>
      </c>
      <c r="M344" s="211" t="s">
        <v>87</v>
      </c>
      <c r="N344" s="211" t="s">
        <v>87</v>
      </c>
      <c r="O344" s="211" t="s">
        <v>87</v>
      </c>
      <c r="P344" s="211" t="s">
        <v>87</v>
      </c>
      <c r="Q344" s="211" t="s">
        <v>87</v>
      </c>
      <c r="R344" s="211" t="s">
        <v>87</v>
      </c>
      <c r="S344" s="211" t="s">
        <v>87</v>
      </c>
      <c r="T344" s="211" t="s">
        <v>87</v>
      </c>
      <c r="U344" s="211" t="s">
        <v>87</v>
      </c>
      <c r="V344" s="211" t="s">
        <v>87</v>
      </c>
      <c r="X344" s="48" t="str">
        <f>_xlfn.CONCAT(Inputs1[[#This Row],[Item Code]],"_",Inputs1[[#This Row],[Company Acronym]])</f>
        <v>PR24QA_PR24CA10_OUT2_SVE</v>
      </c>
    </row>
    <row r="345" spans="1:24">
      <c r="A345" s="48" t="s">
        <v>106</v>
      </c>
      <c r="B345" s="48" t="s">
        <v>88</v>
      </c>
      <c r="C345" s="48" t="s">
        <v>89</v>
      </c>
      <c r="D345" s="48" t="s">
        <v>83</v>
      </c>
      <c r="E345" s="48" t="s">
        <v>40</v>
      </c>
      <c r="F345" s="211" t="s">
        <v>95</v>
      </c>
      <c r="G345" s="211" t="s">
        <v>95</v>
      </c>
      <c r="H345" s="211" t="s">
        <v>95</v>
      </c>
      <c r="I345" s="211" t="s">
        <v>95</v>
      </c>
      <c r="J345" s="211" t="s">
        <v>95</v>
      </c>
      <c r="K345" s="212">
        <v>0</v>
      </c>
      <c r="L345" s="212">
        <v>0</v>
      </c>
      <c r="M345" s="212">
        <v>0</v>
      </c>
      <c r="N345" s="212">
        <v>0</v>
      </c>
      <c r="O345" s="212">
        <v>0</v>
      </c>
      <c r="P345" s="212">
        <v>0</v>
      </c>
      <c r="Q345" s="212">
        <v>0</v>
      </c>
      <c r="R345" s="212">
        <v>0</v>
      </c>
      <c r="S345" s="212">
        <v>0</v>
      </c>
      <c r="T345" s="212">
        <v>0</v>
      </c>
      <c r="U345" s="212">
        <v>0</v>
      </c>
      <c r="V345" s="212">
        <v>0</v>
      </c>
      <c r="X345" s="48" t="str">
        <f>_xlfn.CONCAT(Inputs1[[#This Row],[Item Code]],"_",Inputs1[[#This Row],[Company Acronym]])</f>
        <v>PR24QA_PR24CA10_OUT3_SVE</v>
      </c>
    </row>
    <row r="346" spans="1:24">
      <c r="A346" s="48" t="s">
        <v>106</v>
      </c>
      <c r="B346" s="48" t="s">
        <v>90</v>
      </c>
      <c r="C346" s="48" t="s">
        <v>91</v>
      </c>
      <c r="D346" s="48" t="s">
        <v>39</v>
      </c>
      <c r="E346" s="48" t="s">
        <v>40</v>
      </c>
      <c r="F346" s="211" t="s">
        <v>95</v>
      </c>
      <c r="G346" s="211" t="s">
        <v>95</v>
      </c>
      <c r="H346" s="211" t="s">
        <v>95</v>
      </c>
      <c r="I346" s="211" t="s">
        <v>95</v>
      </c>
      <c r="J346" s="211" t="s">
        <v>95</v>
      </c>
      <c r="K346" s="212">
        <v>0</v>
      </c>
      <c r="L346" s="212">
        <v>0</v>
      </c>
      <c r="M346" s="212">
        <v>0</v>
      </c>
      <c r="N346" s="212">
        <v>0</v>
      </c>
      <c r="O346" s="212">
        <v>0</v>
      </c>
      <c r="P346" s="212">
        <v>0</v>
      </c>
      <c r="Q346" s="212">
        <v>0</v>
      </c>
      <c r="R346" s="212">
        <v>0</v>
      </c>
      <c r="S346" s="212">
        <v>0</v>
      </c>
      <c r="T346" s="212">
        <v>0</v>
      </c>
      <c r="U346" s="212">
        <v>0</v>
      </c>
      <c r="V346" s="212">
        <v>0</v>
      </c>
      <c r="X346" s="48" t="str">
        <f>_xlfn.CONCAT(Inputs1[[#This Row],[Item Code]],"_",Inputs1[[#This Row],[Company Acronym]])</f>
        <v>PR24QA_PR24CA10_OUT4_SVE</v>
      </c>
    </row>
    <row r="347" spans="1:24">
      <c r="A347" s="48" t="s">
        <v>107</v>
      </c>
      <c r="B347" s="48" t="s">
        <v>37</v>
      </c>
      <c r="C347" s="48" t="s">
        <v>38</v>
      </c>
      <c r="D347" s="48" t="s">
        <v>39</v>
      </c>
      <c r="E347" s="48" t="s">
        <v>40</v>
      </c>
      <c r="F347" s="209">
        <v>0</v>
      </c>
      <c r="G347" s="209">
        <v>0</v>
      </c>
      <c r="H347" s="209">
        <v>0</v>
      </c>
      <c r="I347" s="209">
        <v>0</v>
      </c>
      <c r="J347" s="209">
        <v>0</v>
      </c>
      <c r="K347" s="209">
        <v>0</v>
      </c>
      <c r="L347" s="209">
        <v>0</v>
      </c>
      <c r="M347" s="209">
        <v>0</v>
      </c>
      <c r="N347" s="209">
        <v>0</v>
      </c>
      <c r="O347" s="209">
        <v>0</v>
      </c>
      <c r="P347" s="209">
        <v>0</v>
      </c>
      <c r="Q347" s="209">
        <v>0</v>
      </c>
      <c r="R347" s="209">
        <v>0</v>
      </c>
      <c r="S347" s="209">
        <v>0</v>
      </c>
      <c r="T347" s="209">
        <v>0</v>
      </c>
      <c r="U347" s="209">
        <v>0</v>
      </c>
      <c r="V347" s="209">
        <v>0</v>
      </c>
      <c r="X347" s="48" t="str">
        <f>_xlfn.CONCAT(Inputs1[[#This Row],[Item Code]],"_",Inputs1[[#This Row],[Company Acronym]])</f>
        <v>C_COVID20_PR24CA008_SVT</v>
      </c>
    </row>
    <row r="348" spans="1:24">
      <c r="A348" s="48" t="s">
        <v>107</v>
      </c>
      <c r="B348" s="48" t="s">
        <v>41</v>
      </c>
      <c r="C348" s="48" t="s">
        <v>42</v>
      </c>
      <c r="D348" s="48" t="s">
        <v>39</v>
      </c>
      <c r="E348" s="48" t="s">
        <v>40</v>
      </c>
      <c r="F348" s="209">
        <v>0</v>
      </c>
      <c r="G348" s="209">
        <v>0</v>
      </c>
      <c r="H348" s="209">
        <v>0</v>
      </c>
      <c r="I348" s="209">
        <v>0</v>
      </c>
      <c r="J348" s="209">
        <v>0</v>
      </c>
      <c r="K348" s="209">
        <v>0</v>
      </c>
      <c r="L348" s="209">
        <v>0</v>
      </c>
      <c r="M348" s="209">
        <v>0</v>
      </c>
      <c r="N348" s="209">
        <v>0</v>
      </c>
      <c r="O348" s="209">
        <v>0</v>
      </c>
      <c r="P348" s="209">
        <v>0</v>
      </c>
      <c r="Q348" s="209">
        <v>0</v>
      </c>
      <c r="R348" s="209">
        <v>0</v>
      </c>
      <c r="S348" s="209">
        <v>0</v>
      </c>
      <c r="T348" s="209">
        <v>0</v>
      </c>
      <c r="U348" s="209">
        <v>0</v>
      </c>
      <c r="V348" s="209">
        <v>0</v>
      </c>
      <c r="X348" s="48" t="str">
        <f>_xlfn.CONCAT(Inputs1[[#This Row],[Item Code]],"_",Inputs1[[#This Row],[Company Acronym]])</f>
        <v>C_COVID21_PR24CA008_SVT</v>
      </c>
    </row>
    <row r="349" spans="1:24">
      <c r="A349" s="48" t="s">
        <v>107</v>
      </c>
      <c r="B349" s="48" t="s">
        <v>43</v>
      </c>
      <c r="C349" s="48" t="s">
        <v>44</v>
      </c>
      <c r="D349" s="48" t="s">
        <v>45</v>
      </c>
      <c r="E349" s="48" t="s">
        <v>40</v>
      </c>
      <c r="F349" s="209">
        <v>44.923935091277883</v>
      </c>
      <c r="G349" s="209">
        <v>44.047004261719849</v>
      </c>
      <c r="H349" s="209">
        <v>33.28512520798666</v>
      </c>
      <c r="I349" s="209">
        <v>33.786827656955225</v>
      </c>
      <c r="J349" s="209">
        <v>43.704683351990994</v>
      </c>
      <c r="K349" s="209">
        <v>35.250108048856895</v>
      </c>
      <c r="L349" s="209">
        <v>0</v>
      </c>
      <c r="M349" s="209">
        <v>0</v>
      </c>
      <c r="N349" s="209">
        <v>0</v>
      </c>
      <c r="O349" s="209">
        <v>0</v>
      </c>
      <c r="P349" s="209">
        <v>0</v>
      </c>
      <c r="Q349" s="209">
        <v>0</v>
      </c>
      <c r="R349" s="209">
        <v>0</v>
      </c>
      <c r="S349" s="209">
        <v>0</v>
      </c>
      <c r="T349" s="209">
        <v>0</v>
      </c>
      <c r="U349" s="209">
        <v>0</v>
      </c>
      <c r="V349" s="209">
        <v>0</v>
      </c>
      <c r="X349" s="48" t="str">
        <f>_xlfn.CONCAT(Inputs1[[#This Row],[Item Code]],"_",Inputs1[[#This Row],[Company Acronym]])</f>
        <v>C_DCSDEBTT_PR24CA008_SVT</v>
      </c>
    </row>
    <row r="350" spans="1:24">
      <c r="A350" s="48" t="s">
        <v>107</v>
      </c>
      <c r="B350" s="48" t="s">
        <v>46</v>
      </c>
      <c r="C350" s="48" t="s">
        <v>47</v>
      </c>
      <c r="D350" s="48" t="s">
        <v>45</v>
      </c>
      <c r="E350" s="48" t="s">
        <v>40</v>
      </c>
      <c r="F350" s="209">
        <v>44.923935091277883</v>
      </c>
      <c r="G350" s="209">
        <v>44.047004261719849</v>
      </c>
      <c r="H350" s="209">
        <v>33.28512520798666</v>
      </c>
      <c r="I350" s="209">
        <v>33.786827656955225</v>
      </c>
      <c r="J350" s="209">
        <v>43.704683351990994</v>
      </c>
      <c r="K350" s="209">
        <v>35.250108048856895</v>
      </c>
      <c r="L350" s="209">
        <v>0</v>
      </c>
      <c r="M350" s="209">
        <v>0</v>
      </c>
      <c r="N350" s="209">
        <v>0</v>
      </c>
      <c r="O350" s="209">
        <v>0</v>
      </c>
      <c r="P350" s="209">
        <v>0</v>
      </c>
      <c r="Q350" s="209">
        <v>0</v>
      </c>
      <c r="R350" s="209">
        <v>0</v>
      </c>
      <c r="S350" s="209">
        <v>0</v>
      </c>
      <c r="T350" s="209">
        <v>0</v>
      </c>
      <c r="U350" s="209">
        <v>0</v>
      </c>
      <c r="V350" s="209">
        <v>0</v>
      </c>
      <c r="X350" s="48" t="str">
        <f>_xlfn.CONCAT(Inputs1[[#This Row],[Item Code]],"_",Inputs1[[#This Row],[Company Acronym]])</f>
        <v>C_DCT_PR24CA008_SVT</v>
      </c>
    </row>
    <row r="351" spans="1:24">
      <c r="A351" s="48" t="s">
        <v>107</v>
      </c>
      <c r="B351" s="48" t="s">
        <v>48</v>
      </c>
      <c r="C351" s="48" t="s">
        <v>49</v>
      </c>
      <c r="D351" s="48" t="s">
        <v>50</v>
      </c>
      <c r="E351" s="48" t="s">
        <v>40</v>
      </c>
      <c r="F351" s="210">
        <v>27.1856819940283</v>
      </c>
      <c r="G351" s="210">
        <v>27.398651661250099</v>
      </c>
      <c r="H351" s="210">
        <v>27.197169396611095</v>
      </c>
      <c r="I351" s="210">
        <v>26.624784141415699</v>
      </c>
      <c r="J351" s="210">
        <v>26.341244542632797</v>
      </c>
      <c r="K351" s="210">
        <v>25.474439922511703</v>
      </c>
      <c r="L351" s="210">
        <v>0</v>
      </c>
      <c r="M351" s="210">
        <v>0</v>
      </c>
      <c r="N351" s="210">
        <v>0</v>
      </c>
      <c r="O351" s="210">
        <v>0</v>
      </c>
      <c r="P351" s="210">
        <v>0</v>
      </c>
      <c r="Q351" s="210">
        <v>0</v>
      </c>
      <c r="R351" s="210">
        <v>0</v>
      </c>
      <c r="S351" s="210">
        <v>0</v>
      </c>
      <c r="T351" s="210">
        <v>0</v>
      </c>
      <c r="U351" s="210">
        <v>0</v>
      </c>
      <c r="V351" s="210">
        <v>0</v>
      </c>
      <c r="X351" s="48" t="str">
        <f>_xlfn.CONCAT(Inputs1[[#This Row],[Item Code]],"_",Inputs1[[#This Row],[Company Acronym]])</f>
        <v>C_EQLPCF62_PR24CA008_SVT</v>
      </c>
    </row>
    <row r="352" spans="1:24">
      <c r="A352" s="48" t="s">
        <v>107</v>
      </c>
      <c r="B352" s="48" t="s">
        <v>51</v>
      </c>
      <c r="C352" s="48" t="s">
        <v>52</v>
      </c>
      <c r="D352" s="48" t="s">
        <v>39</v>
      </c>
      <c r="E352" s="48" t="s">
        <v>40</v>
      </c>
      <c r="F352" s="209">
        <v>2.4590964584454098</v>
      </c>
      <c r="G352" s="209">
        <v>2.4385977813076201</v>
      </c>
      <c r="H352" s="209">
        <v>2.37473836158073</v>
      </c>
      <c r="I352" s="209">
        <v>2.1691590721623002</v>
      </c>
      <c r="J352" s="209">
        <v>2.1651313943035801</v>
      </c>
      <c r="K352" s="209">
        <v>2.1963741833790702</v>
      </c>
      <c r="L352" s="209">
        <v>0</v>
      </c>
      <c r="M352" s="209">
        <v>0</v>
      </c>
      <c r="N352" s="209">
        <v>0</v>
      </c>
      <c r="O352" s="209">
        <v>0</v>
      </c>
      <c r="P352" s="209">
        <v>0</v>
      </c>
      <c r="Q352" s="209">
        <v>0</v>
      </c>
      <c r="R352" s="209">
        <v>0</v>
      </c>
      <c r="S352" s="209">
        <v>0</v>
      </c>
      <c r="T352" s="209">
        <v>0</v>
      </c>
      <c r="U352" s="209">
        <v>0</v>
      </c>
      <c r="V352" s="209">
        <v>0</v>
      </c>
      <c r="X352" s="48" t="str">
        <f>_xlfn.CONCAT(Inputs1[[#This Row],[Item Code]],"_",Inputs1[[#This Row],[Company Acronym]])</f>
        <v>C_EQXPCF2_PR24CA008_SVT</v>
      </c>
    </row>
    <row r="353" spans="1:24">
      <c r="A353" s="48" t="s">
        <v>107</v>
      </c>
      <c r="B353" s="48" t="s">
        <v>53</v>
      </c>
      <c r="C353" s="48" t="s">
        <v>54</v>
      </c>
      <c r="D353" s="48" t="s">
        <v>50</v>
      </c>
      <c r="E353" s="48" t="s">
        <v>40</v>
      </c>
      <c r="F353" s="210">
        <v>0.75016017338736707</v>
      </c>
      <c r="G353" s="210">
        <v>0.7501964413466744</v>
      </c>
      <c r="H353" s="210">
        <v>0.75494764004066628</v>
      </c>
      <c r="I353" s="210">
        <v>0.7374702624144055</v>
      </c>
      <c r="J353" s="210">
        <v>0.73797074928828499</v>
      </c>
      <c r="K353" s="210">
        <v>0.74924480669145455</v>
      </c>
      <c r="L353" s="210">
        <v>0</v>
      </c>
      <c r="M353" s="210">
        <v>0</v>
      </c>
      <c r="N353" s="210">
        <v>0</v>
      </c>
      <c r="O353" s="210">
        <v>0</v>
      </c>
      <c r="P353" s="210">
        <v>0</v>
      </c>
      <c r="Q353" s="210">
        <v>0</v>
      </c>
      <c r="R353" s="210">
        <v>0</v>
      </c>
      <c r="S353" s="210">
        <v>0</v>
      </c>
      <c r="T353" s="210">
        <v>0</v>
      </c>
      <c r="U353" s="210">
        <v>0</v>
      </c>
      <c r="V353" s="210">
        <v>0</v>
      </c>
      <c r="X353" s="48" t="str">
        <f>_xlfn.CONCAT(Inputs1[[#This Row],[Item Code]],"_",Inputs1[[#This Row],[Company Acronym]])</f>
        <v>C_HHDUHH_PR24CA008_SVT</v>
      </c>
    </row>
    <row r="354" spans="1:24">
      <c r="A354" s="48" t="s">
        <v>107</v>
      </c>
      <c r="B354" s="48" t="s">
        <v>55</v>
      </c>
      <c r="C354" s="48" t="s">
        <v>56</v>
      </c>
      <c r="D354" s="48" t="s">
        <v>50</v>
      </c>
      <c r="E354" s="48" t="s">
        <v>40</v>
      </c>
      <c r="F354" s="210">
        <v>0.37587692656238547</v>
      </c>
      <c r="G354" s="210">
        <v>0.39056897897573234</v>
      </c>
      <c r="H354" s="210">
        <v>0.42032335371200275</v>
      </c>
      <c r="I354" s="210">
        <v>0.41812050418461977</v>
      </c>
      <c r="J354" s="210">
        <v>0.43218633049642419</v>
      </c>
      <c r="K354" s="210">
        <v>0.44968232119310075</v>
      </c>
      <c r="L354" s="210">
        <v>0</v>
      </c>
      <c r="M354" s="210">
        <v>0</v>
      </c>
      <c r="N354" s="210">
        <v>0</v>
      </c>
      <c r="O354" s="210">
        <v>0</v>
      </c>
      <c r="P354" s="210">
        <v>0</v>
      </c>
      <c r="Q354" s="210">
        <v>0</v>
      </c>
      <c r="R354" s="210">
        <v>0</v>
      </c>
      <c r="S354" s="210">
        <v>0</v>
      </c>
      <c r="T354" s="210">
        <v>0</v>
      </c>
      <c r="U354" s="210">
        <v>0</v>
      </c>
      <c r="V354" s="210">
        <v>0</v>
      </c>
      <c r="X354" s="48" t="str">
        <f>_xlfn.CONCAT(Inputs1[[#This Row],[Item Code]],"_",Inputs1[[#This Row],[Company Acronym]])</f>
        <v>C_HHMHH_PR24CA008_SVT</v>
      </c>
    </row>
    <row r="355" spans="1:24">
      <c r="A355" s="48" t="s">
        <v>107</v>
      </c>
      <c r="B355" s="48" t="s">
        <v>57</v>
      </c>
      <c r="C355" s="48" t="s">
        <v>58</v>
      </c>
      <c r="D355" s="48" t="s">
        <v>59</v>
      </c>
      <c r="E355" s="48" t="s">
        <v>40</v>
      </c>
      <c r="F355" s="209">
        <v>3848.9540000000002</v>
      </c>
      <c r="G355" s="209">
        <v>3866.2939999999999</v>
      </c>
      <c r="H355" s="209">
        <v>3948.2460000000001</v>
      </c>
      <c r="I355" s="209">
        <v>3979.8119999999999</v>
      </c>
      <c r="J355" s="209">
        <v>4019.8679999999999</v>
      </c>
      <c r="K355" s="209">
        <v>3987.3345000000031</v>
      </c>
      <c r="L355" s="209">
        <v>0</v>
      </c>
      <c r="M355" s="209">
        <v>0</v>
      </c>
      <c r="N355" s="209">
        <v>0</v>
      </c>
      <c r="O355" s="209">
        <v>0</v>
      </c>
      <c r="P355" s="209">
        <v>0</v>
      </c>
      <c r="Q355" s="209">
        <v>0</v>
      </c>
      <c r="R355" s="209">
        <v>0</v>
      </c>
      <c r="S355" s="209">
        <v>0</v>
      </c>
      <c r="T355" s="209">
        <v>0</v>
      </c>
      <c r="U355" s="209">
        <v>0</v>
      </c>
      <c r="V355" s="209">
        <v>0</v>
      </c>
      <c r="X355" s="48" t="str">
        <f>_xlfn.CONCAT(Inputs1[[#This Row],[Item Code]],"_",Inputs1[[#This Row],[Company Acronym]])</f>
        <v>C_HHT_PR24CA008_SVT</v>
      </c>
    </row>
    <row r="356" spans="1:24">
      <c r="A356" s="48" t="s">
        <v>107</v>
      </c>
      <c r="B356" s="48" t="s">
        <v>60</v>
      </c>
      <c r="C356" s="48" t="s">
        <v>61</v>
      </c>
      <c r="D356" s="48" t="s">
        <v>50</v>
      </c>
      <c r="E356" s="48" t="s">
        <v>40</v>
      </c>
      <c r="F356" s="210">
        <v>15.612119338611</v>
      </c>
      <c r="G356" s="210">
        <v>15.6173837721302</v>
      </c>
      <c r="H356" s="210">
        <v>15.6323332575982</v>
      </c>
      <c r="I356" s="210">
        <v>15.2079128038765</v>
      </c>
      <c r="J356" s="210">
        <v>14.773897142298102</v>
      </c>
      <c r="K356" s="210">
        <v>14.3501525068706</v>
      </c>
      <c r="L356" s="210">
        <v>0</v>
      </c>
      <c r="M356" s="210">
        <v>0</v>
      </c>
      <c r="N356" s="210">
        <v>0</v>
      </c>
      <c r="O356" s="210">
        <v>0</v>
      </c>
      <c r="P356" s="210">
        <v>0</v>
      </c>
      <c r="Q356" s="210">
        <v>0</v>
      </c>
      <c r="R356" s="210">
        <v>0</v>
      </c>
      <c r="S356" s="210">
        <v>0</v>
      </c>
      <c r="T356" s="210">
        <v>0</v>
      </c>
      <c r="U356" s="210">
        <v>0</v>
      </c>
      <c r="V356" s="210">
        <v>0</v>
      </c>
      <c r="X356" s="48" t="str">
        <f>_xlfn.CONCAT(Inputs1[[#This Row],[Item Code]],"_",Inputs1[[#This Row],[Company Acronym]])</f>
        <v>C_INCSCOREINT_PR24CA008_SVT</v>
      </c>
    </row>
    <row r="357" spans="1:24">
      <c r="A357" s="48" t="s">
        <v>107</v>
      </c>
      <c r="B357" s="48" t="s">
        <v>62</v>
      </c>
      <c r="C357" s="48" t="s">
        <v>63</v>
      </c>
      <c r="D357" s="48" t="s">
        <v>45</v>
      </c>
      <c r="E357" s="48" t="s">
        <v>40</v>
      </c>
      <c r="F357" s="209">
        <v>93.001593509151434</v>
      </c>
      <c r="G357" s="209">
        <v>92.64302937710076</v>
      </c>
      <c r="H357" s="209">
        <v>82.476379841322341</v>
      </c>
      <c r="I357" s="209">
        <v>74.423385537559611</v>
      </c>
      <c r="J357" s="209">
        <v>75.417335147769364</v>
      </c>
      <c r="K357" s="209">
        <v>89.911981758960337</v>
      </c>
      <c r="L357" s="209">
        <v>0</v>
      </c>
      <c r="M357" s="209">
        <v>0</v>
      </c>
      <c r="N357" s="209">
        <v>0</v>
      </c>
      <c r="O357" s="209">
        <v>0</v>
      </c>
      <c r="P357" s="209">
        <v>0</v>
      </c>
      <c r="Q357" s="209">
        <v>0</v>
      </c>
      <c r="R357" s="209">
        <v>0</v>
      </c>
      <c r="S357" s="209">
        <v>0</v>
      </c>
      <c r="T357" s="209">
        <v>0</v>
      </c>
      <c r="U357" s="209">
        <v>0</v>
      </c>
      <c r="V357" s="209">
        <v>0</v>
      </c>
      <c r="X357" s="48" t="str">
        <f>_xlfn.CONCAT(Inputs1[[#This Row],[Item Code]],"_",Inputs1[[#This Row],[Company Acronym]])</f>
        <v>C_OCSDEBTTR_PR24CA008_SVT</v>
      </c>
    </row>
    <row r="358" spans="1:24">
      <c r="A358" s="48" t="s">
        <v>107</v>
      </c>
      <c r="B358" s="48" t="s">
        <v>64</v>
      </c>
      <c r="C358" s="48" t="s">
        <v>65</v>
      </c>
      <c r="D358" s="48" t="s">
        <v>45</v>
      </c>
      <c r="E358" s="48" t="s">
        <v>40</v>
      </c>
      <c r="F358" s="209">
        <v>93.001593509151434</v>
      </c>
      <c r="G358" s="209">
        <v>92.64302937710076</v>
      </c>
      <c r="H358" s="209">
        <v>82.476379841322341</v>
      </c>
      <c r="I358" s="209">
        <v>74.423385537559611</v>
      </c>
      <c r="J358" s="209">
        <v>75.417335147769364</v>
      </c>
      <c r="K358" s="209">
        <v>89.911981758960337</v>
      </c>
      <c r="L358" s="209">
        <v>0</v>
      </c>
      <c r="M358" s="209">
        <v>0</v>
      </c>
      <c r="N358" s="209">
        <v>0</v>
      </c>
      <c r="O358" s="209">
        <v>0</v>
      </c>
      <c r="P358" s="209">
        <v>0</v>
      </c>
      <c r="Q358" s="209">
        <v>0</v>
      </c>
      <c r="R358" s="209">
        <v>0</v>
      </c>
      <c r="S358" s="209">
        <v>0</v>
      </c>
      <c r="T358" s="209">
        <v>0</v>
      </c>
      <c r="U358" s="209">
        <v>0</v>
      </c>
      <c r="V358" s="209">
        <v>0</v>
      </c>
      <c r="X358" s="48" t="str">
        <f>_xlfn.CONCAT(Inputs1[[#This Row],[Item Code]],"_",Inputs1[[#This Row],[Company Acronym]])</f>
        <v>C_OCTR_PR24CA008_SVT</v>
      </c>
    </row>
    <row r="359" spans="1:24">
      <c r="A359" s="48" t="s">
        <v>107</v>
      </c>
      <c r="B359" s="48" t="s">
        <v>66</v>
      </c>
      <c r="C359" s="48" t="s">
        <v>67</v>
      </c>
      <c r="D359" s="48" t="s">
        <v>68</v>
      </c>
      <c r="E359" s="48" t="s">
        <v>40</v>
      </c>
      <c r="F359" s="209">
        <v>367.3537885208022</v>
      </c>
      <c r="G359" s="209">
        <v>372.6642605239029</v>
      </c>
      <c r="H359" s="209">
        <v>348.17155508223652</v>
      </c>
      <c r="I359" s="209">
        <v>346.63825378387583</v>
      </c>
      <c r="J359" s="209">
        <v>339.77774225344308</v>
      </c>
      <c r="K359" s="209">
        <v>351.6547669596626</v>
      </c>
      <c r="L359" s="209">
        <v>0</v>
      </c>
      <c r="M359" s="209">
        <v>0</v>
      </c>
      <c r="N359" s="209">
        <v>0</v>
      </c>
      <c r="O359" s="209">
        <v>0</v>
      </c>
      <c r="P359" s="209">
        <v>0</v>
      </c>
      <c r="Q359" s="209">
        <v>0</v>
      </c>
      <c r="R359" s="209">
        <v>0</v>
      </c>
      <c r="S359" s="209">
        <v>0</v>
      </c>
      <c r="T359" s="209">
        <v>0</v>
      </c>
      <c r="U359" s="209">
        <v>0</v>
      </c>
      <c r="V359" s="209">
        <v>0</v>
      </c>
      <c r="X359" s="48" t="str">
        <f>_xlfn.CONCAT(Inputs1[[#This Row],[Item Code]],"_",Inputs1[[#This Row],[Company Acronym]])</f>
        <v>C_REVHH_PR24CA008_SVT</v>
      </c>
    </row>
    <row r="360" spans="1:24">
      <c r="A360" s="48" t="s">
        <v>107</v>
      </c>
      <c r="B360" s="48" t="s">
        <v>69</v>
      </c>
      <c r="C360" s="48" t="s">
        <v>70</v>
      </c>
      <c r="D360" s="48" t="s">
        <v>45</v>
      </c>
      <c r="E360" s="48" t="s">
        <v>40</v>
      </c>
      <c r="F360" s="209">
        <v>92.498070821051726</v>
      </c>
      <c r="G360" s="209">
        <v>92.646730139357487</v>
      </c>
      <c r="H360" s="209">
        <v>84.528695886625428</v>
      </c>
      <c r="I360" s="209">
        <v>77.748020732497409</v>
      </c>
      <c r="J360" s="209">
        <v>74.546051152439489</v>
      </c>
      <c r="K360" s="209">
        <v>86.124802958021121</v>
      </c>
      <c r="L360" s="209">
        <v>0</v>
      </c>
      <c r="M360" s="209">
        <v>0</v>
      </c>
      <c r="N360" s="209">
        <v>0</v>
      </c>
      <c r="O360" s="209">
        <v>0</v>
      </c>
      <c r="P360" s="209">
        <v>0</v>
      </c>
      <c r="Q360" s="209">
        <v>0</v>
      </c>
      <c r="R360" s="209">
        <v>0</v>
      </c>
      <c r="S360" s="209">
        <v>0</v>
      </c>
      <c r="T360" s="209">
        <v>0</v>
      </c>
      <c r="U360" s="209">
        <v>0</v>
      </c>
      <c r="V360" s="209">
        <v>0</v>
      </c>
      <c r="X360" s="48" t="str">
        <f>_xlfn.CONCAT(Inputs1[[#This Row],[Item Code]],"_",Inputs1[[#This Row],[Company Acronym]])</f>
        <v>C_SOCSDEBTTR_PR24CA008_SVT</v>
      </c>
    </row>
    <row r="361" spans="1:24">
      <c r="A361" s="48" t="s">
        <v>107</v>
      </c>
      <c r="B361" s="48" t="s">
        <v>71</v>
      </c>
      <c r="C361" s="48" t="s">
        <v>72</v>
      </c>
      <c r="D361" s="48" t="s">
        <v>45</v>
      </c>
      <c r="E361" s="48" t="s">
        <v>40</v>
      </c>
      <c r="F361" s="209">
        <v>92.498070821051726</v>
      </c>
      <c r="G361" s="209">
        <v>92.646730139357487</v>
      </c>
      <c r="H361" s="209">
        <v>84.528695886625428</v>
      </c>
      <c r="I361" s="209">
        <v>77.748020732497409</v>
      </c>
      <c r="J361" s="209">
        <v>74.546051152439489</v>
      </c>
      <c r="K361" s="209">
        <v>86.124802958021121</v>
      </c>
      <c r="L361" s="209">
        <v>0</v>
      </c>
      <c r="M361" s="209">
        <v>0</v>
      </c>
      <c r="N361" s="209">
        <v>0</v>
      </c>
      <c r="O361" s="209">
        <v>0</v>
      </c>
      <c r="P361" s="209">
        <v>0</v>
      </c>
      <c r="Q361" s="209">
        <v>0</v>
      </c>
      <c r="R361" s="209">
        <v>0</v>
      </c>
      <c r="S361" s="209">
        <v>0</v>
      </c>
      <c r="T361" s="209">
        <v>0</v>
      </c>
      <c r="U361" s="209">
        <v>0</v>
      </c>
      <c r="V361" s="209">
        <v>0</v>
      </c>
      <c r="X361" s="48" t="str">
        <f>_xlfn.CONCAT(Inputs1[[#This Row],[Item Code]],"_",Inputs1[[#This Row],[Company Acronym]])</f>
        <v>C_SOCTR_PR24CA008_SVT</v>
      </c>
    </row>
    <row r="362" spans="1:24">
      <c r="A362" s="48" t="s">
        <v>107</v>
      </c>
      <c r="B362" s="48" t="s">
        <v>73</v>
      </c>
      <c r="C362" s="48" t="s">
        <v>74</v>
      </c>
      <c r="D362" s="48" t="s">
        <v>45</v>
      </c>
      <c r="E362" s="48" t="s">
        <v>40</v>
      </c>
      <c r="F362" s="209">
        <v>137.42200591232961</v>
      </c>
      <c r="G362" s="209">
        <v>136.69373440107734</v>
      </c>
      <c r="H362" s="209">
        <v>117.81382109461208</v>
      </c>
      <c r="I362" s="209">
        <v>111.53484838945263</v>
      </c>
      <c r="J362" s="209">
        <v>118.25073450443048</v>
      </c>
      <c r="K362" s="209">
        <v>121.37491100687802</v>
      </c>
      <c r="L362" s="209">
        <v>0</v>
      </c>
      <c r="M362" s="209">
        <v>0</v>
      </c>
      <c r="N362" s="209">
        <v>0</v>
      </c>
      <c r="O362" s="209">
        <v>0</v>
      </c>
      <c r="P362" s="209">
        <v>0</v>
      </c>
      <c r="Q362" s="209">
        <v>0</v>
      </c>
      <c r="R362" s="209">
        <v>0</v>
      </c>
      <c r="S362" s="209">
        <v>0</v>
      </c>
      <c r="T362" s="209">
        <v>0</v>
      </c>
      <c r="U362" s="209">
        <v>0</v>
      </c>
      <c r="V362" s="209">
        <v>0</v>
      </c>
      <c r="X362" s="48" t="str">
        <f>_xlfn.CONCAT(Inputs1[[#This Row],[Item Code]],"_",Inputs1[[#This Row],[Company Acronym]])</f>
        <v>C_STCSDEBTTR_PR24CA008_SVT</v>
      </c>
    </row>
    <row r="363" spans="1:24">
      <c r="A363" s="48" t="s">
        <v>107</v>
      </c>
      <c r="B363" s="48" t="s">
        <v>75</v>
      </c>
      <c r="C363" s="48" t="s">
        <v>76</v>
      </c>
      <c r="D363" s="48" t="s">
        <v>45</v>
      </c>
      <c r="E363" s="48" t="s">
        <v>40</v>
      </c>
      <c r="F363" s="209">
        <v>137.42200591232961</v>
      </c>
      <c r="G363" s="209">
        <v>136.69373440107734</v>
      </c>
      <c r="H363" s="209">
        <v>117.81382109461208</v>
      </c>
      <c r="I363" s="209">
        <v>111.53484838945263</v>
      </c>
      <c r="J363" s="209">
        <v>118.25073450443048</v>
      </c>
      <c r="K363" s="209">
        <v>121.37491100687802</v>
      </c>
      <c r="L363" s="209">
        <v>0</v>
      </c>
      <c r="M363" s="209">
        <v>0</v>
      </c>
      <c r="N363" s="209">
        <v>0</v>
      </c>
      <c r="O363" s="209">
        <v>0</v>
      </c>
      <c r="P363" s="209">
        <v>0</v>
      </c>
      <c r="Q363" s="209">
        <v>0</v>
      </c>
      <c r="R363" s="209">
        <v>0</v>
      </c>
      <c r="S363" s="209">
        <v>0</v>
      </c>
      <c r="T363" s="209">
        <v>0</v>
      </c>
      <c r="U363" s="209">
        <v>0</v>
      </c>
      <c r="V363" s="209">
        <v>0</v>
      </c>
      <c r="X363" s="48" t="str">
        <f>_xlfn.CONCAT(Inputs1[[#This Row],[Item Code]],"_",Inputs1[[#This Row],[Company Acronym]])</f>
        <v>C_STCTR_PR24CA008_SVT</v>
      </c>
    </row>
    <row r="364" spans="1:24">
      <c r="A364" s="48" t="s">
        <v>107</v>
      </c>
      <c r="B364" s="48" t="s">
        <v>77</v>
      </c>
      <c r="C364" s="48" t="s">
        <v>78</v>
      </c>
      <c r="D364" s="48" t="s">
        <v>45</v>
      </c>
      <c r="E364" s="48" t="s">
        <v>40</v>
      </c>
      <c r="F364" s="209">
        <v>137.92552860042932</v>
      </c>
      <c r="G364" s="209">
        <v>136.69003363882061</v>
      </c>
      <c r="H364" s="209">
        <v>115.76150504930899</v>
      </c>
      <c r="I364" s="209">
        <v>108.21021319451484</v>
      </c>
      <c r="J364" s="209">
        <v>119.12201849976036</v>
      </c>
      <c r="K364" s="209">
        <v>125.16208980781722</v>
      </c>
      <c r="L364" s="209">
        <v>0</v>
      </c>
      <c r="M364" s="209">
        <v>0</v>
      </c>
      <c r="N364" s="209">
        <v>0</v>
      </c>
      <c r="O364" s="209">
        <v>0</v>
      </c>
      <c r="P364" s="209">
        <v>0</v>
      </c>
      <c r="Q364" s="209">
        <v>0</v>
      </c>
      <c r="R364" s="209">
        <v>0</v>
      </c>
      <c r="S364" s="209">
        <v>0</v>
      </c>
      <c r="T364" s="209">
        <v>0</v>
      </c>
      <c r="U364" s="209">
        <v>0</v>
      </c>
      <c r="V364" s="209">
        <v>0</v>
      </c>
      <c r="X364" s="48" t="str">
        <f>_xlfn.CONCAT(Inputs1[[#This Row],[Item Code]],"_",Inputs1[[#This Row],[Company Acronym]])</f>
        <v>C_TCSDEBTTR_PR24CA008_SVT</v>
      </c>
    </row>
    <row r="365" spans="1:24">
      <c r="A365" s="48" t="s">
        <v>107</v>
      </c>
      <c r="B365" s="48" t="s">
        <v>79</v>
      </c>
      <c r="C365" s="48" t="s">
        <v>80</v>
      </c>
      <c r="D365" s="48" t="s">
        <v>45</v>
      </c>
      <c r="E365" s="48" t="s">
        <v>40</v>
      </c>
      <c r="F365" s="209">
        <v>137.92552860042932</v>
      </c>
      <c r="G365" s="209">
        <v>136.69003363882061</v>
      </c>
      <c r="H365" s="209">
        <v>115.76150504930899</v>
      </c>
      <c r="I365" s="209">
        <v>108.21021319451484</v>
      </c>
      <c r="J365" s="209">
        <v>119.12201849976036</v>
      </c>
      <c r="K365" s="209">
        <v>125.16208980781722</v>
      </c>
      <c r="L365" s="209">
        <v>0</v>
      </c>
      <c r="M365" s="209">
        <v>0</v>
      </c>
      <c r="N365" s="209">
        <v>0</v>
      </c>
      <c r="O365" s="209">
        <v>0</v>
      </c>
      <c r="P365" s="209">
        <v>0</v>
      </c>
      <c r="Q365" s="209">
        <v>0</v>
      </c>
      <c r="R365" s="209">
        <v>0</v>
      </c>
      <c r="S365" s="209">
        <v>0</v>
      </c>
      <c r="T365" s="209">
        <v>0</v>
      </c>
      <c r="U365" s="209">
        <v>0</v>
      </c>
      <c r="V365" s="209">
        <v>0</v>
      </c>
      <c r="X365" s="48" t="str">
        <f>_xlfn.CONCAT(Inputs1[[#This Row],[Item Code]],"_",Inputs1[[#This Row],[Company Acronym]])</f>
        <v>C_TCTR_PR24CA008_SVT</v>
      </c>
    </row>
    <row r="366" spans="1:24">
      <c r="A366" s="48" t="s">
        <v>107</v>
      </c>
      <c r="B366" s="48" t="s">
        <v>81</v>
      </c>
      <c r="C366" s="48" t="s">
        <v>82</v>
      </c>
      <c r="D366" s="48" t="s">
        <v>83</v>
      </c>
      <c r="E366" s="48" t="s">
        <v>40</v>
      </c>
      <c r="F366" s="211" t="s">
        <v>95</v>
      </c>
      <c r="G366" s="211" t="s">
        <v>95</v>
      </c>
      <c r="H366" s="211" t="s">
        <v>95</v>
      </c>
      <c r="I366" s="211" t="s">
        <v>95</v>
      </c>
      <c r="J366" s="211" t="s">
        <v>95</v>
      </c>
      <c r="K366" s="211" t="s">
        <v>95</v>
      </c>
      <c r="L366" s="211" t="s">
        <v>95</v>
      </c>
      <c r="M366" s="211" t="s">
        <v>95</v>
      </c>
      <c r="N366" s="211" t="s">
        <v>95</v>
      </c>
      <c r="O366" s="211" t="s">
        <v>95</v>
      </c>
      <c r="P366" s="211" t="s">
        <v>95</v>
      </c>
      <c r="Q366" s="211" t="s">
        <v>95</v>
      </c>
      <c r="R366" s="211" t="s">
        <v>95</v>
      </c>
      <c r="S366" s="211" t="s">
        <v>95</v>
      </c>
      <c r="T366" s="211" t="s">
        <v>95</v>
      </c>
      <c r="U366" s="211" t="s">
        <v>95</v>
      </c>
      <c r="V366" s="211" t="s">
        <v>95</v>
      </c>
      <c r="X366" s="48" t="str">
        <f>_xlfn.CONCAT(Inputs1[[#This Row],[Item Code]],"_",Inputs1[[#This Row],[Company Acronym]])</f>
        <v>PR24QA_PR24CA10_OUT1_SVT</v>
      </c>
    </row>
    <row r="367" spans="1:24">
      <c r="A367" s="48" t="s">
        <v>107</v>
      </c>
      <c r="B367" s="48" t="s">
        <v>85</v>
      </c>
      <c r="C367" s="48" t="s">
        <v>86</v>
      </c>
      <c r="D367" s="48" t="s">
        <v>83</v>
      </c>
      <c r="E367" s="48" t="s">
        <v>40</v>
      </c>
      <c r="F367" s="211" t="s">
        <v>95</v>
      </c>
      <c r="G367" s="211" t="s">
        <v>95</v>
      </c>
      <c r="H367" s="211" t="s">
        <v>95</v>
      </c>
      <c r="I367" s="211" t="s">
        <v>95</v>
      </c>
      <c r="J367" s="211" t="s">
        <v>95</v>
      </c>
      <c r="K367" s="211" t="s">
        <v>95</v>
      </c>
      <c r="L367" s="211" t="s">
        <v>95</v>
      </c>
      <c r="M367" s="211" t="s">
        <v>95</v>
      </c>
      <c r="N367" s="211" t="s">
        <v>95</v>
      </c>
      <c r="O367" s="211" t="s">
        <v>95</v>
      </c>
      <c r="P367" s="211" t="s">
        <v>95</v>
      </c>
      <c r="Q367" s="211" t="s">
        <v>95</v>
      </c>
      <c r="R367" s="211" t="s">
        <v>95</v>
      </c>
      <c r="S367" s="211" t="s">
        <v>95</v>
      </c>
      <c r="T367" s="211" t="s">
        <v>95</v>
      </c>
      <c r="U367" s="211" t="s">
        <v>95</v>
      </c>
      <c r="V367" s="211" t="s">
        <v>95</v>
      </c>
      <c r="X367" s="48" t="str">
        <f>_xlfn.CONCAT(Inputs1[[#This Row],[Item Code]],"_",Inputs1[[#This Row],[Company Acronym]])</f>
        <v>PR24QA_PR24CA10_OUT2_SVT</v>
      </c>
    </row>
    <row r="368" spans="1:24">
      <c r="A368" s="48" t="s">
        <v>107</v>
      </c>
      <c r="B368" s="48" t="s">
        <v>88</v>
      </c>
      <c r="C368" s="48" t="s">
        <v>89</v>
      </c>
      <c r="D368" s="48" t="s">
        <v>83</v>
      </c>
      <c r="E368" s="48" t="s">
        <v>40</v>
      </c>
      <c r="F368" s="211" t="s">
        <v>95</v>
      </c>
      <c r="G368" s="211" t="s">
        <v>95</v>
      </c>
      <c r="H368" s="211" t="s">
        <v>95</v>
      </c>
      <c r="I368" s="211" t="s">
        <v>95</v>
      </c>
      <c r="J368" s="211" t="s">
        <v>95</v>
      </c>
      <c r="K368" s="211" t="s">
        <v>95</v>
      </c>
      <c r="L368" s="211" t="s">
        <v>95</v>
      </c>
      <c r="M368" s="211" t="s">
        <v>95</v>
      </c>
      <c r="N368" s="211" t="s">
        <v>95</v>
      </c>
      <c r="O368" s="211" t="s">
        <v>95</v>
      </c>
      <c r="P368" s="211" t="s">
        <v>95</v>
      </c>
      <c r="Q368" s="211" t="s">
        <v>95</v>
      </c>
      <c r="R368" s="211" t="s">
        <v>95</v>
      </c>
      <c r="S368" s="211" t="s">
        <v>95</v>
      </c>
      <c r="T368" s="211" t="s">
        <v>95</v>
      </c>
      <c r="U368" s="211" t="s">
        <v>95</v>
      </c>
      <c r="V368" s="211" t="s">
        <v>95</v>
      </c>
      <c r="X368" s="48" t="str">
        <f>_xlfn.CONCAT(Inputs1[[#This Row],[Item Code]],"_",Inputs1[[#This Row],[Company Acronym]])</f>
        <v>PR24QA_PR24CA10_OUT3_SVT</v>
      </c>
    </row>
    <row r="369" spans="1:24">
      <c r="A369" s="48" t="s">
        <v>107</v>
      </c>
      <c r="B369" s="48" t="s">
        <v>90</v>
      </c>
      <c r="C369" s="48" t="s">
        <v>91</v>
      </c>
      <c r="D369" s="48" t="s">
        <v>39</v>
      </c>
      <c r="E369" s="48" t="s">
        <v>40</v>
      </c>
      <c r="F369" s="211" t="s">
        <v>95</v>
      </c>
      <c r="G369" s="211" t="s">
        <v>95</v>
      </c>
      <c r="H369" s="211" t="s">
        <v>95</v>
      </c>
      <c r="I369" s="211" t="s">
        <v>95</v>
      </c>
      <c r="J369" s="211" t="s">
        <v>95</v>
      </c>
      <c r="K369" s="211" t="s">
        <v>95</v>
      </c>
      <c r="L369" s="211" t="s">
        <v>95</v>
      </c>
      <c r="M369" s="211" t="s">
        <v>95</v>
      </c>
      <c r="N369" s="211" t="s">
        <v>95</v>
      </c>
      <c r="O369" s="211" t="s">
        <v>95</v>
      </c>
      <c r="P369" s="211" t="s">
        <v>95</v>
      </c>
      <c r="Q369" s="211" t="s">
        <v>95</v>
      </c>
      <c r="R369" s="211" t="s">
        <v>95</v>
      </c>
      <c r="S369" s="211" t="s">
        <v>95</v>
      </c>
      <c r="T369" s="211" t="s">
        <v>95</v>
      </c>
      <c r="U369" s="211" t="s">
        <v>95</v>
      </c>
      <c r="V369" s="211" t="s">
        <v>95</v>
      </c>
      <c r="X369" s="48" t="str">
        <f>_xlfn.CONCAT(Inputs1[[#This Row],[Item Code]],"_",Inputs1[[#This Row],[Company Acronym]])</f>
        <v>PR24QA_PR24CA10_OUT4_SVT</v>
      </c>
    </row>
    <row r="370" spans="1:24">
      <c r="A370" s="48" t="s">
        <v>108</v>
      </c>
      <c r="B370" s="48" t="s">
        <v>37</v>
      </c>
      <c r="C370" s="48" t="s">
        <v>38</v>
      </c>
      <c r="D370" s="48" t="s">
        <v>39</v>
      </c>
      <c r="E370" s="48" t="s">
        <v>40</v>
      </c>
      <c r="F370" s="209">
        <v>0</v>
      </c>
      <c r="G370" s="209">
        <v>0</v>
      </c>
      <c r="H370" s="209">
        <v>0</v>
      </c>
      <c r="I370" s="209">
        <v>0</v>
      </c>
      <c r="J370" s="209">
        <v>0</v>
      </c>
      <c r="K370" s="209">
        <v>0</v>
      </c>
      <c r="L370" s="209">
        <v>1</v>
      </c>
      <c r="M370" s="209">
        <v>0</v>
      </c>
      <c r="N370" s="209">
        <v>0</v>
      </c>
      <c r="O370" s="209">
        <v>0</v>
      </c>
      <c r="P370" s="209">
        <v>0</v>
      </c>
      <c r="Q370" s="209">
        <v>0</v>
      </c>
      <c r="R370" s="209">
        <v>0</v>
      </c>
      <c r="S370" s="209">
        <v>0</v>
      </c>
      <c r="T370" s="209">
        <v>0</v>
      </c>
      <c r="U370" s="209">
        <v>0</v>
      </c>
      <c r="V370" s="209">
        <v>0</v>
      </c>
      <c r="X370" s="48" t="str">
        <f>_xlfn.CONCAT(Inputs1[[#This Row],[Item Code]],"_",Inputs1[[#This Row],[Company Acronym]])</f>
        <v>C_COVID20_PR24CA008_SWB</v>
      </c>
    </row>
    <row r="371" spans="1:24">
      <c r="A371" s="48" t="s">
        <v>108</v>
      </c>
      <c r="B371" s="48" t="s">
        <v>41</v>
      </c>
      <c r="C371" s="48" t="s">
        <v>42</v>
      </c>
      <c r="D371" s="48" t="s">
        <v>39</v>
      </c>
      <c r="E371" s="48" t="s">
        <v>40</v>
      </c>
      <c r="F371" s="209">
        <v>0</v>
      </c>
      <c r="G371" s="209">
        <v>0</v>
      </c>
      <c r="H371" s="209">
        <v>0</v>
      </c>
      <c r="I371" s="209">
        <v>0</v>
      </c>
      <c r="J371" s="209">
        <v>0</v>
      </c>
      <c r="K371" s="209">
        <v>0</v>
      </c>
      <c r="L371" s="209">
        <v>0</v>
      </c>
      <c r="M371" s="209">
        <v>1</v>
      </c>
      <c r="N371" s="209">
        <v>0</v>
      </c>
      <c r="O371" s="209">
        <v>0</v>
      </c>
      <c r="P371" s="209">
        <v>0</v>
      </c>
      <c r="Q371" s="209">
        <v>0</v>
      </c>
      <c r="R371" s="209">
        <v>0</v>
      </c>
      <c r="S371" s="209">
        <v>0</v>
      </c>
      <c r="T371" s="209">
        <v>0</v>
      </c>
      <c r="U371" s="209">
        <v>0</v>
      </c>
      <c r="V371" s="209">
        <v>0</v>
      </c>
      <c r="X371" s="48" t="str">
        <f>_xlfn.CONCAT(Inputs1[[#This Row],[Item Code]],"_",Inputs1[[#This Row],[Company Acronym]])</f>
        <v>C_COVID21_PR24CA008_SWB</v>
      </c>
    </row>
    <row r="372" spans="1:24">
      <c r="A372" s="48" t="s">
        <v>108</v>
      </c>
      <c r="B372" s="48" t="s">
        <v>43</v>
      </c>
      <c r="C372" s="48" t="s">
        <v>44</v>
      </c>
      <c r="D372" s="48" t="s">
        <v>45</v>
      </c>
      <c r="E372" s="48" t="s">
        <v>40</v>
      </c>
      <c r="F372" s="209">
        <v>21.91788877620013</v>
      </c>
      <c r="G372" s="209">
        <v>20.941451073786244</v>
      </c>
      <c r="H372" s="209">
        <v>19.442630615640599</v>
      </c>
      <c r="I372" s="209">
        <v>17.040639720968397</v>
      </c>
      <c r="J372" s="209">
        <v>16.049529026067486</v>
      </c>
      <c r="K372" s="209">
        <v>12.126906514249919</v>
      </c>
      <c r="L372" s="209">
        <v>14.342136038186162</v>
      </c>
      <c r="M372" s="209">
        <v>11.049222485297484</v>
      </c>
      <c r="N372" s="209">
        <v>10.726216664210989</v>
      </c>
      <c r="O372" s="209">
        <v>8.9610000000000003</v>
      </c>
      <c r="P372" s="209">
        <v>8.1432992171457901</v>
      </c>
      <c r="Q372" s="209">
        <v>0.47478541594968399</v>
      </c>
      <c r="R372" s="209">
        <v>0.48409806428994179</v>
      </c>
      <c r="S372" s="209">
        <v>0.5251275086999897</v>
      </c>
      <c r="T372" s="209">
        <v>0.55318839471879289</v>
      </c>
      <c r="U372" s="209">
        <v>0.56258690868589634</v>
      </c>
      <c r="V372" s="209">
        <v>0.56534726705654959</v>
      </c>
      <c r="X372" s="48" t="str">
        <f>_xlfn.CONCAT(Inputs1[[#This Row],[Item Code]],"_",Inputs1[[#This Row],[Company Acronym]])</f>
        <v>C_DCSDEBTT_PR24CA008_SWB</v>
      </c>
    </row>
    <row r="373" spans="1:24">
      <c r="A373" s="48" t="s">
        <v>108</v>
      </c>
      <c r="B373" s="48" t="s">
        <v>46</v>
      </c>
      <c r="C373" s="48" t="s">
        <v>47</v>
      </c>
      <c r="D373" s="48" t="s">
        <v>45</v>
      </c>
      <c r="E373" s="48" t="s">
        <v>40</v>
      </c>
      <c r="F373" s="209">
        <v>21.91788877620013</v>
      </c>
      <c r="G373" s="209">
        <v>20.941451073786244</v>
      </c>
      <c r="H373" s="209">
        <v>19.442630615640599</v>
      </c>
      <c r="I373" s="209">
        <v>17.040639720968397</v>
      </c>
      <c r="J373" s="209">
        <v>16.049529026067486</v>
      </c>
      <c r="K373" s="209">
        <v>12.126906514249919</v>
      </c>
      <c r="L373" s="209">
        <v>14.342136038186162</v>
      </c>
      <c r="M373" s="209">
        <v>11.049222485297484</v>
      </c>
      <c r="N373" s="209">
        <v>10.726216664210989</v>
      </c>
      <c r="O373" s="209">
        <v>8.9610000000000003</v>
      </c>
      <c r="P373" s="209">
        <v>8.1432992171457901</v>
      </c>
      <c r="Q373" s="209">
        <v>8.9747854159496843</v>
      </c>
      <c r="R373" s="209">
        <v>11.584098064289941</v>
      </c>
      <c r="S373" s="209">
        <v>11.719127508699991</v>
      </c>
      <c r="T373" s="209">
        <v>12.030188394718794</v>
      </c>
      <c r="U373" s="209">
        <v>12.431586908685896</v>
      </c>
      <c r="V373" s="209">
        <v>12.842347267056549</v>
      </c>
      <c r="X373" s="48" t="str">
        <f>_xlfn.CONCAT(Inputs1[[#This Row],[Item Code]],"_",Inputs1[[#This Row],[Company Acronym]])</f>
        <v>C_DCT_PR24CA008_SWB</v>
      </c>
    </row>
    <row r="374" spans="1:24">
      <c r="A374" s="48" t="s">
        <v>108</v>
      </c>
      <c r="B374" s="48" t="s">
        <v>48</v>
      </c>
      <c r="C374" s="48" t="s">
        <v>49</v>
      </c>
      <c r="D374" s="48" t="s">
        <v>50</v>
      </c>
      <c r="E374" s="48" t="s">
        <v>40</v>
      </c>
      <c r="F374" s="210">
        <v>21.488410278292019</v>
      </c>
      <c r="G374" s="210">
        <v>21.411366318085637</v>
      </c>
      <c r="H374" s="210">
        <v>21.143464817334085</v>
      </c>
      <c r="I374" s="210">
        <v>20.585436907060409</v>
      </c>
      <c r="J374" s="210">
        <v>20.609441781602442</v>
      </c>
      <c r="K374" s="210">
        <v>19.877012619214739</v>
      </c>
      <c r="L374" s="210">
        <v>19.137099640023287</v>
      </c>
      <c r="M374" s="210">
        <v>18.879940245290339</v>
      </c>
      <c r="N374" s="210">
        <v>17.097339587580631</v>
      </c>
      <c r="O374" s="210">
        <v>17.989137999536336</v>
      </c>
      <c r="P374" s="210">
        <v>17.768164097511601</v>
      </c>
      <c r="Q374" s="210">
        <v>18.054587468235621</v>
      </c>
      <c r="R374" s="210">
        <v>18.054587468235621</v>
      </c>
      <c r="S374" s="210">
        <v>18.054587468235621</v>
      </c>
      <c r="T374" s="210">
        <v>18.054587468235621</v>
      </c>
      <c r="U374" s="210">
        <v>18.054587468235621</v>
      </c>
      <c r="V374" s="210">
        <v>18.054587468235621</v>
      </c>
      <c r="X374" s="48" t="str">
        <f>_xlfn.CONCAT(Inputs1[[#This Row],[Item Code]],"_",Inputs1[[#This Row],[Company Acronym]])</f>
        <v>C_EQLPCF62_PR24CA008_SWB</v>
      </c>
    </row>
    <row r="375" spans="1:24">
      <c r="A375" s="48" t="s">
        <v>108</v>
      </c>
      <c r="B375" s="48" t="s">
        <v>51</v>
      </c>
      <c r="C375" s="48" t="s">
        <v>52</v>
      </c>
      <c r="D375" s="48" t="s">
        <v>39</v>
      </c>
      <c r="E375" s="48" t="s">
        <v>40</v>
      </c>
      <c r="F375" s="209">
        <v>1.75531326326601</v>
      </c>
      <c r="G375" s="209">
        <v>1.7102793090057899</v>
      </c>
      <c r="H375" s="209">
        <v>1.65473758206146</v>
      </c>
      <c r="I375" s="209">
        <v>1.49154307619239</v>
      </c>
      <c r="J375" s="209">
        <v>1.48436340604132</v>
      </c>
      <c r="K375" s="209">
        <v>1.46011067799044</v>
      </c>
      <c r="L375" s="209">
        <v>1.4652284833463101</v>
      </c>
      <c r="M375" s="209">
        <v>1.48640650052943</v>
      </c>
      <c r="N375" s="209">
        <v>1.4823559366558894</v>
      </c>
      <c r="O375" s="209">
        <v>1.4779929194998458</v>
      </c>
      <c r="P375" s="209">
        <v>1.4779929194998458</v>
      </c>
      <c r="Q375" s="209">
        <v>1.4779929194998458</v>
      </c>
      <c r="R375" s="209">
        <v>1.4779929194998458</v>
      </c>
      <c r="S375" s="209">
        <v>1.4779929194998458</v>
      </c>
      <c r="T375" s="209">
        <v>1.4779929194998458</v>
      </c>
      <c r="U375" s="209">
        <v>1.4779929194998458</v>
      </c>
      <c r="V375" s="209">
        <v>1.4779929194998458</v>
      </c>
      <c r="X375" s="48" t="str">
        <f>_xlfn.CONCAT(Inputs1[[#This Row],[Item Code]],"_",Inputs1[[#This Row],[Company Acronym]])</f>
        <v>C_EQXPCF2_PR24CA008_SWB</v>
      </c>
    </row>
    <row r="376" spans="1:24">
      <c r="A376" s="48" t="s">
        <v>108</v>
      </c>
      <c r="B376" s="48" t="s">
        <v>53</v>
      </c>
      <c r="C376" s="48" t="s">
        <v>54</v>
      </c>
      <c r="D376" s="48" t="s">
        <v>50</v>
      </c>
      <c r="E376" s="48" t="s">
        <v>40</v>
      </c>
      <c r="F376" s="210">
        <v>0.72268605560454557</v>
      </c>
      <c r="G376" s="210">
        <v>0.72430922347818527</v>
      </c>
      <c r="H376" s="210">
        <v>0.71808739561753554</v>
      </c>
      <c r="I376" s="210">
        <v>0.718424618817325</v>
      </c>
      <c r="J376" s="210">
        <v>0.72183061259409564</v>
      </c>
      <c r="K376" s="210">
        <v>0.72704921361723573</v>
      </c>
      <c r="L376" s="210">
        <v>0.72824130502200224</v>
      </c>
      <c r="M376" s="210">
        <v>0.72433508467168228</v>
      </c>
      <c r="N376" s="210">
        <v>0.72477774821183305</v>
      </c>
      <c r="O376" s="210">
        <v>0.72552258682348014</v>
      </c>
      <c r="P376" s="210">
        <v>0.72602985062812175</v>
      </c>
      <c r="Q376" s="210">
        <v>0.72908889797199261</v>
      </c>
      <c r="R376" s="210">
        <v>0.73064216961499295</v>
      </c>
      <c r="S376" s="210">
        <v>0.73206466687335436</v>
      </c>
      <c r="T376" s="210">
        <v>0.73335779155814351</v>
      </c>
      <c r="U376" s="210">
        <v>0.73452298449665543</v>
      </c>
      <c r="V376" s="210">
        <v>0.73560240254437081</v>
      </c>
      <c r="X376" s="48" t="str">
        <f>_xlfn.CONCAT(Inputs1[[#This Row],[Item Code]],"_",Inputs1[[#This Row],[Company Acronym]])</f>
        <v>C_HHDUHH_PR24CA008_SWB</v>
      </c>
    </row>
    <row r="377" spans="1:24">
      <c r="A377" s="48" t="s">
        <v>108</v>
      </c>
      <c r="B377" s="48" t="s">
        <v>55</v>
      </c>
      <c r="C377" s="48" t="s">
        <v>56</v>
      </c>
      <c r="D377" s="48" t="s">
        <v>50</v>
      </c>
      <c r="E377" s="48" t="s">
        <v>40</v>
      </c>
      <c r="F377" s="210">
        <v>0.73532546905589857</v>
      </c>
      <c r="G377" s="210">
        <v>0.74985469236139535</v>
      </c>
      <c r="H377" s="210">
        <v>0.7629939432965942</v>
      </c>
      <c r="I377" s="210">
        <v>0.78863802575957098</v>
      </c>
      <c r="J377" s="210">
        <v>0.79052739756944268</v>
      </c>
      <c r="K377" s="210">
        <v>0.80042445820659125</v>
      </c>
      <c r="L377" s="210">
        <v>0.80921790788892101</v>
      </c>
      <c r="M377" s="210">
        <v>0.81479622311259581</v>
      </c>
      <c r="N377" s="210">
        <v>0.82254548027529528</v>
      </c>
      <c r="O377" s="210">
        <v>0.82833216122258635</v>
      </c>
      <c r="P377" s="210">
        <v>0.83361896318343365</v>
      </c>
      <c r="Q377" s="210">
        <v>0.83922389829162325</v>
      </c>
      <c r="R377" s="210">
        <v>0.84756763257989964</v>
      </c>
      <c r="S377" s="210">
        <v>0.85169787386500584</v>
      </c>
      <c r="T377" s="210">
        <v>0.85542646813353551</v>
      </c>
      <c r="U377" s="210">
        <v>0.85879286474678107</v>
      </c>
      <c r="V377" s="210">
        <v>0.86188092338691136</v>
      </c>
      <c r="X377" s="48" t="str">
        <f>_xlfn.CONCAT(Inputs1[[#This Row],[Item Code]],"_",Inputs1[[#This Row],[Company Acronym]])</f>
        <v>C_HHMHH_PR24CA008_SWB</v>
      </c>
    </row>
    <row r="378" spans="1:24">
      <c r="A378" s="48" t="s">
        <v>108</v>
      </c>
      <c r="B378" s="48" t="s">
        <v>57</v>
      </c>
      <c r="C378" s="48" t="s">
        <v>58</v>
      </c>
      <c r="D378" s="48" t="s">
        <v>59</v>
      </c>
      <c r="E378" s="48" t="s">
        <v>40</v>
      </c>
      <c r="F378" s="209">
        <v>901.54500000000007</v>
      </c>
      <c r="G378" s="209">
        <v>906.697</v>
      </c>
      <c r="H378" s="209">
        <v>922.44900000000007</v>
      </c>
      <c r="I378" s="209">
        <v>939.37899999999991</v>
      </c>
      <c r="J378" s="209">
        <v>952.62099999999987</v>
      </c>
      <c r="K378" s="209">
        <v>960.2829999999999</v>
      </c>
      <c r="L378" s="209">
        <v>970.58900000000006</v>
      </c>
      <c r="M378" s="209">
        <v>986.10300000000007</v>
      </c>
      <c r="N378" s="209">
        <v>994.0115000000003</v>
      </c>
      <c r="O378" s="209">
        <v>1002.465</v>
      </c>
      <c r="P378" s="209">
        <v>1010.6320000000001</v>
      </c>
      <c r="Q378" s="209">
        <v>1032.442</v>
      </c>
      <c r="R378" s="209">
        <v>1046.0693332097012</v>
      </c>
      <c r="S378" s="209">
        <v>1058.8666394929421</v>
      </c>
      <c r="T378" s="209">
        <v>1070.7748144173079</v>
      </c>
      <c r="U378" s="209">
        <v>1081.736640873607</v>
      </c>
      <c r="V378" s="209">
        <v>1092.0937012503373</v>
      </c>
      <c r="X378" s="48" t="str">
        <f>_xlfn.CONCAT(Inputs1[[#This Row],[Item Code]],"_",Inputs1[[#This Row],[Company Acronym]])</f>
        <v>C_HHT_PR24CA008_SWB</v>
      </c>
    </row>
    <row r="379" spans="1:24">
      <c r="A379" s="48" t="s">
        <v>108</v>
      </c>
      <c r="B379" s="48" t="s">
        <v>60</v>
      </c>
      <c r="C379" s="48" t="s">
        <v>61</v>
      </c>
      <c r="D379" s="48" t="s">
        <v>50</v>
      </c>
      <c r="E379" s="48" t="s">
        <v>40</v>
      </c>
      <c r="F379" s="210">
        <v>13.006069996198216</v>
      </c>
      <c r="G379" s="210">
        <v>13.00232888736427</v>
      </c>
      <c r="H379" s="210">
        <v>13.001083770412027</v>
      </c>
      <c r="I379" s="210">
        <v>12.687657960082019</v>
      </c>
      <c r="J379" s="210">
        <v>12.369631618962934</v>
      </c>
      <c r="K379" s="210">
        <v>12.057945940781574</v>
      </c>
      <c r="L379" s="210">
        <v>11.739587370064452</v>
      </c>
      <c r="M379" s="210">
        <v>11.739587370064452</v>
      </c>
      <c r="N379" s="210">
        <v>11.739587370064452</v>
      </c>
      <c r="O379" s="210">
        <v>11.739587370064452</v>
      </c>
      <c r="P379" s="210">
        <v>11.739587370064452</v>
      </c>
      <c r="Q379" s="210">
        <v>11.725329650326451</v>
      </c>
      <c r="R379" s="210">
        <v>11.725329650326451</v>
      </c>
      <c r="S379" s="210">
        <v>11.725329650326451</v>
      </c>
      <c r="T379" s="210">
        <v>11.725329650326451</v>
      </c>
      <c r="U379" s="210">
        <v>11.725329650326451</v>
      </c>
      <c r="V379" s="210">
        <v>11.725329650326451</v>
      </c>
      <c r="X379" s="48" t="str">
        <f>_xlfn.CONCAT(Inputs1[[#This Row],[Item Code]],"_",Inputs1[[#This Row],[Company Acronym]])</f>
        <v>C_INCSCOREINT_PR24CA008_SWB</v>
      </c>
    </row>
    <row r="380" spans="1:24">
      <c r="A380" s="48" t="s">
        <v>108</v>
      </c>
      <c r="B380" s="48" t="s">
        <v>62</v>
      </c>
      <c r="C380" s="48" t="s">
        <v>63</v>
      </c>
      <c r="D380" s="48" t="s">
        <v>45</v>
      </c>
      <c r="E380" s="48" t="s">
        <v>40</v>
      </c>
      <c r="F380" s="209">
        <v>22.745237914131152</v>
      </c>
      <c r="G380" s="209">
        <v>23.549724659480237</v>
      </c>
      <c r="H380" s="209">
        <v>24.865881447587345</v>
      </c>
      <c r="I380" s="209">
        <v>23.152634796881404</v>
      </c>
      <c r="J380" s="209">
        <v>22.141596833519909</v>
      </c>
      <c r="K380" s="209">
        <v>21.556761274663323</v>
      </c>
      <c r="L380" s="209">
        <v>9.9861825390715211</v>
      </c>
      <c r="M380" s="209">
        <v>9.7805579317192368</v>
      </c>
      <c r="N380" s="209">
        <v>11.969504935906878</v>
      </c>
      <c r="O380" s="209">
        <v>12.804</v>
      </c>
      <c r="P380" s="209">
        <v>14.615303516427103</v>
      </c>
      <c r="Q380" s="209">
        <v>23.323000000000004</v>
      </c>
      <c r="R380" s="209">
        <v>22.390568110866088</v>
      </c>
      <c r="S380" s="209">
        <v>23.663491102481917</v>
      </c>
      <c r="T380" s="209">
        <v>24.686285215719693</v>
      </c>
      <c r="U380" s="209">
        <v>24.962787679669702</v>
      </c>
      <c r="V380" s="209">
        <v>24.979225977944772</v>
      </c>
      <c r="X380" s="48" t="str">
        <f>_xlfn.CONCAT(Inputs1[[#This Row],[Item Code]],"_",Inputs1[[#This Row],[Company Acronym]])</f>
        <v>C_OCSDEBTTR_PR24CA008_SWB</v>
      </c>
    </row>
    <row r="381" spans="1:24">
      <c r="A381" s="48" t="s">
        <v>108</v>
      </c>
      <c r="B381" s="48" t="s">
        <v>64</v>
      </c>
      <c r="C381" s="48" t="s">
        <v>65</v>
      </c>
      <c r="D381" s="48" t="s">
        <v>45</v>
      </c>
      <c r="E381" s="48" t="s">
        <v>40</v>
      </c>
      <c r="F381" s="209">
        <v>22.745237914131152</v>
      </c>
      <c r="G381" s="209">
        <v>23.549724659480237</v>
      </c>
      <c r="H381" s="209">
        <v>24.865881447587345</v>
      </c>
      <c r="I381" s="209">
        <v>23.152634796881404</v>
      </c>
      <c r="J381" s="209">
        <v>22.141596833519909</v>
      </c>
      <c r="K381" s="209">
        <v>21.556761274663323</v>
      </c>
      <c r="L381" s="209">
        <v>21.921858880591273</v>
      </c>
      <c r="M381" s="209">
        <v>18.330793171923922</v>
      </c>
      <c r="N381" s="209">
        <v>20.562660969500513</v>
      </c>
      <c r="O381" s="209">
        <v>21.304000000000002</v>
      </c>
      <c r="P381" s="209">
        <v>22.244139502053386</v>
      </c>
      <c r="Q381" s="209">
        <v>23.323</v>
      </c>
      <c r="R381" s="209">
        <v>22.390568110866084</v>
      </c>
      <c r="S381" s="209">
        <v>23.663491102481913</v>
      </c>
      <c r="T381" s="209">
        <v>24.686285215719685</v>
      </c>
      <c r="U381" s="209">
        <v>24.962787679669702</v>
      </c>
      <c r="V381" s="209">
        <v>24.979225977944768</v>
      </c>
      <c r="X381" s="48" t="str">
        <f>_xlfn.CONCAT(Inputs1[[#This Row],[Item Code]],"_",Inputs1[[#This Row],[Company Acronym]])</f>
        <v>C_OCTR_PR24CA008_SWB</v>
      </c>
    </row>
    <row r="382" spans="1:24">
      <c r="A382" s="48" t="s">
        <v>108</v>
      </c>
      <c r="B382" s="48" t="s">
        <v>66</v>
      </c>
      <c r="C382" s="48" t="s">
        <v>67</v>
      </c>
      <c r="D382" s="48" t="s">
        <v>68</v>
      </c>
      <c r="E382" s="48" t="s">
        <v>40</v>
      </c>
      <c r="F382" s="209">
        <v>587.36512051588784</v>
      </c>
      <c r="G382" s="209">
        <v>589.60040291323583</v>
      </c>
      <c r="H382" s="209">
        <v>537.40569650763382</v>
      </c>
      <c r="I382" s="209">
        <v>533.91993607028621</v>
      </c>
      <c r="J382" s="209">
        <v>521.03745835141808</v>
      </c>
      <c r="K382" s="209">
        <v>514.67582460527115</v>
      </c>
      <c r="L382" s="209">
        <v>500.38833635314194</v>
      </c>
      <c r="M382" s="209">
        <v>513.88899067188459</v>
      </c>
      <c r="N382" s="209">
        <v>484.85889167642864</v>
      </c>
      <c r="O382" s="209">
        <v>417.7781767942023</v>
      </c>
      <c r="P382" s="209">
        <v>410.85853179986282</v>
      </c>
      <c r="Q382" s="209">
        <v>398.57517591644728</v>
      </c>
      <c r="R382" s="209">
        <v>0</v>
      </c>
      <c r="S382" s="209">
        <v>0</v>
      </c>
      <c r="T382" s="209">
        <v>51.447792064457758</v>
      </c>
      <c r="U382" s="209">
        <v>0</v>
      </c>
      <c r="V382" s="209">
        <v>0</v>
      </c>
      <c r="X382" s="48" t="str">
        <f>_xlfn.CONCAT(Inputs1[[#This Row],[Item Code]],"_",Inputs1[[#This Row],[Company Acronym]])</f>
        <v>C_REVHH_PR24CA008_SWB</v>
      </c>
    </row>
    <row r="383" spans="1:24">
      <c r="A383" s="48" t="s">
        <v>108</v>
      </c>
      <c r="B383" s="48" t="s">
        <v>69</v>
      </c>
      <c r="C383" s="48" t="s">
        <v>70</v>
      </c>
      <c r="D383" s="48" t="s">
        <v>45</v>
      </c>
      <c r="E383" s="48" t="s">
        <v>40</v>
      </c>
      <c r="F383" s="209">
        <v>22.258448506361781</v>
      </c>
      <c r="G383" s="209">
        <v>23.200444365945739</v>
      </c>
      <c r="H383" s="209">
        <v>24.99474856300105</v>
      </c>
      <c r="I383" s="209">
        <v>22.927141791323155</v>
      </c>
      <c r="J383" s="209">
        <v>21.692848850733466</v>
      </c>
      <c r="K383" s="209">
        <v>20.956669098596358</v>
      </c>
      <c r="L383" s="209">
        <v>9.4347646260122175</v>
      </c>
      <c r="M383" s="209">
        <v>9.9969741638488294</v>
      </c>
      <c r="N383" s="209">
        <v>12.342501305972645</v>
      </c>
      <c r="O383" s="209">
        <v>13.531909090909094</v>
      </c>
      <c r="P383" s="209">
        <v>15.445180167304459</v>
      </c>
      <c r="Q383" s="209">
        <v>12.985000000000001</v>
      </c>
      <c r="R383" s="209">
        <v>9.7085681108660875</v>
      </c>
      <c r="S383" s="209">
        <v>11.151491102481913</v>
      </c>
      <c r="T383" s="209">
        <v>11.885285215719689</v>
      </c>
      <c r="U383" s="209">
        <v>11.763787679669706</v>
      </c>
      <c r="V383" s="209">
        <v>11.353225977944771</v>
      </c>
      <c r="X383" s="48" t="str">
        <f>_xlfn.CONCAT(Inputs1[[#This Row],[Item Code]],"_",Inputs1[[#This Row],[Company Acronym]])</f>
        <v>C_SOCSDEBTTR_PR24CA008_SWB</v>
      </c>
    </row>
    <row r="384" spans="1:24">
      <c r="A384" s="48" t="s">
        <v>108</v>
      </c>
      <c r="B384" s="48" t="s">
        <v>71</v>
      </c>
      <c r="C384" s="48" t="s">
        <v>72</v>
      </c>
      <c r="D384" s="48" t="s">
        <v>45</v>
      </c>
      <c r="E384" s="48" t="s">
        <v>40</v>
      </c>
      <c r="F384" s="209">
        <v>22.258448506361781</v>
      </c>
      <c r="G384" s="209">
        <v>23.200444365945739</v>
      </c>
      <c r="H384" s="209">
        <v>24.99474856300105</v>
      </c>
      <c r="I384" s="209">
        <v>22.927141791323155</v>
      </c>
      <c r="J384" s="209">
        <v>21.692848850733466</v>
      </c>
      <c r="K384" s="209">
        <v>20.956669098596358</v>
      </c>
      <c r="L384" s="209">
        <v>21.37044096753197</v>
      </c>
      <c r="M384" s="209">
        <v>18.547209404053515</v>
      </c>
      <c r="N384" s="209">
        <v>20.935657339566276</v>
      </c>
      <c r="O384" s="209">
        <v>22.031909090909096</v>
      </c>
      <c r="P384" s="209">
        <v>23.074016152930746</v>
      </c>
      <c r="Q384" s="209">
        <v>21.484999999999999</v>
      </c>
      <c r="R384" s="209">
        <v>20.808568110866084</v>
      </c>
      <c r="S384" s="209">
        <v>22.345491102481915</v>
      </c>
      <c r="T384" s="209">
        <v>23.362285215719687</v>
      </c>
      <c r="U384" s="209">
        <v>23.632787679669704</v>
      </c>
      <c r="V384" s="209">
        <v>23.630225977944772</v>
      </c>
      <c r="X384" s="48" t="str">
        <f>_xlfn.CONCAT(Inputs1[[#This Row],[Item Code]],"_",Inputs1[[#This Row],[Company Acronym]])</f>
        <v>C_SOCTR_PR24CA008_SWB</v>
      </c>
    </row>
    <row r="385" spans="1:24">
      <c r="A385" s="48" t="s">
        <v>108</v>
      </c>
      <c r="B385" s="48" t="s">
        <v>73</v>
      </c>
      <c r="C385" s="48" t="s">
        <v>74</v>
      </c>
      <c r="D385" s="48" t="s">
        <v>45</v>
      </c>
      <c r="E385" s="48" t="s">
        <v>40</v>
      </c>
      <c r="F385" s="209">
        <v>44.17633728256191</v>
      </c>
      <c r="G385" s="209">
        <v>44.141895439731982</v>
      </c>
      <c r="H385" s="209">
        <v>44.437379178641649</v>
      </c>
      <c r="I385" s="209">
        <v>39.967781512291552</v>
      </c>
      <c r="J385" s="209">
        <v>37.742377876800951</v>
      </c>
      <c r="K385" s="209">
        <v>33.083575612846275</v>
      </c>
      <c r="L385" s="209">
        <v>23.776900664198379</v>
      </c>
      <c r="M385" s="209">
        <v>21.046196649146314</v>
      </c>
      <c r="N385" s="209">
        <v>23.068717970183634</v>
      </c>
      <c r="O385" s="209">
        <v>22.492909090909095</v>
      </c>
      <c r="P385" s="209">
        <v>23.588479384450249</v>
      </c>
      <c r="Q385" s="209">
        <v>21.959785415949685</v>
      </c>
      <c r="R385" s="209">
        <v>21.292666175156029</v>
      </c>
      <c r="S385" s="209">
        <v>22.870618611181904</v>
      </c>
      <c r="T385" s="209">
        <v>23.915473610438482</v>
      </c>
      <c r="U385" s="209">
        <v>24.195374588355602</v>
      </c>
      <c r="V385" s="209">
        <v>24.19557324500132</v>
      </c>
      <c r="X385" s="48" t="str">
        <f>_xlfn.CONCAT(Inputs1[[#This Row],[Item Code]],"_",Inputs1[[#This Row],[Company Acronym]])</f>
        <v>C_STCSDEBTTR_PR24CA008_SWB</v>
      </c>
    </row>
    <row r="386" spans="1:24">
      <c r="A386" s="48" t="s">
        <v>108</v>
      </c>
      <c r="B386" s="48" t="s">
        <v>75</v>
      </c>
      <c r="C386" s="48" t="s">
        <v>76</v>
      </c>
      <c r="D386" s="48" t="s">
        <v>45</v>
      </c>
      <c r="E386" s="48" t="s">
        <v>40</v>
      </c>
      <c r="F386" s="209">
        <v>44.17633728256191</v>
      </c>
      <c r="G386" s="209">
        <v>44.141895439731982</v>
      </c>
      <c r="H386" s="209">
        <v>44.437379178641649</v>
      </c>
      <c r="I386" s="209">
        <v>39.967781512291552</v>
      </c>
      <c r="J386" s="209">
        <v>37.742377876800951</v>
      </c>
      <c r="K386" s="209">
        <v>33.083575612846275</v>
      </c>
      <c r="L386" s="209">
        <v>35.712577005718131</v>
      </c>
      <c r="M386" s="209">
        <v>29.596431889350999</v>
      </c>
      <c r="N386" s="209">
        <v>31.661874003777267</v>
      </c>
      <c r="O386" s="209">
        <v>30.992909090909095</v>
      </c>
      <c r="P386" s="209">
        <v>31.217315370076534</v>
      </c>
      <c r="Q386" s="209">
        <v>30.459785415949685</v>
      </c>
      <c r="R386" s="209">
        <v>32.392666175156023</v>
      </c>
      <c r="S386" s="209">
        <v>34.064618611181906</v>
      </c>
      <c r="T386" s="209">
        <v>35.392473610438479</v>
      </c>
      <c r="U386" s="209">
        <v>36.064374588355598</v>
      </c>
      <c r="V386" s="209">
        <v>36.472573245001321</v>
      </c>
      <c r="X386" s="48" t="str">
        <f>_xlfn.CONCAT(Inputs1[[#This Row],[Item Code]],"_",Inputs1[[#This Row],[Company Acronym]])</f>
        <v>C_STCTR_PR24CA008_SWB</v>
      </c>
    </row>
    <row r="387" spans="1:24">
      <c r="A387" s="48" t="s">
        <v>108</v>
      </c>
      <c r="B387" s="48" t="s">
        <v>77</v>
      </c>
      <c r="C387" s="48" t="s">
        <v>78</v>
      </c>
      <c r="D387" s="48" t="s">
        <v>45</v>
      </c>
      <c r="E387" s="48" t="s">
        <v>40</v>
      </c>
      <c r="F387" s="209">
        <v>44.663126690331282</v>
      </c>
      <c r="G387" s="209">
        <v>44.491175733266481</v>
      </c>
      <c r="H387" s="209">
        <v>44.308512063227944</v>
      </c>
      <c r="I387" s="209">
        <v>40.193274517849801</v>
      </c>
      <c r="J387" s="209">
        <v>38.191125859587395</v>
      </c>
      <c r="K387" s="209">
        <v>33.68366778891324</v>
      </c>
      <c r="L387" s="209">
        <v>24.328318577257683</v>
      </c>
      <c r="M387" s="209">
        <v>20.829780417016721</v>
      </c>
      <c r="N387" s="209">
        <v>22.695721600117867</v>
      </c>
      <c r="O387" s="209">
        <v>21.765000000000001</v>
      </c>
      <c r="P387" s="209">
        <v>22.758602733572893</v>
      </c>
      <c r="Q387" s="209">
        <v>23.797785415949686</v>
      </c>
      <c r="R387" s="209">
        <v>22.87466617515603</v>
      </c>
      <c r="S387" s="209">
        <v>24.188618611181905</v>
      </c>
      <c r="T387" s="209">
        <v>25.239473610438484</v>
      </c>
      <c r="U387" s="209">
        <v>25.5253745883556</v>
      </c>
      <c r="V387" s="209">
        <v>25.54457324500132</v>
      </c>
      <c r="X387" s="48" t="str">
        <f>_xlfn.CONCAT(Inputs1[[#This Row],[Item Code]],"_",Inputs1[[#This Row],[Company Acronym]])</f>
        <v>C_TCSDEBTTR_PR24CA008_SWB</v>
      </c>
    </row>
    <row r="388" spans="1:24">
      <c r="A388" s="48" t="s">
        <v>108</v>
      </c>
      <c r="B388" s="48" t="s">
        <v>79</v>
      </c>
      <c r="C388" s="48" t="s">
        <v>80</v>
      </c>
      <c r="D388" s="48" t="s">
        <v>45</v>
      </c>
      <c r="E388" s="48" t="s">
        <v>40</v>
      </c>
      <c r="F388" s="209">
        <v>44.663126690331282</v>
      </c>
      <c r="G388" s="209">
        <v>44.491175733266481</v>
      </c>
      <c r="H388" s="209">
        <v>44.308512063227944</v>
      </c>
      <c r="I388" s="209">
        <v>40.193274517849801</v>
      </c>
      <c r="J388" s="209">
        <v>38.191125859587395</v>
      </c>
      <c r="K388" s="209">
        <v>33.68366778891324</v>
      </c>
      <c r="L388" s="209">
        <v>36.263994918777435</v>
      </c>
      <c r="M388" s="209">
        <v>29.380015657221406</v>
      </c>
      <c r="N388" s="209">
        <v>31.2888776337115</v>
      </c>
      <c r="O388" s="209">
        <v>30.265000000000001</v>
      </c>
      <c r="P388" s="209">
        <v>30.387438719199178</v>
      </c>
      <c r="Q388" s="209">
        <v>32.297785415949683</v>
      </c>
      <c r="R388" s="209">
        <v>33.974666175156024</v>
      </c>
      <c r="S388" s="209">
        <v>35.382618611181904</v>
      </c>
      <c r="T388" s="209">
        <v>36.716473610438477</v>
      </c>
      <c r="U388" s="209">
        <v>37.394374588355596</v>
      </c>
      <c r="V388" s="209">
        <v>37.821573245001318</v>
      </c>
      <c r="X388" s="48" t="str">
        <f>_xlfn.CONCAT(Inputs1[[#This Row],[Item Code]],"_",Inputs1[[#This Row],[Company Acronym]])</f>
        <v>C_TCTR_PR24CA008_SWB</v>
      </c>
    </row>
    <row r="389" spans="1:24">
      <c r="A389" s="48" t="s">
        <v>108</v>
      </c>
      <c r="B389" s="48" t="s">
        <v>81</v>
      </c>
      <c r="C389" s="48" t="s">
        <v>82</v>
      </c>
      <c r="D389" s="48" t="s">
        <v>83</v>
      </c>
      <c r="E389" s="48" t="s">
        <v>40</v>
      </c>
      <c r="F389" s="211" t="s">
        <v>84</v>
      </c>
      <c r="G389" s="211" t="s">
        <v>84</v>
      </c>
      <c r="H389" s="211" t="s">
        <v>84</v>
      </c>
      <c r="I389" s="211" t="s">
        <v>84</v>
      </c>
      <c r="J389" s="211" t="s">
        <v>84</v>
      </c>
      <c r="K389" s="211" t="s">
        <v>84</v>
      </c>
      <c r="L389" s="211" t="s">
        <v>84</v>
      </c>
      <c r="M389" s="211" t="s">
        <v>84</v>
      </c>
      <c r="N389" s="211" t="s">
        <v>84</v>
      </c>
      <c r="O389" s="211" t="s">
        <v>84</v>
      </c>
      <c r="P389" s="211" t="s">
        <v>84</v>
      </c>
      <c r="Q389" s="211" t="s">
        <v>84</v>
      </c>
      <c r="R389" s="211" t="s">
        <v>84</v>
      </c>
      <c r="S389" s="211" t="s">
        <v>84</v>
      </c>
      <c r="T389" s="211" t="s">
        <v>84</v>
      </c>
      <c r="U389" s="211" t="s">
        <v>84</v>
      </c>
      <c r="V389" s="211" t="s">
        <v>84</v>
      </c>
      <c r="X389" s="48" t="str">
        <f>_xlfn.CONCAT(Inputs1[[#This Row],[Item Code]],"_",Inputs1[[#This Row],[Company Acronym]])</f>
        <v>PR24QA_PR24CA10_OUT1_SWB</v>
      </c>
    </row>
    <row r="390" spans="1:24">
      <c r="A390" s="48" t="s">
        <v>108</v>
      </c>
      <c r="B390" s="48" t="s">
        <v>85</v>
      </c>
      <c r="C390" s="48" t="s">
        <v>86</v>
      </c>
      <c r="D390" s="48" t="s">
        <v>83</v>
      </c>
      <c r="E390" s="48" t="s">
        <v>40</v>
      </c>
      <c r="F390" s="211" t="s">
        <v>87</v>
      </c>
      <c r="G390" s="211" t="s">
        <v>87</v>
      </c>
      <c r="H390" s="211" t="s">
        <v>87</v>
      </c>
      <c r="I390" s="211" t="s">
        <v>87</v>
      </c>
      <c r="J390" s="211" t="s">
        <v>87</v>
      </c>
      <c r="K390" s="211" t="s">
        <v>87</v>
      </c>
      <c r="L390" s="211" t="s">
        <v>87</v>
      </c>
      <c r="M390" s="211" t="s">
        <v>87</v>
      </c>
      <c r="N390" s="211" t="s">
        <v>87</v>
      </c>
      <c r="O390" s="211" t="s">
        <v>87</v>
      </c>
      <c r="P390" s="211" t="s">
        <v>87</v>
      </c>
      <c r="Q390" s="211" t="s">
        <v>87</v>
      </c>
      <c r="R390" s="211" t="s">
        <v>87</v>
      </c>
      <c r="S390" s="211" t="s">
        <v>87</v>
      </c>
      <c r="T390" s="211" t="s">
        <v>87</v>
      </c>
      <c r="U390" s="211" t="s">
        <v>87</v>
      </c>
      <c r="V390" s="211" t="s">
        <v>87</v>
      </c>
      <c r="X390" s="48" t="str">
        <f>_xlfn.CONCAT(Inputs1[[#This Row],[Item Code]],"_",Inputs1[[#This Row],[Company Acronym]])</f>
        <v>PR24QA_PR24CA10_OUT2_SWB</v>
      </c>
    </row>
    <row r="391" spans="1:24">
      <c r="A391" s="48" t="s">
        <v>108</v>
      </c>
      <c r="B391" s="48" t="s">
        <v>88</v>
      </c>
      <c r="C391" s="48" t="s">
        <v>89</v>
      </c>
      <c r="D391" s="48" t="s">
        <v>83</v>
      </c>
      <c r="E391" s="48" t="s">
        <v>40</v>
      </c>
      <c r="F391" s="212">
        <v>0</v>
      </c>
      <c r="G391" s="212">
        <v>0</v>
      </c>
      <c r="H391" s="212">
        <v>0</v>
      </c>
      <c r="I391" s="212">
        <v>0</v>
      </c>
      <c r="J391" s="212">
        <v>0</v>
      </c>
      <c r="K391" s="212">
        <v>0</v>
      </c>
      <c r="L391" s="212">
        <v>0</v>
      </c>
      <c r="M391" s="212">
        <v>0</v>
      </c>
      <c r="N391" s="212">
        <v>0</v>
      </c>
      <c r="O391" s="212">
        <v>0</v>
      </c>
      <c r="P391" s="212">
        <v>0</v>
      </c>
      <c r="Q391" s="212">
        <v>0</v>
      </c>
      <c r="R391" s="212">
        <v>0</v>
      </c>
      <c r="S391" s="212">
        <v>0</v>
      </c>
      <c r="T391" s="212">
        <v>0</v>
      </c>
      <c r="U391" s="212">
        <v>0</v>
      </c>
      <c r="V391" s="212">
        <v>0</v>
      </c>
      <c r="X391" s="48" t="str">
        <f>_xlfn.CONCAT(Inputs1[[#This Row],[Item Code]],"_",Inputs1[[#This Row],[Company Acronym]])</f>
        <v>PR24QA_PR24CA10_OUT3_SWB</v>
      </c>
    </row>
    <row r="392" spans="1:24">
      <c r="A392" s="48" t="s">
        <v>108</v>
      </c>
      <c r="B392" s="48" t="s">
        <v>90</v>
      </c>
      <c r="C392" s="48" t="s">
        <v>91</v>
      </c>
      <c r="D392" s="48" t="s">
        <v>39</v>
      </c>
      <c r="E392" s="48" t="s">
        <v>40</v>
      </c>
      <c r="F392" s="212">
        <v>0</v>
      </c>
      <c r="G392" s="212">
        <v>0</v>
      </c>
      <c r="H392" s="212">
        <v>0</v>
      </c>
      <c r="I392" s="212">
        <v>0</v>
      </c>
      <c r="J392" s="212">
        <v>0</v>
      </c>
      <c r="K392" s="212">
        <v>0</v>
      </c>
      <c r="L392" s="212">
        <v>0</v>
      </c>
      <c r="M392" s="212">
        <v>0</v>
      </c>
      <c r="N392" s="212">
        <v>0</v>
      </c>
      <c r="O392" s="212">
        <v>0</v>
      </c>
      <c r="P392" s="212">
        <v>0</v>
      </c>
      <c r="Q392" s="212">
        <v>0</v>
      </c>
      <c r="R392" s="212">
        <v>0</v>
      </c>
      <c r="S392" s="212">
        <v>0</v>
      </c>
      <c r="T392" s="212">
        <v>0</v>
      </c>
      <c r="U392" s="212">
        <v>0</v>
      </c>
      <c r="V392" s="212">
        <v>0</v>
      </c>
      <c r="X392" s="48" t="str">
        <f>_xlfn.CONCAT(Inputs1[[#This Row],[Item Code]],"_",Inputs1[[#This Row],[Company Acronym]])</f>
        <v>PR24QA_PR24CA10_OUT4_SWB</v>
      </c>
    </row>
    <row r="393" spans="1:24">
      <c r="A393" s="48" t="s">
        <v>109</v>
      </c>
      <c r="B393" s="48" t="s">
        <v>37</v>
      </c>
      <c r="C393" s="48" t="s">
        <v>38</v>
      </c>
      <c r="D393" s="48" t="s">
        <v>39</v>
      </c>
      <c r="E393" s="48" t="s">
        <v>40</v>
      </c>
      <c r="F393" s="209">
        <v>0</v>
      </c>
      <c r="G393" s="209">
        <v>0</v>
      </c>
      <c r="H393" s="209">
        <v>0</v>
      </c>
      <c r="I393" s="209">
        <v>0</v>
      </c>
      <c r="J393" s="209">
        <v>0</v>
      </c>
      <c r="K393" s="209">
        <v>0</v>
      </c>
      <c r="L393" s="209">
        <v>0</v>
      </c>
      <c r="M393" s="209">
        <v>0</v>
      </c>
      <c r="N393" s="209">
        <v>0</v>
      </c>
      <c r="O393" s="209">
        <v>0</v>
      </c>
      <c r="P393" s="209">
        <v>0</v>
      </c>
      <c r="Q393" s="209">
        <v>0</v>
      </c>
      <c r="R393" s="209">
        <v>0</v>
      </c>
      <c r="S393" s="209">
        <v>0</v>
      </c>
      <c r="T393" s="209">
        <v>0</v>
      </c>
      <c r="U393" s="209">
        <v>0</v>
      </c>
      <c r="V393" s="209">
        <v>0</v>
      </c>
      <c r="X393" s="48" t="str">
        <f>_xlfn.CONCAT(Inputs1[[#This Row],[Item Code]],"_",Inputs1[[#This Row],[Company Acronym]])</f>
        <v>C_COVID20_PR24CA008_SWT</v>
      </c>
    </row>
    <row r="394" spans="1:24">
      <c r="A394" s="48" t="s">
        <v>109</v>
      </c>
      <c r="B394" s="48" t="s">
        <v>41</v>
      </c>
      <c r="C394" s="48" t="s">
        <v>42</v>
      </c>
      <c r="D394" s="48" t="s">
        <v>39</v>
      </c>
      <c r="E394" s="48" t="s">
        <v>40</v>
      </c>
      <c r="F394" s="209">
        <v>0</v>
      </c>
      <c r="G394" s="209">
        <v>0</v>
      </c>
      <c r="H394" s="209">
        <v>0</v>
      </c>
      <c r="I394" s="209">
        <v>0</v>
      </c>
      <c r="J394" s="209">
        <v>0</v>
      </c>
      <c r="K394" s="209">
        <v>0</v>
      </c>
      <c r="L394" s="209">
        <v>0</v>
      </c>
      <c r="M394" s="209">
        <v>0</v>
      </c>
      <c r="N394" s="209">
        <v>0</v>
      </c>
      <c r="O394" s="209">
        <v>0</v>
      </c>
      <c r="P394" s="209">
        <v>0</v>
      </c>
      <c r="Q394" s="209">
        <v>0</v>
      </c>
      <c r="R394" s="209">
        <v>0</v>
      </c>
      <c r="S394" s="209">
        <v>0</v>
      </c>
      <c r="T394" s="209">
        <v>0</v>
      </c>
      <c r="U394" s="209">
        <v>0</v>
      </c>
      <c r="V394" s="209">
        <v>0</v>
      </c>
      <c r="X394" s="48" t="str">
        <f>_xlfn.CONCAT(Inputs1[[#This Row],[Item Code]],"_",Inputs1[[#This Row],[Company Acronym]])</f>
        <v>C_COVID21_PR24CA008_SWT</v>
      </c>
    </row>
    <row r="395" spans="1:24">
      <c r="A395" s="48" t="s">
        <v>109</v>
      </c>
      <c r="B395" s="48" t="s">
        <v>43</v>
      </c>
      <c r="C395" s="48" t="s">
        <v>44</v>
      </c>
      <c r="D395" s="48" t="s">
        <v>45</v>
      </c>
      <c r="E395" s="48" t="s">
        <v>40</v>
      </c>
      <c r="F395" s="209">
        <v>20.964503042596345</v>
      </c>
      <c r="G395" s="209">
        <v>19.892712877078687</v>
      </c>
      <c r="H395" s="209">
        <v>18.531180532445905</v>
      </c>
      <c r="I395" s="209">
        <v>0</v>
      </c>
      <c r="J395" s="209">
        <v>0</v>
      </c>
      <c r="K395" s="209">
        <v>0</v>
      </c>
      <c r="L395" s="209">
        <v>0</v>
      </c>
      <c r="M395" s="209">
        <v>0</v>
      </c>
      <c r="N395" s="209">
        <v>0</v>
      </c>
      <c r="O395" s="209">
        <v>0</v>
      </c>
      <c r="P395" s="209">
        <v>0</v>
      </c>
      <c r="Q395" s="209">
        <v>0</v>
      </c>
      <c r="R395" s="209">
        <v>0</v>
      </c>
      <c r="S395" s="209">
        <v>0</v>
      </c>
      <c r="T395" s="209">
        <v>0</v>
      </c>
      <c r="U395" s="209">
        <v>0</v>
      </c>
      <c r="V395" s="209">
        <v>0</v>
      </c>
      <c r="X395" s="48" t="str">
        <f>_xlfn.CONCAT(Inputs1[[#This Row],[Item Code]],"_",Inputs1[[#This Row],[Company Acronym]])</f>
        <v>C_DCSDEBTT_PR24CA008_SWT</v>
      </c>
    </row>
    <row r="396" spans="1:24">
      <c r="A396" s="48" t="s">
        <v>109</v>
      </c>
      <c r="B396" s="48" t="s">
        <v>46</v>
      </c>
      <c r="C396" s="48" t="s">
        <v>47</v>
      </c>
      <c r="D396" s="48" t="s">
        <v>45</v>
      </c>
      <c r="E396" s="48" t="s">
        <v>40</v>
      </c>
      <c r="F396" s="209">
        <v>20.964503042596345</v>
      </c>
      <c r="G396" s="209">
        <v>19.892712877078687</v>
      </c>
      <c r="H396" s="209">
        <v>18.531180532445905</v>
      </c>
      <c r="I396" s="209">
        <v>0</v>
      </c>
      <c r="J396" s="209">
        <v>0</v>
      </c>
      <c r="K396" s="209">
        <v>0</v>
      </c>
      <c r="L396" s="209">
        <v>0</v>
      </c>
      <c r="M396" s="209">
        <v>0</v>
      </c>
      <c r="N396" s="209">
        <v>0</v>
      </c>
      <c r="O396" s="209">
        <v>0</v>
      </c>
      <c r="P396" s="209">
        <v>0</v>
      </c>
      <c r="Q396" s="209">
        <v>0</v>
      </c>
      <c r="R396" s="209">
        <v>0</v>
      </c>
      <c r="S396" s="209">
        <v>0</v>
      </c>
      <c r="T396" s="209">
        <v>0</v>
      </c>
      <c r="U396" s="209">
        <v>0</v>
      </c>
      <c r="V396" s="209">
        <v>0</v>
      </c>
      <c r="X396" s="48" t="str">
        <f>_xlfn.CONCAT(Inputs1[[#This Row],[Item Code]],"_",Inputs1[[#This Row],[Company Acronym]])</f>
        <v>C_DCT_PR24CA008_SWT</v>
      </c>
    </row>
    <row r="397" spans="1:24">
      <c r="A397" s="48" t="s">
        <v>109</v>
      </c>
      <c r="B397" s="48" t="s">
        <v>48</v>
      </c>
      <c r="C397" s="48" t="s">
        <v>49</v>
      </c>
      <c r="D397" s="48" t="s">
        <v>50</v>
      </c>
      <c r="E397" s="48" t="s">
        <v>40</v>
      </c>
      <c r="F397" s="210">
        <v>21.5608378488445</v>
      </c>
      <c r="G397" s="210">
        <v>21.486762156609799</v>
      </c>
      <c r="H397" s="210">
        <v>21.227568461020901</v>
      </c>
      <c r="I397" s="210">
        <v>0</v>
      </c>
      <c r="J397" s="210">
        <v>0</v>
      </c>
      <c r="K397" s="210">
        <v>0</v>
      </c>
      <c r="L397" s="210">
        <v>0</v>
      </c>
      <c r="M397" s="210">
        <v>0</v>
      </c>
      <c r="N397" s="210">
        <v>0</v>
      </c>
      <c r="O397" s="210">
        <v>0</v>
      </c>
      <c r="P397" s="210">
        <v>0</v>
      </c>
      <c r="Q397" s="210">
        <v>0</v>
      </c>
      <c r="R397" s="210">
        <v>0</v>
      </c>
      <c r="S397" s="210">
        <v>0</v>
      </c>
      <c r="T397" s="210">
        <v>0</v>
      </c>
      <c r="U397" s="210">
        <v>0</v>
      </c>
      <c r="V397" s="210">
        <v>0</v>
      </c>
      <c r="X397" s="48" t="str">
        <f>_xlfn.CONCAT(Inputs1[[#This Row],[Item Code]],"_",Inputs1[[#This Row],[Company Acronym]])</f>
        <v>C_EQLPCF62_PR24CA008_SWT</v>
      </c>
    </row>
    <row r="398" spans="1:24">
      <c r="A398" s="48" t="s">
        <v>109</v>
      </c>
      <c r="B398" s="48" t="s">
        <v>51</v>
      </c>
      <c r="C398" s="48" t="s">
        <v>52</v>
      </c>
      <c r="D398" s="48" t="s">
        <v>39</v>
      </c>
      <c r="E398" s="48" t="s">
        <v>40</v>
      </c>
      <c r="F398" s="209">
        <v>1.75507518683145</v>
      </c>
      <c r="G398" s="209">
        <v>1.7127296101535401</v>
      </c>
      <c r="H398" s="209">
        <v>1.6580463151598901</v>
      </c>
      <c r="I398" s="209">
        <v>0</v>
      </c>
      <c r="J398" s="209">
        <v>0</v>
      </c>
      <c r="K398" s="209">
        <v>0</v>
      </c>
      <c r="L398" s="209">
        <v>0</v>
      </c>
      <c r="M398" s="209">
        <v>0</v>
      </c>
      <c r="N398" s="209">
        <v>0</v>
      </c>
      <c r="O398" s="209">
        <v>0</v>
      </c>
      <c r="P398" s="209">
        <v>0</v>
      </c>
      <c r="Q398" s="209">
        <v>0</v>
      </c>
      <c r="R398" s="209">
        <v>0</v>
      </c>
      <c r="S398" s="209">
        <v>0</v>
      </c>
      <c r="T398" s="209">
        <v>0</v>
      </c>
      <c r="U398" s="209">
        <v>0</v>
      </c>
      <c r="V398" s="209">
        <v>0</v>
      </c>
      <c r="X398" s="48" t="str">
        <f>_xlfn.CONCAT(Inputs1[[#This Row],[Item Code]],"_",Inputs1[[#This Row],[Company Acronym]])</f>
        <v>C_EQXPCF2_PR24CA008_SWT</v>
      </c>
    </row>
    <row r="399" spans="1:24">
      <c r="A399" s="48" t="s">
        <v>109</v>
      </c>
      <c r="B399" s="48" t="s">
        <v>53</v>
      </c>
      <c r="C399" s="48" t="s">
        <v>54</v>
      </c>
      <c r="D399" s="48" t="s">
        <v>50</v>
      </c>
      <c r="E399" s="48" t="s">
        <v>40</v>
      </c>
      <c r="F399" s="210">
        <v>0.91042907407976725</v>
      </c>
      <c r="G399" s="210">
        <v>0.91189943583313549</v>
      </c>
      <c r="H399" s="210">
        <v>0.90045253789614066</v>
      </c>
      <c r="I399" s="210">
        <v>0</v>
      </c>
      <c r="J399" s="210">
        <v>0</v>
      </c>
      <c r="K399" s="210">
        <v>0</v>
      </c>
      <c r="L399" s="210">
        <v>0</v>
      </c>
      <c r="M399" s="210">
        <v>0</v>
      </c>
      <c r="N399" s="210">
        <v>0</v>
      </c>
      <c r="O399" s="210">
        <v>0</v>
      </c>
      <c r="P399" s="210">
        <v>0</v>
      </c>
      <c r="Q399" s="210">
        <v>0</v>
      </c>
      <c r="R399" s="210">
        <v>0</v>
      </c>
      <c r="S399" s="210">
        <v>0</v>
      </c>
      <c r="T399" s="210">
        <v>0</v>
      </c>
      <c r="U399" s="210">
        <v>0</v>
      </c>
      <c r="V399" s="210">
        <v>0</v>
      </c>
      <c r="X399" s="48" t="str">
        <f>_xlfn.CONCAT(Inputs1[[#This Row],[Item Code]],"_",Inputs1[[#This Row],[Company Acronym]])</f>
        <v>C_HHDUHH_PR24CA008_SWT</v>
      </c>
    </row>
    <row r="400" spans="1:24">
      <c r="A400" s="48" t="s">
        <v>109</v>
      </c>
      <c r="B400" s="48" t="s">
        <v>55</v>
      </c>
      <c r="C400" s="48" t="s">
        <v>56</v>
      </c>
      <c r="D400" s="48" t="s">
        <v>50</v>
      </c>
      <c r="E400" s="48" t="s">
        <v>40</v>
      </c>
      <c r="F400" s="210">
        <v>0.75974171154528714</v>
      </c>
      <c r="G400" s="210">
        <v>0.77336682509994081</v>
      </c>
      <c r="H400" s="210">
        <v>0.78370075132981443</v>
      </c>
      <c r="I400" s="210">
        <v>0</v>
      </c>
      <c r="J400" s="210">
        <v>0</v>
      </c>
      <c r="K400" s="210">
        <v>0</v>
      </c>
      <c r="L400" s="210">
        <v>0</v>
      </c>
      <c r="M400" s="210">
        <v>0</v>
      </c>
      <c r="N400" s="210">
        <v>0</v>
      </c>
      <c r="O400" s="210">
        <v>0</v>
      </c>
      <c r="P400" s="210">
        <v>0</v>
      </c>
      <c r="Q400" s="210">
        <v>0</v>
      </c>
      <c r="R400" s="210">
        <v>0</v>
      </c>
      <c r="S400" s="210">
        <v>0</v>
      </c>
      <c r="T400" s="210">
        <v>0</v>
      </c>
      <c r="U400" s="210">
        <v>0</v>
      </c>
      <c r="V400" s="210">
        <v>0</v>
      </c>
      <c r="X400" s="48" t="str">
        <f>_xlfn.CONCAT(Inputs1[[#This Row],[Item Code]],"_",Inputs1[[#This Row],[Company Acronym]])</f>
        <v>C_HHMHH_PR24CA008_SWT</v>
      </c>
    </row>
    <row r="401" spans="1:24">
      <c r="A401" s="48" t="s">
        <v>109</v>
      </c>
      <c r="B401" s="48" t="s">
        <v>57</v>
      </c>
      <c r="C401" s="48" t="s">
        <v>58</v>
      </c>
      <c r="D401" s="48" t="s">
        <v>59</v>
      </c>
      <c r="E401" s="48" t="s">
        <v>40</v>
      </c>
      <c r="F401" s="209">
        <v>715.63400000000001</v>
      </c>
      <c r="G401" s="209">
        <v>720.17700000000002</v>
      </c>
      <c r="H401" s="209">
        <v>735.62900000000002</v>
      </c>
      <c r="I401" s="209">
        <v>0</v>
      </c>
      <c r="J401" s="209">
        <v>0</v>
      </c>
      <c r="K401" s="209">
        <v>0</v>
      </c>
      <c r="L401" s="209">
        <v>0</v>
      </c>
      <c r="M401" s="209">
        <v>0</v>
      </c>
      <c r="N401" s="209">
        <v>0</v>
      </c>
      <c r="O401" s="209">
        <v>0</v>
      </c>
      <c r="P401" s="209">
        <v>0</v>
      </c>
      <c r="Q401" s="209">
        <v>0</v>
      </c>
      <c r="R401" s="209">
        <v>0</v>
      </c>
      <c r="S401" s="209">
        <v>0</v>
      </c>
      <c r="T401" s="209">
        <v>0</v>
      </c>
      <c r="U401" s="209">
        <v>0</v>
      </c>
      <c r="V401" s="209">
        <v>0</v>
      </c>
      <c r="X401" s="48" t="str">
        <f>_xlfn.CONCAT(Inputs1[[#This Row],[Item Code]],"_",Inputs1[[#This Row],[Company Acronym]])</f>
        <v>C_HHT_PR24CA008_SWT</v>
      </c>
    </row>
    <row r="402" spans="1:24">
      <c r="A402" s="48" t="s">
        <v>109</v>
      </c>
      <c r="B402" s="48" t="s">
        <v>60</v>
      </c>
      <c r="C402" s="48" t="s">
        <v>61</v>
      </c>
      <c r="D402" s="48" t="s">
        <v>50</v>
      </c>
      <c r="E402" s="48" t="s">
        <v>40</v>
      </c>
      <c r="F402" s="210">
        <v>13.3925613528915</v>
      </c>
      <c r="G402" s="210">
        <v>13.386118326019801</v>
      </c>
      <c r="H402" s="210">
        <v>13.3826418158144</v>
      </c>
      <c r="I402" s="210">
        <v>0</v>
      </c>
      <c r="J402" s="210">
        <v>0</v>
      </c>
      <c r="K402" s="210">
        <v>0</v>
      </c>
      <c r="L402" s="210">
        <v>0</v>
      </c>
      <c r="M402" s="210">
        <v>0</v>
      </c>
      <c r="N402" s="210">
        <v>0</v>
      </c>
      <c r="O402" s="210">
        <v>0</v>
      </c>
      <c r="P402" s="210">
        <v>0</v>
      </c>
      <c r="Q402" s="210">
        <v>0</v>
      </c>
      <c r="R402" s="210">
        <v>0</v>
      </c>
      <c r="S402" s="210">
        <v>0</v>
      </c>
      <c r="T402" s="210">
        <v>0</v>
      </c>
      <c r="U402" s="210">
        <v>0</v>
      </c>
      <c r="V402" s="210">
        <v>0</v>
      </c>
      <c r="X402" s="48" t="str">
        <f>_xlfn.CONCAT(Inputs1[[#This Row],[Item Code]],"_",Inputs1[[#This Row],[Company Acronym]])</f>
        <v>C_INCSCOREINT_PR24CA008_SWT</v>
      </c>
    </row>
    <row r="403" spans="1:24">
      <c r="A403" s="48" t="s">
        <v>109</v>
      </c>
      <c r="B403" s="48" t="s">
        <v>62</v>
      </c>
      <c r="C403" s="48" t="s">
        <v>63</v>
      </c>
      <c r="D403" s="48" t="s">
        <v>45</v>
      </c>
      <c r="E403" s="48" t="s">
        <v>40</v>
      </c>
      <c r="F403" s="209">
        <v>17.339037308468068</v>
      </c>
      <c r="G403" s="209">
        <v>18.183556515897937</v>
      </c>
      <c r="H403" s="209">
        <v>20.25013053176399</v>
      </c>
      <c r="I403" s="209">
        <v>0</v>
      </c>
      <c r="J403" s="209">
        <v>0</v>
      </c>
      <c r="K403" s="209">
        <v>0</v>
      </c>
      <c r="L403" s="209">
        <v>0</v>
      </c>
      <c r="M403" s="209">
        <v>0</v>
      </c>
      <c r="N403" s="209">
        <v>0</v>
      </c>
      <c r="O403" s="209">
        <v>0</v>
      </c>
      <c r="P403" s="209">
        <v>0</v>
      </c>
      <c r="Q403" s="209">
        <v>0</v>
      </c>
      <c r="R403" s="209">
        <v>0</v>
      </c>
      <c r="S403" s="209">
        <v>0</v>
      </c>
      <c r="T403" s="209">
        <v>0</v>
      </c>
      <c r="U403" s="209">
        <v>0</v>
      </c>
      <c r="V403" s="209">
        <v>0</v>
      </c>
      <c r="X403" s="48" t="str">
        <f>_xlfn.CONCAT(Inputs1[[#This Row],[Item Code]],"_",Inputs1[[#This Row],[Company Acronym]])</f>
        <v>C_OCSDEBTTR_PR24CA008_SWT</v>
      </c>
    </row>
    <row r="404" spans="1:24">
      <c r="A404" s="48" t="s">
        <v>109</v>
      </c>
      <c r="B404" s="48" t="s">
        <v>64</v>
      </c>
      <c r="C404" s="48" t="s">
        <v>65</v>
      </c>
      <c r="D404" s="48" t="s">
        <v>45</v>
      </c>
      <c r="E404" s="48" t="s">
        <v>40</v>
      </c>
      <c r="F404" s="209">
        <v>17.339037308468068</v>
      </c>
      <c r="G404" s="209">
        <v>18.183556515897937</v>
      </c>
      <c r="H404" s="209">
        <v>20.25013053176399</v>
      </c>
      <c r="I404" s="209">
        <v>0</v>
      </c>
      <c r="J404" s="209">
        <v>0</v>
      </c>
      <c r="K404" s="209">
        <v>0</v>
      </c>
      <c r="L404" s="209">
        <v>0</v>
      </c>
      <c r="M404" s="209">
        <v>0</v>
      </c>
      <c r="N404" s="209">
        <v>0</v>
      </c>
      <c r="O404" s="209">
        <v>0</v>
      </c>
      <c r="P404" s="209">
        <v>0</v>
      </c>
      <c r="Q404" s="209">
        <v>0</v>
      </c>
      <c r="R404" s="209">
        <v>0</v>
      </c>
      <c r="S404" s="209">
        <v>0</v>
      </c>
      <c r="T404" s="209">
        <v>0</v>
      </c>
      <c r="U404" s="209">
        <v>0</v>
      </c>
      <c r="V404" s="209">
        <v>0</v>
      </c>
      <c r="X404" s="48" t="str">
        <f>_xlfn.CONCAT(Inputs1[[#This Row],[Item Code]],"_",Inputs1[[#This Row],[Company Acronym]])</f>
        <v>C_OCTR_PR24CA008_SWT</v>
      </c>
    </row>
    <row r="405" spans="1:24">
      <c r="A405" s="48" t="s">
        <v>109</v>
      </c>
      <c r="B405" s="48" t="s">
        <v>66</v>
      </c>
      <c r="C405" s="48" t="s">
        <v>67</v>
      </c>
      <c r="D405" s="48" t="s">
        <v>68</v>
      </c>
      <c r="E405" s="48" t="s">
        <v>40</v>
      </c>
      <c r="F405" s="209">
        <v>688.24903730355345</v>
      </c>
      <c r="G405" s="209">
        <v>690.55383108327328</v>
      </c>
      <c r="H405" s="209">
        <v>631.72032643263208</v>
      </c>
      <c r="I405" s="209">
        <v>0</v>
      </c>
      <c r="J405" s="209">
        <v>0</v>
      </c>
      <c r="K405" s="209">
        <v>0</v>
      </c>
      <c r="L405" s="209">
        <v>0</v>
      </c>
      <c r="M405" s="209">
        <v>0</v>
      </c>
      <c r="N405" s="209">
        <v>0</v>
      </c>
      <c r="O405" s="209">
        <v>0</v>
      </c>
      <c r="P405" s="209">
        <v>0</v>
      </c>
      <c r="Q405" s="209">
        <v>0</v>
      </c>
      <c r="R405" s="209">
        <v>0</v>
      </c>
      <c r="S405" s="209">
        <v>0</v>
      </c>
      <c r="T405" s="209">
        <v>0</v>
      </c>
      <c r="U405" s="209">
        <v>0</v>
      </c>
      <c r="V405" s="209">
        <v>0</v>
      </c>
      <c r="X405" s="48" t="str">
        <f>_xlfn.CONCAT(Inputs1[[#This Row],[Item Code]],"_",Inputs1[[#This Row],[Company Acronym]])</f>
        <v>C_REVHH_PR24CA008_SWT</v>
      </c>
    </row>
    <row r="406" spans="1:24">
      <c r="A406" s="48" t="s">
        <v>109</v>
      </c>
      <c r="B406" s="48" t="s">
        <v>69</v>
      </c>
      <c r="C406" s="48" t="s">
        <v>70</v>
      </c>
      <c r="D406" s="48" t="s">
        <v>45</v>
      </c>
      <c r="E406" s="48" t="s">
        <v>40</v>
      </c>
      <c r="F406" s="209">
        <v>17.142983836244856</v>
      </c>
      <c r="G406" s="209">
        <v>18.093334983742771</v>
      </c>
      <c r="H406" s="209">
        <v>20.532941326992432</v>
      </c>
      <c r="I406" s="209">
        <v>0</v>
      </c>
      <c r="J406" s="209">
        <v>0</v>
      </c>
      <c r="K406" s="209">
        <v>0</v>
      </c>
      <c r="L406" s="209">
        <v>0</v>
      </c>
      <c r="M406" s="209">
        <v>0</v>
      </c>
      <c r="N406" s="209">
        <v>0</v>
      </c>
      <c r="O406" s="209">
        <v>0</v>
      </c>
      <c r="P406" s="209">
        <v>0</v>
      </c>
      <c r="Q406" s="209">
        <v>0</v>
      </c>
      <c r="R406" s="209">
        <v>0</v>
      </c>
      <c r="S406" s="209">
        <v>0</v>
      </c>
      <c r="T406" s="209">
        <v>0</v>
      </c>
      <c r="U406" s="209">
        <v>0</v>
      </c>
      <c r="V406" s="209">
        <v>0</v>
      </c>
      <c r="X406" s="48" t="str">
        <f>_xlfn.CONCAT(Inputs1[[#This Row],[Item Code]],"_",Inputs1[[#This Row],[Company Acronym]])</f>
        <v>C_SOCSDEBTTR_PR24CA008_SWT</v>
      </c>
    </row>
    <row r="407" spans="1:24">
      <c r="A407" s="48" t="s">
        <v>109</v>
      </c>
      <c r="B407" s="48" t="s">
        <v>71</v>
      </c>
      <c r="C407" s="48" t="s">
        <v>72</v>
      </c>
      <c r="D407" s="48" t="s">
        <v>45</v>
      </c>
      <c r="E407" s="48" t="s">
        <v>40</v>
      </c>
      <c r="F407" s="209">
        <v>17.142983836244856</v>
      </c>
      <c r="G407" s="209">
        <v>18.093334983742771</v>
      </c>
      <c r="H407" s="209">
        <v>20.532941326992432</v>
      </c>
      <c r="I407" s="209">
        <v>0</v>
      </c>
      <c r="J407" s="209">
        <v>0</v>
      </c>
      <c r="K407" s="209">
        <v>0</v>
      </c>
      <c r="L407" s="209">
        <v>0</v>
      </c>
      <c r="M407" s="209">
        <v>0</v>
      </c>
      <c r="N407" s="209">
        <v>0</v>
      </c>
      <c r="O407" s="209">
        <v>0</v>
      </c>
      <c r="P407" s="209">
        <v>0</v>
      </c>
      <c r="Q407" s="209">
        <v>0</v>
      </c>
      <c r="R407" s="209">
        <v>0</v>
      </c>
      <c r="S407" s="209">
        <v>0</v>
      </c>
      <c r="T407" s="209">
        <v>0</v>
      </c>
      <c r="U407" s="209">
        <v>0</v>
      </c>
      <c r="V407" s="209">
        <v>0</v>
      </c>
      <c r="X407" s="48" t="str">
        <f>_xlfn.CONCAT(Inputs1[[#This Row],[Item Code]],"_",Inputs1[[#This Row],[Company Acronym]])</f>
        <v>C_SOCTR_PR24CA008_SWT</v>
      </c>
    </row>
    <row r="408" spans="1:24">
      <c r="A408" s="48" t="s">
        <v>109</v>
      </c>
      <c r="B408" s="48" t="s">
        <v>73</v>
      </c>
      <c r="C408" s="48" t="s">
        <v>74</v>
      </c>
      <c r="D408" s="48" t="s">
        <v>45</v>
      </c>
      <c r="E408" s="48" t="s">
        <v>40</v>
      </c>
      <c r="F408" s="209">
        <v>38.1074868788412</v>
      </c>
      <c r="G408" s="209">
        <v>37.986047860821458</v>
      </c>
      <c r="H408" s="209">
        <v>39.064121859438337</v>
      </c>
      <c r="I408" s="209">
        <v>0</v>
      </c>
      <c r="J408" s="209">
        <v>0</v>
      </c>
      <c r="K408" s="209">
        <v>0</v>
      </c>
      <c r="L408" s="209">
        <v>0</v>
      </c>
      <c r="M408" s="209">
        <v>0</v>
      </c>
      <c r="N408" s="209">
        <v>0</v>
      </c>
      <c r="O408" s="209">
        <v>0</v>
      </c>
      <c r="P408" s="209">
        <v>0</v>
      </c>
      <c r="Q408" s="209">
        <v>0</v>
      </c>
      <c r="R408" s="209">
        <v>0</v>
      </c>
      <c r="S408" s="209">
        <v>0</v>
      </c>
      <c r="T408" s="209">
        <v>0</v>
      </c>
      <c r="U408" s="209">
        <v>0</v>
      </c>
      <c r="V408" s="209">
        <v>0</v>
      </c>
      <c r="X408" s="48" t="str">
        <f>_xlfn.CONCAT(Inputs1[[#This Row],[Item Code]],"_",Inputs1[[#This Row],[Company Acronym]])</f>
        <v>C_STCSDEBTTR_PR24CA008_SWT</v>
      </c>
    </row>
    <row r="409" spans="1:24">
      <c r="A409" s="48" t="s">
        <v>109</v>
      </c>
      <c r="B409" s="48" t="s">
        <v>75</v>
      </c>
      <c r="C409" s="48" t="s">
        <v>76</v>
      </c>
      <c r="D409" s="48" t="s">
        <v>45</v>
      </c>
      <c r="E409" s="48" t="s">
        <v>40</v>
      </c>
      <c r="F409" s="209">
        <v>38.1074868788412</v>
      </c>
      <c r="G409" s="209">
        <v>37.986047860821458</v>
      </c>
      <c r="H409" s="209">
        <v>39.064121859438337</v>
      </c>
      <c r="I409" s="209">
        <v>0</v>
      </c>
      <c r="J409" s="209">
        <v>0</v>
      </c>
      <c r="K409" s="209">
        <v>0</v>
      </c>
      <c r="L409" s="209">
        <v>0</v>
      </c>
      <c r="M409" s="209">
        <v>0</v>
      </c>
      <c r="N409" s="209">
        <v>0</v>
      </c>
      <c r="O409" s="209">
        <v>0</v>
      </c>
      <c r="P409" s="209">
        <v>0</v>
      </c>
      <c r="Q409" s="209">
        <v>0</v>
      </c>
      <c r="R409" s="209">
        <v>0</v>
      </c>
      <c r="S409" s="209">
        <v>0</v>
      </c>
      <c r="T409" s="209">
        <v>0</v>
      </c>
      <c r="U409" s="209">
        <v>0</v>
      </c>
      <c r="V409" s="209">
        <v>0</v>
      </c>
      <c r="X409" s="48" t="str">
        <f>_xlfn.CONCAT(Inputs1[[#This Row],[Item Code]],"_",Inputs1[[#This Row],[Company Acronym]])</f>
        <v>C_STCTR_PR24CA008_SWT</v>
      </c>
    </row>
    <row r="410" spans="1:24">
      <c r="A410" s="48" t="s">
        <v>109</v>
      </c>
      <c r="B410" s="48" t="s">
        <v>77</v>
      </c>
      <c r="C410" s="48" t="s">
        <v>78</v>
      </c>
      <c r="D410" s="48" t="s">
        <v>45</v>
      </c>
      <c r="E410" s="48" t="s">
        <v>40</v>
      </c>
      <c r="F410" s="209">
        <v>38.303540351064413</v>
      </c>
      <c r="G410" s="209">
        <v>38.07626939297662</v>
      </c>
      <c r="H410" s="209">
        <v>38.781311064209895</v>
      </c>
      <c r="I410" s="209">
        <v>0</v>
      </c>
      <c r="J410" s="209">
        <v>0</v>
      </c>
      <c r="K410" s="209">
        <v>0</v>
      </c>
      <c r="L410" s="209">
        <v>0</v>
      </c>
      <c r="M410" s="209">
        <v>0</v>
      </c>
      <c r="N410" s="209">
        <v>0</v>
      </c>
      <c r="O410" s="209">
        <v>0</v>
      </c>
      <c r="P410" s="209">
        <v>0</v>
      </c>
      <c r="Q410" s="209">
        <v>0</v>
      </c>
      <c r="R410" s="209">
        <v>0</v>
      </c>
      <c r="S410" s="209">
        <v>0</v>
      </c>
      <c r="T410" s="209">
        <v>0</v>
      </c>
      <c r="U410" s="209">
        <v>0</v>
      </c>
      <c r="V410" s="209">
        <v>0</v>
      </c>
      <c r="X410" s="48" t="str">
        <f>_xlfn.CONCAT(Inputs1[[#This Row],[Item Code]],"_",Inputs1[[#This Row],[Company Acronym]])</f>
        <v>C_TCSDEBTTR_PR24CA008_SWT</v>
      </c>
    </row>
    <row r="411" spans="1:24">
      <c r="A411" s="48" t="s">
        <v>109</v>
      </c>
      <c r="B411" s="48" t="s">
        <v>79</v>
      </c>
      <c r="C411" s="48" t="s">
        <v>80</v>
      </c>
      <c r="D411" s="48" t="s">
        <v>45</v>
      </c>
      <c r="E411" s="48" t="s">
        <v>40</v>
      </c>
      <c r="F411" s="209">
        <v>38.303540351064413</v>
      </c>
      <c r="G411" s="209">
        <v>38.07626939297662</v>
      </c>
      <c r="H411" s="209">
        <v>38.781311064209895</v>
      </c>
      <c r="I411" s="209">
        <v>0</v>
      </c>
      <c r="J411" s="209">
        <v>0</v>
      </c>
      <c r="K411" s="209">
        <v>0</v>
      </c>
      <c r="L411" s="209">
        <v>0</v>
      </c>
      <c r="M411" s="209">
        <v>0</v>
      </c>
      <c r="N411" s="209">
        <v>0</v>
      </c>
      <c r="O411" s="209">
        <v>0</v>
      </c>
      <c r="P411" s="209">
        <v>0</v>
      </c>
      <c r="Q411" s="209">
        <v>0</v>
      </c>
      <c r="R411" s="209">
        <v>0</v>
      </c>
      <c r="S411" s="209">
        <v>0</v>
      </c>
      <c r="T411" s="209">
        <v>0</v>
      </c>
      <c r="U411" s="209">
        <v>0</v>
      </c>
      <c r="V411" s="209">
        <v>0</v>
      </c>
      <c r="X411" s="48" t="str">
        <f>_xlfn.CONCAT(Inputs1[[#This Row],[Item Code]],"_",Inputs1[[#This Row],[Company Acronym]])</f>
        <v>C_TCTR_PR24CA008_SWT</v>
      </c>
    </row>
    <row r="412" spans="1:24">
      <c r="A412" s="48" t="s">
        <v>109</v>
      </c>
      <c r="B412" s="48" t="s">
        <v>81</v>
      </c>
      <c r="C412" s="48" t="s">
        <v>82</v>
      </c>
      <c r="D412" s="48" t="s">
        <v>83</v>
      </c>
      <c r="E412" s="48" t="s">
        <v>40</v>
      </c>
      <c r="F412" s="211" t="s">
        <v>95</v>
      </c>
      <c r="G412" s="211" t="s">
        <v>95</v>
      </c>
      <c r="H412" s="211" t="s">
        <v>95</v>
      </c>
      <c r="I412" s="211" t="s">
        <v>95</v>
      </c>
      <c r="J412" s="211" t="s">
        <v>95</v>
      </c>
      <c r="K412" s="211" t="s">
        <v>95</v>
      </c>
      <c r="L412" s="211" t="s">
        <v>95</v>
      </c>
      <c r="M412" s="211" t="s">
        <v>95</v>
      </c>
      <c r="N412" s="211" t="s">
        <v>95</v>
      </c>
      <c r="O412" s="211" t="s">
        <v>95</v>
      </c>
      <c r="P412" s="211" t="s">
        <v>95</v>
      </c>
      <c r="Q412" s="211" t="s">
        <v>95</v>
      </c>
      <c r="R412" s="211" t="s">
        <v>95</v>
      </c>
      <c r="S412" s="211" t="s">
        <v>95</v>
      </c>
      <c r="T412" s="211" t="s">
        <v>95</v>
      </c>
      <c r="U412" s="211" t="s">
        <v>95</v>
      </c>
      <c r="V412" s="211" t="s">
        <v>95</v>
      </c>
      <c r="X412" s="48" t="str">
        <f>_xlfn.CONCAT(Inputs1[[#This Row],[Item Code]],"_",Inputs1[[#This Row],[Company Acronym]])</f>
        <v>PR24QA_PR24CA10_OUT1_SWT</v>
      </c>
    </row>
    <row r="413" spans="1:24">
      <c r="A413" s="48" t="s">
        <v>109</v>
      </c>
      <c r="B413" s="48" t="s">
        <v>85</v>
      </c>
      <c r="C413" s="48" t="s">
        <v>86</v>
      </c>
      <c r="D413" s="48" t="s">
        <v>83</v>
      </c>
      <c r="E413" s="48" t="s">
        <v>40</v>
      </c>
      <c r="F413" s="211" t="s">
        <v>95</v>
      </c>
      <c r="G413" s="211" t="s">
        <v>95</v>
      </c>
      <c r="H413" s="211" t="s">
        <v>95</v>
      </c>
      <c r="I413" s="211" t="s">
        <v>95</v>
      </c>
      <c r="J413" s="211" t="s">
        <v>95</v>
      </c>
      <c r="K413" s="211" t="s">
        <v>95</v>
      </c>
      <c r="L413" s="211" t="s">
        <v>95</v>
      </c>
      <c r="M413" s="211" t="s">
        <v>95</v>
      </c>
      <c r="N413" s="211" t="s">
        <v>95</v>
      </c>
      <c r="O413" s="211" t="s">
        <v>95</v>
      </c>
      <c r="P413" s="211" t="s">
        <v>95</v>
      </c>
      <c r="Q413" s="211" t="s">
        <v>95</v>
      </c>
      <c r="R413" s="211" t="s">
        <v>95</v>
      </c>
      <c r="S413" s="211" t="s">
        <v>95</v>
      </c>
      <c r="T413" s="211" t="s">
        <v>95</v>
      </c>
      <c r="U413" s="211" t="s">
        <v>95</v>
      </c>
      <c r="V413" s="211" t="s">
        <v>95</v>
      </c>
      <c r="X413" s="48" t="str">
        <f>_xlfn.CONCAT(Inputs1[[#This Row],[Item Code]],"_",Inputs1[[#This Row],[Company Acronym]])</f>
        <v>PR24QA_PR24CA10_OUT2_SWT</v>
      </c>
    </row>
    <row r="414" spans="1:24">
      <c r="A414" s="48" t="s">
        <v>109</v>
      </c>
      <c r="B414" s="48" t="s">
        <v>88</v>
      </c>
      <c r="C414" s="48" t="s">
        <v>89</v>
      </c>
      <c r="D414" s="48" t="s">
        <v>83</v>
      </c>
      <c r="E414" s="48" t="s">
        <v>40</v>
      </c>
      <c r="F414" s="211" t="s">
        <v>95</v>
      </c>
      <c r="G414" s="211" t="s">
        <v>95</v>
      </c>
      <c r="H414" s="211" t="s">
        <v>95</v>
      </c>
      <c r="I414" s="211" t="s">
        <v>95</v>
      </c>
      <c r="J414" s="211" t="s">
        <v>95</v>
      </c>
      <c r="K414" s="211" t="s">
        <v>95</v>
      </c>
      <c r="L414" s="211" t="s">
        <v>95</v>
      </c>
      <c r="M414" s="211" t="s">
        <v>95</v>
      </c>
      <c r="N414" s="211" t="s">
        <v>95</v>
      </c>
      <c r="O414" s="211" t="s">
        <v>95</v>
      </c>
      <c r="P414" s="211" t="s">
        <v>95</v>
      </c>
      <c r="Q414" s="211" t="s">
        <v>95</v>
      </c>
      <c r="R414" s="211" t="s">
        <v>95</v>
      </c>
      <c r="S414" s="211" t="s">
        <v>95</v>
      </c>
      <c r="T414" s="211" t="s">
        <v>95</v>
      </c>
      <c r="U414" s="211" t="s">
        <v>95</v>
      </c>
      <c r="V414" s="211" t="s">
        <v>95</v>
      </c>
      <c r="X414" s="48" t="str">
        <f>_xlfn.CONCAT(Inputs1[[#This Row],[Item Code]],"_",Inputs1[[#This Row],[Company Acronym]])</f>
        <v>PR24QA_PR24CA10_OUT3_SWT</v>
      </c>
    </row>
    <row r="415" spans="1:24">
      <c r="A415" s="48" t="s">
        <v>109</v>
      </c>
      <c r="B415" s="48" t="s">
        <v>90</v>
      </c>
      <c r="C415" s="48" t="s">
        <v>91</v>
      </c>
      <c r="D415" s="48" t="s">
        <v>39</v>
      </c>
      <c r="E415" s="48" t="s">
        <v>40</v>
      </c>
      <c r="F415" s="211" t="s">
        <v>95</v>
      </c>
      <c r="G415" s="211" t="s">
        <v>95</v>
      </c>
      <c r="H415" s="211" t="s">
        <v>95</v>
      </c>
      <c r="I415" s="211" t="s">
        <v>95</v>
      </c>
      <c r="J415" s="211" t="s">
        <v>95</v>
      </c>
      <c r="K415" s="211" t="s">
        <v>95</v>
      </c>
      <c r="L415" s="211" t="s">
        <v>95</v>
      </c>
      <c r="M415" s="211" t="s">
        <v>95</v>
      </c>
      <c r="N415" s="211" t="s">
        <v>95</v>
      </c>
      <c r="O415" s="211" t="s">
        <v>95</v>
      </c>
      <c r="P415" s="211" t="s">
        <v>95</v>
      </c>
      <c r="Q415" s="211" t="s">
        <v>95</v>
      </c>
      <c r="R415" s="211" t="s">
        <v>95</v>
      </c>
      <c r="S415" s="211" t="s">
        <v>95</v>
      </c>
      <c r="T415" s="211" t="s">
        <v>95</v>
      </c>
      <c r="U415" s="211" t="s">
        <v>95</v>
      </c>
      <c r="V415" s="211" t="s">
        <v>95</v>
      </c>
      <c r="X415" s="48" t="str">
        <f>_xlfn.CONCAT(Inputs1[[#This Row],[Item Code]],"_",Inputs1[[#This Row],[Company Acronym]])</f>
        <v>PR24QA_PR24CA10_OUT4_SWT</v>
      </c>
    </row>
    <row r="416" spans="1:24">
      <c r="A416" s="48" t="s">
        <v>110</v>
      </c>
      <c r="B416" s="48" t="s">
        <v>37</v>
      </c>
      <c r="C416" s="48" t="s">
        <v>38</v>
      </c>
      <c r="D416" s="48" t="s">
        <v>39</v>
      </c>
      <c r="E416" s="48" t="s">
        <v>40</v>
      </c>
      <c r="F416" s="209">
        <v>0</v>
      </c>
      <c r="G416" s="209">
        <v>0</v>
      </c>
      <c r="H416" s="209">
        <v>0</v>
      </c>
      <c r="I416" s="209">
        <v>0</v>
      </c>
      <c r="J416" s="209">
        <v>0</v>
      </c>
      <c r="K416" s="209">
        <v>0</v>
      </c>
      <c r="L416" s="209">
        <v>1</v>
      </c>
      <c r="M416" s="209">
        <v>0</v>
      </c>
      <c r="N416" s="209">
        <v>0</v>
      </c>
      <c r="O416" s="209">
        <v>0</v>
      </c>
      <c r="P416" s="209">
        <v>0</v>
      </c>
      <c r="Q416" s="209">
        <v>0</v>
      </c>
      <c r="R416" s="209">
        <v>0</v>
      </c>
      <c r="S416" s="209">
        <v>0</v>
      </c>
      <c r="T416" s="209">
        <v>0</v>
      </c>
      <c r="U416" s="209">
        <v>0</v>
      </c>
      <c r="V416" s="209">
        <v>0</v>
      </c>
      <c r="X416" s="48" t="str">
        <f>_xlfn.CONCAT(Inputs1[[#This Row],[Item Code]],"_",Inputs1[[#This Row],[Company Acronym]])</f>
        <v>C_COVID20_PR24CA008_TMS</v>
      </c>
    </row>
    <row r="417" spans="1:24">
      <c r="A417" s="48" t="s">
        <v>110</v>
      </c>
      <c r="B417" s="48" t="s">
        <v>41</v>
      </c>
      <c r="C417" s="48" t="s">
        <v>42</v>
      </c>
      <c r="D417" s="48" t="s">
        <v>39</v>
      </c>
      <c r="E417" s="48" t="s">
        <v>40</v>
      </c>
      <c r="F417" s="209">
        <v>0</v>
      </c>
      <c r="G417" s="209">
        <v>0</v>
      </c>
      <c r="H417" s="209">
        <v>0</v>
      </c>
      <c r="I417" s="209">
        <v>0</v>
      </c>
      <c r="J417" s="209">
        <v>0</v>
      </c>
      <c r="K417" s="209">
        <v>0</v>
      </c>
      <c r="L417" s="209">
        <v>0</v>
      </c>
      <c r="M417" s="209">
        <v>1</v>
      </c>
      <c r="N417" s="209">
        <v>0</v>
      </c>
      <c r="O417" s="209">
        <v>0</v>
      </c>
      <c r="P417" s="209">
        <v>0</v>
      </c>
      <c r="Q417" s="209">
        <v>0</v>
      </c>
      <c r="R417" s="209">
        <v>0</v>
      </c>
      <c r="S417" s="209">
        <v>0</v>
      </c>
      <c r="T417" s="209">
        <v>0</v>
      </c>
      <c r="U417" s="209">
        <v>0</v>
      </c>
      <c r="V417" s="209">
        <v>0</v>
      </c>
      <c r="X417" s="48" t="str">
        <f>_xlfn.CONCAT(Inputs1[[#This Row],[Item Code]],"_",Inputs1[[#This Row],[Company Acronym]])</f>
        <v>C_COVID21_PR24CA008_TMS</v>
      </c>
    </row>
    <row r="418" spans="1:24">
      <c r="A418" s="48" t="s">
        <v>110</v>
      </c>
      <c r="B418" s="48" t="s">
        <v>43</v>
      </c>
      <c r="C418" s="48" t="s">
        <v>44</v>
      </c>
      <c r="D418" s="48" t="s">
        <v>45</v>
      </c>
      <c r="E418" s="48" t="s">
        <v>40</v>
      </c>
      <c r="F418" s="209">
        <v>92.468433062880308</v>
      </c>
      <c r="G418" s="209">
        <v>101.54253363416061</v>
      </c>
      <c r="H418" s="209">
        <v>93.897856199252132</v>
      </c>
      <c r="I418" s="209">
        <v>81.057850636027894</v>
      </c>
      <c r="J418" s="209">
        <v>76.201614824884047</v>
      </c>
      <c r="K418" s="209">
        <v>78.153230504227992</v>
      </c>
      <c r="L418" s="209">
        <v>94.691972438216979</v>
      </c>
      <c r="M418" s="209">
        <v>112.83220614068584</v>
      </c>
      <c r="N418" s="209">
        <v>92.320952556357724</v>
      </c>
      <c r="O418" s="209">
        <v>107.96</v>
      </c>
      <c r="P418" s="209">
        <v>103.64491850616015</v>
      </c>
      <c r="Q418" s="209">
        <v>104.3274450645182</v>
      </c>
      <c r="R418" s="209">
        <v>145.10768768787804</v>
      </c>
      <c r="S418" s="209">
        <v>131.15283722203628</v>
      </c>
      <c r="T418" s="209">
        <v>121.38553907477812</v>
      </c>
      <c r="U418" s="209">
        <v>109.33883241007956</v>
      </c>
      <c r="V418" s="209">
        <v>107.33898434030218</v>
      </c>
      <c r="X418" s="48" t="str">
        <f>_xlfn.CONCAT(Inputs1[[#This Row],[Item Code]],"_",Inputs1[[#This Row],[Company Acronym]])</f>
        <v>C_DCSDEBTT_PR24CA008_TMS</v>
      </c>
    </row>
    <row r="419" spans="1:24">
      <c r="A419" s="48" t="s">
        <v>110</v>
      </c>
      <c r="B419" s="48" t="s">
        <v>46</v>
      </c>
      <c r="C419" s="48" t="s">
        <v>47</v>
      </c>
      <c r="D419" s="48" t="s">
        <v>45</v>
      </c>
      <c r="E419" s="48" t="s">
        <v>40</v>
      </c>
      <c r="F419" s="209">
        <v>92.468433062880308</v>
      </c>
      <c r="G419" s="209">
        <v>101.54253363416061</v>
      </c>
      <c r="H419" s="209">
        <v>93.897856199252132</v>
      </c>
      <c r="I419" s="209">
        <v>81.057850636027894</v>
      </c>
      <c r="J419" s="209">
        <v>76.201614824884047</v>
      </c>
      <c r="K419" s="209">
        <v>78.153230504227992</v>
      </c>
      <c r="L419" s="209">
        <v>94.691972438216979</v>
      </c>
      <c r="M419" s="209">
        <v>112.83220614068584</v>
      </c>
      <c r="N419" s="209">
        <v>92.320952556357724</v>
      </c>
      <c r="O419" s="209">
        <v>107.96</v>
      </c>
      <c r="P419" s="209">
        <v>103.64491850616015</v>
      </c>
      <c r="Q419" s="209">
        <v>104.3274450645182</v>
      </c>
      <c r="R419" s="209">
        <v>145.10768768787804</v>
      </c>
      <c r="S419" s="209">
        <v>131.15283722203628</v>
      </c>
      <c r="T419" s="209">
        <v>121.38553907477812</v>
      </c>
      <c r="U419" s="209">
        <v>109.33883241007956</v>
      </c>
      <c r="V419" s="209">
        <v>107.33898434030218</v>
      </c>
      <c r="X419" s="48" t="str">
        <f>_xlfn.CONCAT(Inputs1[[#This Row],[Item Code]],"_",Inputs1[[#This Row],[Company Acronym]])</f>
        <v>C_DCT_PR24CA008_TMS</v>
      </c>
    </row>
    <row r="420" spans="1:24">
      <c r="A420" s="48" t="s">
        <v>110</v>
      </c>
      <c r="B420" s="48" t="s">
        <v>48</v>
      </c>
      <c r="C420" s="48" t="s">
        <v>49</v>
      </c>
      <c r="D420" s="48" t="s">
        <v>50</v>
      </c>
      <c r="E420" s="48" t="s">
        <v>40</v>
      </c>
      <c r="F420" s="210">
        <v>29.936154978594892</v>
      </c>
      <c r="G420" s="210">
        <v>29.678361016999236</v>
      </c>
      <c r="H420" s="210">
        <v>29.222533710334851</v>
      </c>
      <c r="I420" s="210">
        <v>28.943125364258545</v>
      </c>
      <c r="J420" s="210">
        <v>28.313715981113535</v>
      </c>
      <c r="K420" s="210">
        <v>27.608479593251737</v>
      </c>
      <c r="L420" s="210">
        <v>26.713465668165284</v>
      </c>
      <c r="M420" s="210">
        <v>26.460247749403855</v>
      </c>
      <c r="N420" s="210">
        <v>24.18709502819037</v>
      </c>
      <c r="O420" s="210">
        <v>25.619705365550793</v>
      </c>
      <c r="P420" s="210">
        <v>25.44186029480754</v>
      </c>
      <c r="Q420" s="210">
        <v>25.620878198815426</v>
      </c>
      <c r="R420" s="210">
        <v>25.620878198815426</v>
      </c>
      <c r="S420" s="210">
        <v>25.620878198815426</v>
      </c>
      <c r="T420" s="210">
        <v>25.620878198815426</v>
      </c>
      <c r="U420" s="210">
        <v>25.620878198815426</v>
      </c>
      <c r="V420" s="210">
        <v>25.620878198815426</v>
      </c>
      <c r="X420" s="48" t="str">
        <f>_xlfn.CONCAT(Inputs1[[#This Row],[Item Code]],"_",Inputs1[[#This Row],[Company Acronym]])</f>
        <v>C_EQLPCF62_PR24CA008_TMS</v>
      </c>
    </row>
    <row r="421" spans="1:24">
      <c r="A421" s="48" t="s">
        <v>110</v>
      </c>
      <c r="B421" s="48" t="s">
        <v>51</v>
      </c>
      <c r="C421" s="48" t="s">
        <v>52</v>
      </c>
      <c r="D421" s="48" t="s">
        <v>39</v>
      </c>
      <c r="E421" s="48" t="s">
        <v>40</v>
      </c>
      <c r="F421" s="209">
        <v>2.6452739778616601</v>
      </c>
      <c r="G421" s="209">
        <v>2.580467876703</v>
      </c>
      <c r="H421" s="209">
        <v>2.5022087182082502</v>
      </c>
      <c r="I421" s="209">
        <v>2.3208116925581099</v>
      </c>
      <c r="J421" s="209">
        <v>2.3002917564585199</v>
      </c>
      <c r="K421" s="209">
        <v>2.2646265129852301</v>
      </c>
      <c r="L421" s="209">
        <v>2.2168729434584602</v>
      </c>
      <c r="M421" s="209">
        <v>2.2283772654991494</v>
      </c>
      <c r="N421" s="209">
        <v>2.2250733209887006</v>
      </c>
      <c r="O421" s="209">
        <v>2.1943175457434627</v>
      </c>
      <c r="P421" s="209">
        <v>2.1943175457434627</v>
      </c>
      <c r="Q421" s="209">
        <v>2.1943175457434627</v>
      </c>
      <c r="R421" s="209">
        <v>2.1943175457434627</v>
      </c>
      <c r="S421" s="209">
        <v>2.1943175457434627</v>
      </c>
      <c r="T421" s="209">
        <v>2.1943175457434627</v>
      </c>
      <c r="U421" s="209">
        <v>2.1943175457434627</v>
      </c>
      <c r="V421" s="209">
        <v>2.1943175457434627</v>
      </c>
      <c r="X421" s="48" t="str">
        <f>_xlfn.CONCAT(Inputs1[[#This Row],[Item Code]],"_",Inputs1[[#This Row],[Company Acronym]])</f>
        <v>C_EQXPCF2_PR24CA008_TMS</v>
      </c>
    </row>
    <row r="422" spans="1:24">
      <c r="A422" s="48" t="s">
        <v>110</v>
      </c>
      <c r="B422" s="48" t="s">
        <v>53</v>
      </c>
      <c r="C422" s="48" t="s">
        <v>54</v>
      </c>
      <c r="D422" s="48" t="s">
        <v>50</v>
      </c>
      <c r="E422" s="48" t="s">
        <v>40</v>
      </c>
      <c r="F422" s="210">
        <v>0.63477858387309383</v>
      </c>
      <c r="G422" s="210">
        <v>0.6348215405622406</v>
      </c>
      <c r="H422" s="210">
        <v>0.63664236332746349</v>
      </c>
      <c r="I422" s="210">
        <v>0.63469001238866718</v>
      </c>
      <c r="J422" s="210">
        <v>0.63370896516053477</v>
      </c>
      <c r="K422" s="210">
        <v>0.63475626889392867</v>
      </c>
      <c r="L422" s="210">
        <v>0.63231075461315656</v>
      </c>
      <c r="M422" s="210">
        <v>0.63236696107362655</v>
      </c>
      <c r="N422" s="210">
        <v>0.63504155792816419</v>
      </c>
      <c r="O422" s="210">
        <v>0.63461016033009976</v>
      </c>
      <c r="P422" s="210">
        <v>0.6350859110818049</v>
      </c>
      <c r="Q422" s="210">
        <v>0.63541125693721601</v>
      </c>
      <c r="R422" s="210">
        <v>0.63553861808161094</v>
      </c>
      <c r="S422" s="210">
        <v>0.63568120456991961</v>
      </c>
      <c r="T422" s="210">
        <v>0.63586768947808092</v>
      </c>
      <c r="U422" s="210">
        <v>0.63594387037176725</v>
      </c>
      <c r="V422" s="210">
        <v>0.6359113966619786</v>
      </c>
      <c r="X422" s="48" t="str">
        <f>_xlfn.CONCAT(Inputs1[[#This Row],[Item Code]],"_",Inputs1[[#This Row],[Company Acronym]])</f>
        <v>C_HHDUHH_PR24CA008_TMS</v>
      </c>
    </row>
    <row r="423" spans="1:24">
      <c r="A423" s="48" t="s">
        <v>110</v>
      </c>
      <c r="B423" s="48" t="s">
        <v>55</v>
      </c>
      <c r="C423" s="48" t="s">
        <v>56</v>
      </c>
      <c r="D423" s="48" t="s">
        <v>50</v>
      </c>
      <c r="E423" s="48" t="s">
        <v>40</v>
      </c>
      <c r="F423" s="210">
        <v>0.3312061449529643</v>
      </c>
      <c r="G423" s="210">
        <v>0.34337678558955337</v>
      </c>
      <c r="H423" s="210">
        <v>0.40699593893938996</v>
      </c>
      <c r="I423" s="210">
        <v>0.42607383912844343</v>
      </c>
      <c r="J423" s="210">
        <v>0.44839149215262158</v>
      </c>
      <c r="K423" s="210">
        <v>0.47564210259674738</v>
      </c>
      <c r="L423" s="210">
        <v>0.50654956048060951</v>
      </c>
      <c r="M423" s="210">
        <v>0.53297713563782467</v>
      </c>
      <c r="N423" s="210">
        <v>0.55639966601055479</v>
      </c>
      <c r="O423" s="210">
        <v>0.58127748419378444</v>
      </c>
      <c r="P423" s="210">
        <v>0.60964002698566888</v>
      </c>
      <c r="Q423" s="210">
        <v>0.63977083936870205</v>
      </c>
      <c r="R423" s="210">
        <v>0.66325645512761466</v>
      </c>
      <c r="S423" s="210">
        <v>0.68210886318963593</v>
      </c>
      <c r="T423" s="210">
        <v>0.6856741119316474</v>
      </c>
      <c r="U423" s="210">
        <v>0.6896139749862733</v>
      </c>
      <c r="V423" s="210">
        <v>0.7082916435977229</v>
      </c>
      <c r="X423" s="48" t="str">
        <f>_xlfn.CONCAT(Inputs1[[#This Row],[Item Code]],"_",Inputs1[[#This Row],[Company Acronym]])</f>
        <v>C_HHMHH_PR24CA008_TMS</v>
      </c>
    </row>
    <row r="424" spans="1:24">
      <c r="A424" s="48" t="s">
        <v>110</v>
      </c>
      <c r="B424" s="48" t="s">
        <v>57</v>
      </c>
      <c r="C424" s="48" t="s">
        <v>58</v>
      </c>
      <c r="D424" s="48" t="s">
        <v>59</v>
      </c>
      <c r="E424" s="48" t="s">
        <v>40</v>
      </c>
      <c r="F424" s="209">
        <v>5284.5969999999998</v>
      </c>
      <c r="G424" s="209">
        <v>5325.692</v>
      </c>
      <c r="H424" s="209">
        <v>5352.4195</v>
      </c>
      <c r="I424" s="209">
        <v>5388.7960000000003</v>
      </c>
      <c r="J424" s="209">
        <v>5409.6409999999996</v>
      </c>
      <c r="K424" s="209">
        <v>5455.7869999999994</v>
      </c>
      <c r="L424" s="209">
        <v>5522.7370000000001</v>
      </c>
      <c r="M424" s="209">
        <v>5586.598</v>
      </c>
      <c r="N424" s="209">
        <v>5648.6815000000006</v>
      </c>
      <c r="O424" s="209">
        <v>5711.1234999999997</v>
      </c>
      <c r="P424" s="209">
        <v>5768.9880000000003</v>
      </c>
      <c r="Q424" s="209">
        <v>5844.0230000000001</v>
      </c>
      <c r="R424" s="209">
        <v>5928.0780000000004</v>
      </c>
      <c r="S424" s="209">
        <v>6005.7950000000001</v>
      </c>
      <c r="T424" s="209">
        <v>6088.9035000000003</v>
      </c>
      <c r="U424" s="209">
        <v>6165.0149999999994</v>
      </c>
      <c r="V424" s="209">
        <v>6238.5460000000003</v>
      </c>
      <c r="X424" s="48" t="str">
        <f>_xlfn.CONCAT(Inputs1[[#This Row],[Item Code]],"_",Inputs1[[#This Row],[Company Acronym]])</f>
        <v>C_HHT_PR24CA008_TMS</v>
      </c>
    </row>
    <row r="425" spans="1:24">
      <c r="A425" s="48" t="s">
        <v>110</v>
      </c>
      <c r="B425" s="48" t="s">
        <v>60</v>
      </c>
      <c r="C425" s="48" t="s">
        <v>61</v>
      </c>
      <c r="D425" s="48" t="s">
        <v>50</v>
      </c>
      <c r="E425" s="48" t="s">
        <v>40</v>
      </c>
      <c r="F425" s="210">
        <v>14.173257344027382</v>
      </c>
      <c r="G425" s="210">
        <v>14.198348368491356</v>
      </c>
      <c r="H425" s="210">
        <v>14.215411916452192</v>
      </c>
      <c r="I425" s="210">
        <v>13.617476600218771</v>
      </c>
      <c r="J425" s="210">
        <v>13.021371520213984</v>
      </c>
      <c r="K425" s="210">
        <v>12.413916517998995</v>
      </c>
      <c r="L425" s="210">
        <v>11.805542930194168</v>
      </c>
      <c r="M425" s="210">
        <v>11.805542930194168</v>
      </c>
      <c r="N425" s="210">
        <v>11.805542930194168</v>
      </c>
      <c r="O425" s="210">
        <v>11.805542930194168</v>
      </c>
      <c r="P425" s="210">
        <v>11.805542930194168</v>
      </c>
      <c r="Q425" s="210">
        <v>11.805542930194168</v>
      </c>
      <c r="R425" s="210">
        <v>11.805542930194168</v>
      </c>
      <c r="S425" s="210">
        <v>11.805542930194168</v>
      </c>
      <c r="T425" s="210">
        <v>11.805542930194168</v>
      </c>
      <c r="U425" s="210">
        <v>11.805542930194168</v>
      </c>
      <c r="V425" s="210">
        <v>11.805542930194168</v>
      </c>
      <c r="X425" s="48" t="str">
        <f>_xlfn.CONCAT(Inputs1[[#This Row],[Item Code]],"_",Inputs1[[#This Row],[Company Acronym]])</f>
        <v>C_INCSCOREINT_PR24CA008_TMS</v>
      </c>
    </row>
    <row r="426" spans="1:24">
      <c r="A426" s="48" t="s">
        <v>110</v>
      </c>
      <c r="B426" s="48" t="s">
        <v>62</v>
      </c>
      <c r="C426" s="48" t="s">
        <v>63</v>
      </c>
      <c r="D426" s="48" t="s">
        <v>45</v>
      </c>
      <c r="E426" s="48" t="s">
        <v>40</v>
      </c>
      <c r="F426" s="209">
        <v>101.11555431457063</v>
      </c>
      <c r="G426" s="209">
        <v>109.01256009024817</v>
      </c>
      <c r="H426" s="209">
        <v>104.33243662371699</v>
      </c>
      <c r="I426" s="209">
        <v>116.9037849206442</v>
      </c>
      <c r="J426" s="209">
        <v>126.63118543099313</v>
      </c>
      <c r="K426" s="209">
        <v>130.06771962104602</v>
      </c>
      <c r="L426" s="209">
        <v>70.546667564862574</v>
      </c>
      <c r="M426" s="209">
        <v>32.363567034494579</v>
      </c>
      <c r="N426" s="209">
        <v>42.748231913953134</v>
      </c>
      <c r="O426" s="209">
        <v>17.816999999999993</v>
      </c>
      <c r="P426" s="209">
        <v>15.987205467145799</v>
      </c>
      <c r="Q426" s="209">
        <v>127.79346907993215</v>
      </c>
      <c r="R426" s="209">
        <v>112.75610352062833</v>
      </c>
      <c r="S426" s="209">
        <v>106.84097949486826</v>
      </c>
      <c r="T426" s="209">
        <v>94.396859369175885</v>
      </c>
      <c r="U426" s="209">
        <v>93.888123927192225</v>
      </c>
      <c r="V426" s="209">
        <v>90.661811849329695</v>
      </c>
      <c r="X426" s="48" t="str">
        <f>_xlfn.CONCAT(Inputs1[[#This Row],[Item Code]],"_",Inputs1[[#This Row],[Company Acronym]])</f>
        <v>C_OCSDEBTTR_PR24CA008_TMS</v>
      </c>
    </row>
    <row r="427" spans="1:24">
      <c r="A427" s="48" t="s">
        <v>110</v>
      </c>
      <c r="B427" s="48" t="s">
        <v>64</v>
      </c>
      <c r="C427" s="48" t="s">
        <v>65</v>
      </c>
      <c r="D427" s="48" t="s">
        <v>45</v>
      </c>
      <c r="E427" s="48" t="s">
        <v>40</v>
      </c>
      <c r="F427" s="209">
        <v>101.11555431457063</v>
      </c>
      <c r="G427" s="209">
        <v>109.01256009024817</v>
      </c>
      <c r="H427" s="209">
        <v>104.33243662371699</v>
      </c>
      <c r="I427" s="209">
        <v>116.9037849206442</v>
      </c>
      <c r="J427" s="209">
        <v>126.63118543099313</v>
      </c>
      <c r="K427" s="209">
        <v>130.06771962104602</v>
      </c>
      <c r="L427" s="209">
        <v>153.37003079528836</v>
      </c>
      <c r="M427" s="209">
        <v>128.6005131125516</v>
      </c>
      <c r="N427" s="209">
        <v>114.50652350081037</v>
      </c>
      <c r="O427" s="209">
        <v>107.54800000000002</v>
      </c>
      <c r="P427" s="209">
        <v>98.426385395277251</v>
      </c>
      <c r="Q427" s="209">
        <v>127.79346907993215</v>
      </c>
      <c r="R427" s="209">
        <v>112.75610352062833</v>
      </c>
      <c r="S427" s="209">
        <v>106.84097949486829</v>
      </c>
      <c r="T427" s="209">
        <v>94.396859369175914</v>
      </c>
      <c r="U427" s="209">
        <v>93.888123927192225</v>
      </c>
      <c r="V427" s="209">
        <v>90.661811849329695</v>
      </c>
      <c r="X427" s="48" t="str">
        <f>_xlfn.CONCAT(Inputs1[[#This Row],[Item Code]],"_",Inputs1[[#This Row],[Company Acronym]])</f>
        <v>C_OCTR_PR24CA008_TMS</v>
      </c>
    </row>
    <row r="428" spans="1:24">
      <c r="A428" s="48" t="s">
        <v>110</v>
      </c>
      <c r="B428" s="48" t="s">
        <v>66</v>
      </c>
      <c r="C428" s="48" t="s">
        <v>67</v>
      </c>
      <c r="D428" s="48" t="s">
        <v>68</v>
      </c>
      <c r="E428" s="48" t="s">
        <v>40</v>
      </c>
      <c r="F428" s="209">
        <v>358.27344271765054</v>
      </c>
      <c r="G428" s="209">
        <v>369.86193543432654</v>
      </c>
      <c r="H428" s="209">
        <v>365.80469811198446</v>
      </c>
      <c r="I428" s="209">
        <v>359.04466311191788</v>
      </c>
      <c r="J428" s="209">
        <v>348.82237763260741</v>
      </c>
      <c r="K428" s="209">
        <v>350.52081679844196</v>
      </c>
      <c r="L428" s="209">
        <v>351.16248203852871</v>
      </c>
      <c r="M428" s="209">
        <v>350.87918117530836</v>
      </c>
      <c r="N428" s="209">
        <v>339.04721625785658</v>
      </c>
      <c r="O428" s="209">
        <v>315.33410195034304</v>
      </c>
      <c r="P428" s="209">
        <v>322.48461885656019</v>
      </c>
      <c r="Q428" s="209">
        <v>321.49284888151391</v>
      </c>
      <c r="R428" s="209">
        <v>462.35809887651868</v>
      </c>
      <c r="S428" s="209">
        <v>462.67156862427407</v>
      </c>
      <c r="T428" s="209">
        <v>479.00051524307196</v>
      </c>
      <c r="U428" s="209">
        <v>488.95547920853897</v>
      </c>
      <c r="V428" s="209">
        <v>507.21361195741292</v>
      </c>
      <c r="X428" s="48" t="str">
        <f>_xlfn.CONCAT(Inputs1[[#This Row],[Item Code]],"_",Inputs1[[#This Row],[Company Acronym]])</f>
        <v>C_REVHH_PR24CA008_TMS</v>
      </c>
    </row>
    <row r="429" spans="1:24">
      <c r="A429" s="48" t="s">
        <v>110</v>
      </c>
      <c r="B429" s="48" t="s">
        <v>69</v>
      </c>
      <c r="C429" s="48" t="s">
        <v>70</v>
      </c>
      <c r="D429" s="48" t="s">
        <v>45</v>
      </c>
      <c r="E429" s="48" t="s">
        <v>40</v>
      </c>
      <c r="F429" s="209">
        <v>104.86076333447082</v>
      </c>
      <c r="G429" s="209">
        <v>114.04182767389145</v>
      </c>
      <c r="H429" s="209">
        <v>116.92033652167531</v>
      </c>
      <c r="I429" s="209">
        <v>128.66046547176518</v>
      </c>
      <c r="J429" s="209">
        <v>136.4040549954789</v>
      </c>
      <c r="K429" s="209">
        <v>137.70298909908072</v>
      </c>
      <c r="L429" s="209">
        <v>70.012006449569569</v>
      </c>
      <c r="M429" s="209">
        <v>23.057377221117903</v>
      </c>
      <c r="N429" s="209">
        <v>34.166660658130169</v>
      </c>
      <c r="O429" s="209">
        <v>5.8756503063636387</v>
      </c>
      <c r="P429" s="209">
        <v>3.3327840588718658</v>
      </c>
      <c r="Q429" s="209">
        <v>100.0907891726429</v>
      </c>
      <c r="R429" s="209">
        <v>83.347150786942876</v>
      </c>
      <c r="S429" s="209">
        <v>85.829392850614511</v>
      </c>
      <c r="T429" s="209">
        <v>87.551629479208188</v>
      </c>
      <c r="U429" s="209">
        <v>87.428317702062543</v>
      </c>
      <c r="V429" s="209">
        <v>87.082470338168065</v>
      </c>
      <c r="X429" s="48" t="str">
        <f>_xlfn.CONCAT(Inputs1[[#This Row],[Item Code]],"_",Inputs1[[#This Row],[Company Acronym]])</f>
        <v>C_SOCSDEBTTR_PR24CA008_TMS</v>
      </c>
    </row>
    <row r="430" spans="1:24">
      <c r="A430" s="48" t="s">
        <v>110</v>
      </c>
      <c r="B430" s="48" t="s">
        <v>71</v>
      </c>
      <c r="C430" s="48" t="s">
        <v>72</v>
      </c>
      <c r="D430" s="48" t="s">
        <v>45</v>
      </c>
      <c r="E430" s="48" t="s">
        <v>40</v>
      </c>
      <c r="F430" s="209">
        <v>104.86076333447082</v>
      </c>
      <c r="G430" s="209">
        <v>114.04182767389145</v>
      </c>
      <c r="H430" s="209">
        <v>116.92033652167531</v>
      </c>
      <c r="I430" s="209">
        <v>128.66046547176518</v>
      </c>
      <c r="J430" s="209">
        <v>136.4040549954789</v>
      </c>
      <c r="K430" s="209">
        <v>137.70298909908072</v>
      </c>
      <c r="L430" s="209">
        <v>152.83536967999538</v>
      </c>
      <c r="M430" s="209">
        <v>119.29432329917488</v>
      </c>
      <c r="N430" s="209">
        <v>105.92495224498742</v>
      </c>
      <c r="O430" s="209">
        <v>95.606650306363647</v>
      </c>
      <c r="P430" s="209">
        <v>85.771963987003303</v>
      </c>
      <c r="Q430" s="209">
        <v>100.0907891726429</v>
      </c>
      <c r="R430" s="209">
        <v>83.347150786942905</v>
      </c>
      <c r="S430" s="209">
        <v>85.829392850614539</v>
      </c>
      <c r="T430" s="209">
        <v>87.551629479208216</v>
      </c>
      <c r="U430" s="209">
        <v>87.428317702062543</v>
      </c>
      <c r="V430" s="209">
        <v>87.082470338168065</v>
      </c>
      <c r="X430" s="48" t="str">
        <f>_xlfn.CONCAT(Inputs1[[#This Row],[Item Code]],"_",Inputs1[[#This Row],[Company Acronym]])</f>
        <v>C_SOCTR_PR24CA008_TMS</v>
      </c>
    </row>
    <row r="431" spans="1:24">
      <c r="A431" s="48" t="s">
        <v>110</v>
      </c>
      <c r="B431" s="48" t="s">
        <v>73</v>
      </c>
      <c r="C431" s="48" t="s">
        <v>74</v>
      </c>
      <c r="D431" s="48" t="s">
        <v>45</v>
      </c>
      <c r="E431" s="48" t="s">
        <v>40</v>
      </c>
      <c r="F431" s="209">
        <v>197.32919639735113</v>
      </c>
      <c r="G431" s="209">
        <v>215.58436130805205</v>
      </c>
      <c r="H431" s="209">
        <v>210.81819272092744</v>
      </c>
      <c r="I431" s="209">
        <v>209.71831610779307</v>
      </c>
      <c r="J431" s="209">
        <v>212.60566982036295</v>
      </c>
      <c r="K431" s="209">
        <v>215.85621960330872</v>
      </c>
      <c r="L431" s="209">
        <v>164.70397888778655</v>
      </c>
      <c r="M431" s="209">
        <v>135.88958336180374</v>
      </c>
      <c r="N431" s="209">
        <v>126.48761321448789</v>
      </c>
      <c r="O431" s="209">
        <v>113.83565030636363</v>
      </c>
      <c r="P431" s="209">
        <v>106.97770256503202</v>
      </c>
      <c r="Q431" s="209">
        <v>204.4182342371611</v>
      </c>
      <c r="R431" s="209">
        <v>228.45483847482092</v>
      </c>
      <c r="S431" s="209">
        <v>216.98223007265079</v>
      </c>
      <c r="T431" s="209">
        <v>208.93716855398631</v>
      </c>
      <c r="U431" s="209">
        <v>196.7671501121421</v>
      </c>
      <c r="V431" s="209">
        <v>194.42145467847024</v>
      </c>
      <c r="X431" s="48" t="str">
        <f>_xlfn.CONCAT(Inputs1[[#This Row],[Item Code]],"_",Inputs1[[#This Row],[Company Acronym]])</f>
        <v>C_STCSDEBTTR_PR24CA008_TMS</v>
      </c>
    </row>
    <row r="432" spans="1:24">
      <c r="A432" s="48" t="s">
        <v>110</v>
      </c>
      <c r="B432" s="48" t="s">
        <v>75</v>
      </c>
      <c r="C432" s="48" t="s">
        <v>76</v>
      </c>
      <c r="D432" s="48" t="s">
        <v>45</v>
      </c>
      <c r="E432" s="48" t="s">
        <v>40</v>
      </c>
      <c r="F432" s="209">
        <v>197.32919639735113</v>
      </c>
      <c r="G432" s="209">
        <v>215.58436130805205</v>
      </c>
      <c r="H432" s="209">
        <v>210.81819272092744</v>
      </c>
      <c r="I432" s="209">
        <v>209.71831610779307</v>
      </c>
      <c r="J432" s="209">
        <v>212.60566982036295</v>
      </c>
      <c r="K432" s="209">
        <v>215.85621960330872</v>
      </c>
      <c r="L432" s="209">
        <v>247.52734211821235</v>
      </c>
      <c r="M432" s="209">
        <v>232.12652943986072</v>
      </c>
      <c r="N432" s="209">
        <v>198.24590480134515</v>
      </c>
      <c r="O432" s="209">
        <v>203.56665030636364</v>
      </c>
      <c r="P432" s="209">
        <v>189.41688249316346</v>
      </c>
      <c r="Q432" s="209">
        <v>204.4182342371611</v>
      </c>
      <c r="R432" s="209">
        <v>228.45483847482095</v>
      </c>
      <c r="S432" s="209">
        <v>216.98223007265082</v>
      </c>
      <c r="T432" s="209">
        <v>208.93716855398634</v>
      </c>
      <c r="U432" s="209">
        <v>196.7671501121421</v>
      </c>
      <c r="V432" s="209">
        <v>194.42145467847024</v>
      </c>
      <c r="X432" s="48" t="str">
        <f>_xlfn.CONCAT(Inputs1[[#This Row],[Item Code]],"_",Inputs1[[#This Row],[Company Acronym]])</f>
        <v>C_STCTR_PR24CA008_TMS</v>
      </c>
    </row>
    <row r="433" spans="1:24">
      <c r="A433" s="48" t="s">
        <v>110</v>
      </c>
      <c r="B433" s="48" t="s">
        <v>77</v>
      </c>
      <c r="C433" s="48" t="s">
        <v>78</v>
      </c>
      <c r="D433" s="48" t="s">
        <v>45</v>
      </c>
      <c r="E433" s="48" t="s">
        <v>40</v>
      </c>
      <c r="F433" s="209">
        <v>193.58398737745094</v>
      </c>
      <c r="G433" s="209">
        <v>210.55509372440878</v>
      </c>
      <c r="H433" s="209">
        <v>198.23029282296912</v>
      </c>
      <c r="I433" s="209">
        <v>197.96163555667209</v>
      </c>
      <c r="J433" s="209">
        <v>202.83280025587717</v>
      </c>
      <c r="K433" s="209">
        <v>208.22095012527402</v>
      </c>
      <c r="L433" s="209">
        <v>165.23864000307955</v>
      </c>
      <c r="M433" s="209">
        <v>145.19577317518042</v>
      </c>
      <c r="N433" s="209">
        <v>135.06918447031086</v>
      </c>
      <c r="O433" s="209">
        <v>125.77699999999999</v>
      </c>
      <c r="P433" s="209">
        <v>119.63212397330595</v>
      </c>
      <c r="Q433" s="209">
        <v>232.12091414445035</v>
      </c>
      <c r="R433" s="209">
        <v>257.86379120850637</v>
      </c>
      <c r="S433" s="209">
        <v>237.99381671690455</v>
      </c>
      <c r="T433" s="209">
        <v>215.78239844395401</v>
      </c>
      <c r="U433" s="209">
        <v>203.22695633727179</v>
      </c>
      <c r="V433" s="209">
        <v>198.00079618963187</v>
      </c>
      <c r="X433" s="48" t="str">
        <f>_xlfn.CONCAT(Inputs1[[#This Row],[Item Code]],"_",Inputs1[[#This Row],[Company Acronym]])</f>
        <v>C_TCSDEBTTR_PR24CA008_TMS</v>
      </c>
    </row>
    <row r="434" spans="1:24">
      <c r="A434" s="48" t="s">
        <v>110</v>
      </c>
      <c r="B434" s="48" t="s">
        <v>79</v>
      </c>
      <c r="C434" s="48" t="s">
        <v>80</v>
      </c>
      <c r="D434" s="48" t="s">
        <v>45</v>
      </c>
      <c r="E434" s="48" t="s">
        <v>40</v>
      </c>
      <c r="F434" s="209">
        <v>193.58398737745094</v>
      </c>
      <c r="G434" s="209">
        <v>210.55509372440878</v>
      </c>
      <c r="H434" s="209">
        <v>198.23029282296912</v>
      </c>
      <c r="I434" s="209">
        <v>197.96163555667209</v>
      </c>
      <c r="J434" s="209">
        <v>202.83280025587717</v>
      </c>
      <c r="K434" s="209">
        <v>208.22095012527402</v>
      </c>
      <c r="L434" s="209">
        <v>248.06200323350535</v>
      </c>
      <c r="M434" s="209">
        <v>241.43271925323742</v>
      </c>
      <c r="N434" s="209">
        <v>206.8274760571681</v>
      </c>
      <c r="O434" s="209">
        <v>215.50800000000001</v>
      </c>
      <c r="P434" s="209">
        <v>202.0713039014374</v>
      </c>
      <c r="Q434" s="209">
        <v>232.12091414445035</v>
      </c>
      <c r="R434" s="209">
        <v>257.86379120850637</v>
      </c>
      <c r="S434" s="209">
        <v>237.99381671690458</v>
      </c>
      <c r="T434" s="209">
        <v>215.78239844395404</v>
      </c>
      <c r="U434" s="209">
        <v>203.22695633727179</v>
      </c>
      <c r="V434" s="209">
        <v>198.00079618963187</v>
      </c>
      <c r="X434" s="48" t="str">
        <f>_xlfn.CONCAT(Inputs1[[#This Row],[Item Code]],"_",Inputs1[[#This Row],[Company Acronym]])</f>
        <v>C_TCTR_PR24CA008_TMS</v>
      </c>
    </row>
    <row r="435" spans="1:24">
      <c r="A435" s="48" t="s">
        <v>110</v>
      </c>
      <c r="B435" s="48" t="s">
        <v>81</v>
      </c>
      <c r="C435" s="48" t="s">
        <v>82</v>
      </c>
      <c r="D435" s="48" t="s">
        <v>83</v>
      </c>
      <c r="E435" s="48" t="s">
        <v>40</v>
      </c>
      <c r="F435" s="211" t="s">
        <v>84</v>
      </c>
      <c r="G435" s="211" t="s">
        <v>84</v>
      </c>
      <c r="H435" s="211" t="s">
        <v>84</v>
      </c>
      <c r="I435" s="211" t="s">
        <v>84</v>
      </c>
      <c r="J435" s="211" t="s">
        <v>84</v>
      </c>
      <c r="K435" s="211" t="s">
        <v>84</v>
      </c>
      <c r="L435" s="211" t="s">
        <v>84</v>
      </c>
      <c r="M435" s="211" t="s">
        <v>84</v>
      </c>
      <c r="N435" s="211" t="s">
        <v>84</v>
      </c>
      <c r="O435" s="211" t="s">
        <v>84</v>
      </c>
      <c r="P435" s="211" t="s">
        <v>84</v>
      </c>
      <c r="Q435" s="211" t="s">
        <v>84</v>
      </c>
      <c r="R435" s="211" t="s">
        <v>84</v>
      </c>
      <c r="S435" s="211" t="s">
        <v>84</v>
      </c>
      <c r="T435" s="211" t="s">
        <v>84</v>
      </c>
      <c r="U435" s="211" t="s">
        <v>84</v>
      </c>
      <c r="V435" s="211" t="s">
        <v>84</v>
      </c>
      <c r="X435" s="48" t="str">
        <f>_xlfn.CONCAT(Inputs1[[#This Row],[Item Code]],"_",Inputs1[[#This Row],[Company Acronym]])</f>
        <v>PR24QA_PR24CA10_OUT1_TMS</v>
      </c>
    </row>
    <row r="436" spans="1:24">
      <c r="A436" s="48" t="s">
        <v>110</v>
      </c>
      <c r="B436" s="48" t="s">
        <v>85</v>
      </c>
      <c r="C436" s="48" t="s">
        <v>86</v>
      </c>
      <c r="D436" s="48" t="s">
        <v>83</v>
      </c>
      <c r="E436" s="48" t="s">
        <v>40</v>
      </c>
      <c r="F436" s="211" t="s">
        <v>87</v>
      </c>
      <c r="G436" s="211" t="s">
        <v>87</v>
      </c>
      <c r="H436" s="211" t="s">
        <v>87</v>
      </c>
      <c r="I436" s="211" t="s">
        <v>87</v>
      </c>
      <c r="J436" s="211" t="s">
        <v>87</v>
      </c>
      <c r="K436" s="211" t="s">
        <v>87</v>
      </c>
      <c r="L436" s="211" t="s">
        <v>87</v>
      </c>
      <c r="M436" s="211" t="s">
        <v>87</v>
      </c>
      <c r="N436" s="211" t="s">
        <v>87</v>
      </c>
      <c r="O436" s="211" t="s">
        <v>87</v>
      </c>
      <c r="P436" s="211" t="s">
        <v>87</v>
      </c>
      <c r="Q436" s="211" t="s">
        <v>87</v>
      </c>
      <c r="R436" s="211" t="s">
        <v>87</v>
      </c>
      <c r="S436" s="211" t="s">
        <v>87</v>
      </c>
      <c r="T436" s="211" t="s">
        <v>87</v>
      </c>
      <c r="U436" s="211" t="s">
        <v>87</v>
      </c>
      <c r="V436" s="211" t="s">
        <v>87</v>
      </c>
      <c r="X436" s="48" t="str">
        <f>_xlfn.CONCAT(Inputs1[[#This Row],[Item Code]],"_",Inputs1[[#This Row],[Company Acronym]])</f>
        <v>PR24QA_PR24CA10_OUT2_TMS</v>
      </c>
    </row>
    <row r="437" spans="1:24">
      <c r="A437" s="48" t="s">
        <v>110</v>
      </c>
      <c r="B437" s="48" t="s">
        <v>88</v>
      </c>
      <c r="C437" s="48" t="s">
        <v>89</v>
      </c>
      <c r="D437" s="48" t="s">
        <v>83</v>
      </c>
      <c r="E437" s="48" t="s">
        <v>40</v>
      </c>
      <c r="F437" s="212">
        <v>0</v>
      </c>
      <c r="G437" s="212">
        <v>0</v>
      </c>
      <c r="H437" s="212">
        <v>0</v>
      </c>
      <c r="I437" s="212">
        <v>0</v>
      </c>
      <c r="J437" s="212">
        <v>0</v>
      </c>
      <c r="K437" s="212">
        <v>0</v>
      </c>
      <c r="L437" s="212">
        <v>0</v>
      </c>
      <c r="M437" s="212">
        <v>0</v>
      </c>
      <c r="N437" s="212">
        <v>0</v>
      </c>
      <c r="O437" s="212">
        <v>0</v>
      </c>
      <c r="P437" s="212">
        <v>0</v>
      </c>
      <c r="Q437" s="212">
        <v>0</v>
      </c>
      <c r="R437" s="212">
        <v>0</v>
      </c>
      <c r="S437" s="212">
        <v>0</v>
      </c>
      <c r="T437" s="212">
        <v>0</v>
      </c>
      <c r="U437" s="212">
        <v>0</v>
      </c>
      <c r="V437" s="212">
        <v>0</v>
      </c>
      <c r="X437" s="48" t="str">
        <f>_xlfn.CONCAT(Inputs1[[#This Row],[Item Code]],"_",Inputs1[[#This Row],[Company Acronym]])</f>
        <v>PR24QA_PR24CA10_OUT3_TMS</v>
      </c>
    </row>
    <row r="438" spans="1:24">
      <c r="A438" s="48" t="s">
        <v>110</v>
      </c>
      <c r="B438" s="48" t="s">
        <v>90</v>
      </c>
      <c r="C438" s="48" t="s">
        <v>91</v>
      </c>
      <c r="D438" s="48" t="s">
        <v>39</v>
      </c>
      <c r="E438" s="48" t="s">
        <v>40</v>
      </c>
      <c r="F438" s="212">
        <v>0</v>
      </c>
      <c r="G438" s="212">
        <v>0</v>
      </c>
      <c r="H438" s="212">
        <v>0</v>
      </c>
      <c r="I438" s="212">
        <v>0</v>
      </c>
      <c r="J438" s="212">
        <v>0</v>
      </c>
      <c r="K438" s="212">
        <v>0</v>
      </c>
      <c r="L438" s="212">
        <v>0</v>
      </c>
      <c r="M438" s="212">
        <v>0</v>
      </c>
      <c r="N438" s="212">
        <v>0</v>
      </c>
      <c r="O438" s="212">
        <v>0</v>
      </c>
      <c r="P438" s="212">
        <v>0</v>
      </c>
      <c r="Q438" s="212">
        <v>0</v>
      </c>
      <c r="R438" s="212">
        <v>0</v>
      </c>
      <c r="S438" s="212">
        <v>0</v>
      </c>
      <c r="T438" s="212">
        <v>0</v>
      </c>
      <c r="U438" s="212">
        <v>0</v>
      </c>
      <c r="V438" s="212">
        <v>0</v>
      </c>
      <c r="X438" s="48" t="str">
        <f>_xlfn.CONCAT(Inputs1[[#This Row],[Item Code]],"_",Inputs1[[#This Row],[Company Acronym]])</f>
        <v>PR24QA_PR24CA10_OUT4_TMS</v>
      </c>
    </row>
    <row r="439" spans="1:24">
      <c r="A439" s="48" t="s">
        <v>111</v>
      </c>
      <c r="B439" s="48" t="s">
        <v>37</v>
      </c>
      <c r="C439" s="48" t="s">
        <v>38</v>
      </c>
      <c r="D439" s="48" t="s">
        <v>39</v>
      </c>
      <c r="E439" s="48" t="s">
        <v>40</v>
      </c>
      <c r="F439" s="209">
        <v>0</v>
      </c>
      <c r="G439" s="209">
        <v>0</v>
      </c>
      <c r="H439" s="209">
        <v>0</v>
      </c>
      <c r="I439" s="209">
        <v>0</v>
      </c>
      <c r="J439" s="209">
        <v>0</v>
      </c>
      <c r="K439" s="209">
        <v>0</v>
      </c>
      <c r="L439" s="209">
        <v>1</v>
      </c>
      <c r="M439" s="209">
        <v>0</v>
      </c>
      <c r="N439" s="209">
        <v>0</v>
      </c>
      <c r="O439" s="209">
        <v>0</v>
      </c>
      <c r="P439" s="209">
        <v>0</v>
      </c>
      <c r="Q439" s="209">
        <v>0</v>
      </c>
      <c r="R439" s="209">
        <v>0</v>
      </c>
      <c r="S439" s="209">
        <v>0</v>
      </c>
      <c r="T439" s="209">
        <v>0</v>
      </c>
      <c r="U439" s="209">
        <v>0</v>
      </c>
      <c r="V439" s="209">
        <v>0</v>
      </c>
      <c r="X439" s="48" t="str">
        <f>_xlfn.CONCAT(Inputs1[[#This Row],[Item Code]],"_",Inputs1[[#This Row],[Company Acronym]])</f>
        <v>C_COVID20_PR24CA008_WSH</v>
      </c>
    </row>
    <row r="440" spans="1:24">
      <c r="A440" s="48" t="s">
        <v>111</v>
      </c>
      <c r="B440" s="48" t="s">
        <v>41</v>
      </c>
      <c r="C440" s="48" t="s">
        <v>42</v>
      </c>
      <c r="D440" s="48" t="s">
        <v>39</v>
      </c>
      <c r="E440" s="48" t="s">
        <v>40</v>
      </c>
      <c r="F440" s="209">
        <v>0</v>
      </c>
      <c r="G440" s="209">
        <v>0</v>
      </c>
      <c r="H440" s="209">
        <v>0</v>
      </c>
      <c r="I440" s="209">
        <v>0</v>
      </c>
      <c r="J440" s="209">
        <v>0</v>
      </c>
      <c r="K440" s="209">
        <v>0</v>
      </c>
      <c r="L440" s="209">
        <v>0</v>
      </c>
      <c r="M440" s="209">
        <v>1</v>
      </c>
      <c r="N440" s="209">
        <v>0</v>
      </c>
      <c r="O440" s="209">
        <v>0</v>
      </c>
      <c r="P440" s="209">
        <v>0</v>
      </c>
      <c r="Q440" s="209">
        <v>0</v>
      </c>
      <c r="R440" s="209">
        <v>0</v>
      </c>
      <c r="S440" s="209">
        <v>0</v>
      </c>
      <c r="T440" s="209">
        <v>0</v>
      </c>
      <c r="U440" s="209">
        <v>0</v>
      </c>
      <c r="V440" s="209">
        <v>0</v>
      </c>
      <c r="X440" s="48" t="str">
        <f>_xlfn.CONCAT(Inputs1[[#This Row],[Item Code]],"_",Inputs1[[#This Row],[Company Acronym]])</f>
        <v>C_COVID21_PR24CA008_WSH</v>
      </c>
    </row>
    <row r="441" spans="1:24">
      <c r="A441" s="48" t="s">
        <v>111</v>
      </c>
      <c r="B441" s="48" t="s">
        <v>43</v>
      </c>
      <c r="C441" s="48" t="s">
        <v>44</v>
      </c>
      <c r="D441" s="48" t="s">
        <v>45</v>
      </c>
      <c r="E441" s="48" t="s">
        <v>40</v>
      </c>
      <c r="F441" s="209">
        <v>40.473969743069631</v>
      </c>
      <c r="G441" s="209">
        <v>41.96063215509318</v>
      </c>
      <c r="H441" s="209">
        <v>41.031222545757061</v>
      </c>
      <c r="I441" s="209">
        <v>38.107877308165783</v>
      </c>
      <c r="J441" s="209">
        <v>34.324551815128736</v>
      </c>
      <c r="K441" s="209">
        <v>31.013205057939235</v>
      </c>
      <c r="L441" s="209">
        <v>31.278292401262615</v>
      </c>
      <c r="M441" s="209">
        <v>41.202841594745273</v>
      </c>
      <c r="N441" s="209">
        <v>25.908909311919842</v>
      </c>
      <c r="O441" s="209">
        <v>28.073</v>
      </c>
      <c r="P441" s="209">
        <v>29.498734278747431</v>
      </c>
      <c r="Q441" s="209">
        <v>24.040000000000003</v>
      </c>
      <c r="R441" s="209">
        <v>24.068000000000001</v>
      </c>
      <c r="S441" s="209">
        <v>24.030999999999999</v>
      </c>
      <c r="T441" s="209">
        <v>23.814</v>
      </c>
      <c r="U441" s="209">
        <v>23.809000000000001</v>
      </c>
      <c r="V441" s="209">
        <v>23.716999999999999</v>
      </c>
      <c r="X441" s="48" t="str">
        <f>_xlfn.CONCAT(Inputs1[[#This Row],[Item Code]],"_",Inputs1[[#This Row],[Company Acronym]])</f>
        <v>C_DCSDEBTT_PR24CA008_WSH</v>
      </c>
    </row>
    <row r="442" spans="1:24">
      <c r="A442" s="48" t="s">
        <v>111</v>
      </c>
      <c r="B442" s="48" t="s">
        <v>46</v>
      </c>
      <c r="C442" s="48" t="s">
        <v>47</v>
      </c>
      <c r="D442" s="48" t="s">
        <v>45</v>
      </c>
      <c r="E442" s="48" t="s">
        <v>40</v>
      </c>
      <c r="F442" s="209">
        <v>40.473969743069631</v>
      </c>
      <c r="G442" s="209">
        <v>41.96063215509318</v>
      </c>
      <c r="H442" s="209">
        <v>41.031222545757061</v>
      </c>
      <c r="I442" s="209">
        <v>38.107877308165783</v>
      </c>
      <c r="J442" s="209">
        <v>34.324551815128736</v>
      </c>
      <c r="K442" s="209">
        <v>31.013205057939235</v>
      </c>
      <c r="L442" s="209">
        <v>31.278292401262615</v>
      </c>
      <c r="M442" s="209">
        <v>41.202841594745273</v>
      </c>
      <c r="N442" s="209">
        <v>25.908909311919842</v>
      </c>
      <c r="O442" s="209">
        <v>28.073</v>
      </c>
      <c r="P442" s="209">
        <v>29.498734278747431</v>
      </c>
      <c r="Q442" s="209">
        <v>24.040000000000003</v>
      </c>
      <c r="R442" s="209">
        <v>24.068000000000001</v>
      </c>
      <c r="S442" s="209">
        <v>24.030999999999999</v>
      </c>
      <c r="T442" s="209">
        <v>23.814</v>
      </c>
      <c r="U442" s="209">
        <v>23.809000000000001</v>
      </c>
      <c r="V442" s="209">
        <v>23.716999999999999</v>
      </c>
      <c r="X442" s="48" t="str">
        <f>_xlfn.CONCAT(Inputs1[[#This Row],[Item Code]],"_",Inputs1[[#This Row],[Company Acronym]])</f>
        <v>C_DCT_PR24CA008_WSH</v>
      </c>
    </row>
    <row r="443" spans="1:24">
      <c r="A443" s="48" t="s">
        <v>111</v>
      </c>
      <c r="B443" s="48" t="s">
        <v>48</v>
      </c>
      <c r="C443" s="48" t="s">
        <v>49</v>
      </c>
      <c r="D443" s="48" t="s">
        <v>50</v>
      </c>
      <c r="E443" s="48" t="s">
        <v>40</v>
      </c>
      <c r="F443" s="210">
        <v>26.088455072736068</v>
      </c>
      <c r="G443" s="210">
        <v>26.257146879341338</v>
      </c>
      <c r="H443" s="210">
        <v>26.148652533182052</v>
      </c>
      <c r="I443" s="210">
        <v>25.712007443816095</v>
      </c>
      <c r="J443" s="210">
        <v>25.438512288229678</v>
      </c>
      <c r="K443" s="210">
        <v>24.6670923099249</v>
      </c>
      <c r="L443" s="210">
        <v>23.891982660168679</v>
      </c>
      <c r="M443" s="210">
        <v>23.501770068899919</v>
      </c>
      <c r="N443" s="210">
        <v>21.494401985015017</v>
      </c>
      <c r="O443" s="210">
        <v>22.423084979752293</v>
      </c>
      <c r="P443" s="210">
        <v>22.106221772431223</v>
      </c>
      <c r="Q443" s="210">
        <v>22.41421482101903</v>
      </c>
      <c r="R443" s="210">
        <v>22.41421482101903</v>
      </c>
      <c r="S443" s="210">
        <v>22.41421482101903</v>
      </c>
      <c r="T443" s="210">
        <v>22.41421482101903</v>
      </c>
      <c r="U443" s="210">
        <v>22.41421482101903</v>
      </c>
      <c r="V443" s="210">
        <v>22.41421482101903</v>
      </c>
      <c r="X443" s="48" t="str">
        <f>_xlfn.CONCAT(Inputs1[[#This Row],[Item Code]],"_",Inputs1[[#This Row],[Company Acronym]])</f>
        <v>C_EQLPCF62_PR24CA008_WSH</v>
      </c>
    </row>
    <row r="444" spans="1:24">
      <c r="A444" s="48" t="s">
        <v>111</v>
      </c>
      <c r="B444" s="48" t="s">
        <v>51</v>
      </c>
      <c r="C444" s="48" t="s">
        <v>52</v>
      </c>
      <c r="D444" s="48" t="s">
        <v>39</v>
      </c>
      <c r="E444" s="48" t="s">
        <v>40</v>
      </c>
      <c r="F444" s="209">
        <v>2.3561380972149299</v>
      </c>
      <c r="G444" s="209">
        <v>2.3102201103431401</v>
      </c>
      <c r="H444" s="209">
        <v>2.2468906214884301</v>
      </c>
      <c r="I444" s="209">
        <v>2.073820413969</v>
      </c>
      <c r="J444" s="209">
        <v>2.0728008136506801</v>
      </c>
      <c r="K444" s="209">
        <v>2.0415985153873102</v>
      </c>
      <c r="L444" s="209">
        <v>2.0456459338372799</v>
      </c>
      <c r="M444" s="209">
        <v>2.05168129713919</v>
      </c>
      <c r="N444" s="209">
        <v>2.0143652266432097</v>
      </c>
      <c r="O444" s="209">
        <v>1.9801950708548677</v>
      </c>
      <c r="P444" s="209">
        <v>1.9801950708548677</v>
      </c>
      <c r="Q444" s="209">
        <v>1.9801950708548677</v>
      </c>
      <c r="R444" s="209">
        <v>1.9801950708548677</v>
      </c>
      <c r="S444" s="209">
        <v>1.9801950708548677</v>
      </c>
      <c r="T444" s="209">
        <v>1.9801950708548677</v>
      </c>
      <c r="U444" s="209">
        <v>1.9801950708548677</v>
      </c>
      <c r="V444" s="209">
        <v>1.9801950708548677</v>
      </c>
      <c r="X444" s="48" t="str">
        <f>_xlfn.CONCAT(Inputs1[[#This Row],[Item Code]],"_",Inputs1[[#This Row],[Company Acronym]])</f>
        <v>C_EQXPCF2_PR24CA008_WSH</v>
      </c>
    </row>
    <row r="445" spans="1:24">
      <c r="A445" s="48" t="s">
        <v>111</v>
      </c>
      <c r="B445" s="48" t="s">
        <v>53</v>
      </c>
      <c r="C445" s="48" t="s">
        <v>54</v>
      </c>
      <c r="D445" s="48" t="s">
        <v>50</v>
      </c>
      <c r="E445" s="48" t="s">
        <v>40</v>
      </c>
      <c r="F445" s="210">
        <v>0.84872758377943558</v>
      </c>
      <c r="G445" s="210">
        <v>0.85876196437503227</v>
      </c>
      <c r="H445" s="210">
        <v>0.84587853822429548</v>
      </c>
      <c r="I445" s="210">
        <v>0.8469121402568236</v>
      </c>
      <c r="J445" s="210">
        <v>0.84611136287411037</v>
      </c>
      <c r="K445" s="210">
        <v>0.84755371652057188</v>
      </c>
      <c r="L445" s="210">
        <v>0.84981745427504018</v>
      </c>
      <c r="M445" s="210">
        <v>0.85025757455708917</v>
      </c>
      <c r="N445" s="210">
        <v>0.85051966493329134</v>
      </c>
      <c r="O445" s="210">
        <v>0.85050212029424488</v>
      </c>
      <c r="P445" s="210">
        <v>0.8511527126917664</v>
      </c>
      <c r="Q445" s="210">
        <v>0.85145300488034759</v>
      </c>
      <c r="R445" s="210">
        <v>0.85148636478088169</v>
      </c>
      <c r="S445" s="210">
        <v>0.85151168712039182</v>
      </c>
      <c r="T445" s="210">
        <v>0.85154112320807807</v>
      </c>
      <c r="U445" s="210">
        <v>0.85157218543134594</v>
      </c>
      <c r="V445" s="210">
        <v>0.85160394523914851</v>
      </c>
      <c r="X445" s="48" t="str">
        <f>_xlfn.CONCAT(Inputs1[[#This Row],[Item Code]],"_",Inputs1[[#This Row],[Company Acronym]])</f>
        <v>C_HHDUHH_PR24CA008_WSH</v>
      </c>
    </row>
    <row r="446" spans="1:24">
      <c r="A446" s="48" t="s">
        <v>111</v>
      </c>
      <c r="B446" s="48" t="s">
        <v>55</v>
      </c>
      <c r="C446" s="48" t="s">
        <v>56</v>
      </c>
      <c r="D446" s="48" t="s">
        <v>50</v>
      </c>
      <c r="E446" s="48" t="s">
        <v>40</v>
      </c>
      <c r="F446" s="210">
        <v>0.38124693908756557</v>
      </c>
      <c r="G446" s="210">
        <v>0.39860680283847827</v>
      </c>
      <c r="H446" s="210">
        <v>0.40715595348322337</v>
      </c>
      <c r="I446" s="210">
        <v>0.42657200297031495</v>
      </c>
      <c r="J446" s="210">
        <v>0.4422182371052058</v>
      </c>
      <c r="K446" s="210">
        <v>0.45499139408663558</v>
      </c>
      <c r="L446" s="210">
        <v>0.4662759609766462</v>
      </c>
      <c r="M446" s="210">
        <v>0.47520560037975335</v>
      </c>
      <c r="N446" s="210">
        <v>0.48457207786698864</v>
      </c>
      <c r="O446" s="210">
        <v>0.49558044136737339</v>
      </c>
      <c r="P446" s="210">
        <v>0.5102760089888011</v>
      </c>
      <c r="Q446" s="210">
        <v>0.52265826978180163</v>
      </c>
      <c r="R446" s="210">
        <v>0.53473025809897612</v>
      </c>
      <c r="S446" s="210">
        <v>0.55687956752090051</v>
      </c>
      <c r="T446" s="210">
        <v>0.58967016437485675</v>
      </c>
      <c r="U446" s="210">
        <v>0.62246432180621625</v>
      </c>
      <c r="V446" s="210">
        <v>0.65524513400199713</v>
      </c>
      <c r="X446" s="48" t="str">
        <f>_xlfn.CONCAT(Inputs1[[#This Row],[Item Code]],"_",Inputs1[[#This Row],[Company Acronym]])</f>
        <v>C_HHMHH_PR24CA008_WSH</v>
      </c>
    </row>
    <row r="447" spans="1:24">
      <c r="A447" s="48" t="s">
        <v>111</v>
      </c>
      <c r="B447" s="48" t="s">
        <v>57</v>
      </c>
      <c r="C447" s="48" t="s">
        <v>58</v>
      </c>
      <c r="D447" s="48" t="s">
        <v>59</v>
      </c>
      <c r="E447" s="48" t="s">
        <v>40</v>
      </c>
      <c r="F447" s="209">
        <v>1353.7630000000001</v>
      </c>
      <c r="G447" s="209">
        <v>1348.4736118599203</v>
      </c>
      <c r="H447" s="209">
        <v>1364.067</v>
      </c>
      <c r="I447" s="209">
        <v>1380.325</v>
      </c>
      <c r="J447" s="209">
        <v>1392.4030000000002</v>
      </c>
      <c r="K447" s="209">
        <v>1401.9429999999998</v>
      </c>
      <c r="L447" s="209">
        <v>1411.9749999999999</v>
      </c>
      <c r="M447" s="209">
        <v>1426.1889999999999</v>
      </c>
      <c r="N447" s="209">
        <v>1438.0419999999999</v>
      </c>
      <c r="O447" s="209">
        <v>1444.375</v>
      </c>
      <c r="P447" s="209">
        <v>1454.6990000000001</v>
      </c>
      <c r="Q447" s="209">
        <v>1464.0349999999999</v>
      </c>
      <c r="R447" s="209">
        <v>1473.4269999999999</v>
      </c>
      <c r="S447" s="209">
        <v>1482.6150000000002</v>
      </c>
      <c r="T447" s="209">
        <v>1491.8340000000001</v>
      </c>
      <c r="U447" s="209">
        <v>1501.127</v>
      </c>
      <c r="V447" s="209">
        <v>1510.2759999999998</v>
      </c>
      <c r="X447" s="48" t="str">
        <f>_xlfn.CONCAT(Inputs1[[#This Row],[Item Code]],"_",Inputs1[[#This Row],[Company Acronym]])</f>
        <v>C_HHT_PR24CA008_WSH</v>
      </c>
    </row>
    <row r="448" spans="1:24">
      <c r="A448" s="48" t="s">
        <v>111</v>
      </c>
      <c r="B448" s="48" t="s">
        <v>60</v>
      </c>
      <c r="C448" s="48" t="s">
        <v>61</v>
      </c>
      <c r="D448" s="48" t="s">
        <v>50</v>
      </c>
      <c r="E448" s="48" t="s">
        <v>40</v>
      </c>
      <c r="F448" s="210">
        <v>16.734758818885414</v>
      </c>
      <c r="G448" s="210">
        <v>16.340078935692265</v>
      </c>
      <c r="H448" s="210">
        <v>16.193176466207547</v>
      </c>
      <c r="I448" s="210">
        <v>15.718103627274784</v>
      </c>
      <c r="J448" s="210">
        <v>15.691853969745246</v>
      </c>
      <c r="K448" s="210">
        <v>15.434402817718897</v>
      </c>
      <c r="L448" s="210">
        <v>15.407730450629964</v>
      </c>
      <c r="M448" s="210">
        <v>15.407730450629964</v>
      </c>
      <c r="N448" s="210">
        <v>15.407730450629964</v>
      </c>
      <c r="O448" s="210">
        <v>15.407730450629964</v>
      </c>
      <c r="P448" s="210">
        <v>15.407730450629964</v>
      </c>
      <c r="Q448" s="210">
        <v>15.407730450629964</v>
      </c>
      <c r="R448" s="210">
        <v>15.407730450629964</v>
      </c>
      <c r="S448" s="210">
        <v>15.407730450629964</v>
      </c>
      <c r="T448" s="210">
        <v>15.407730450629964</v>
      </c>
      <c r="U448" s="210">
        <v>15.407730450629964</v>
      </c>
      <c r="V448" s="210">
        <v>15.407730450629964</v>
      </c>
      <c r="X448" s="48" t="str">
        <f>_xlfn.CONCAT(Inputs1[[#This Row],[Item Code]],"_",Inputs1[[#This Row],[Company Acronym]])</f>
        <v>C_INCSCOREINT_PR24CA008_WSH</v>
      </c>
    </row>
    <row r="449" spans="1:24">
      <c r="A449" s="48" t="s">
        <v>111</v>
      </c>
      <c r="B449" s="48" t="s">
        <v>62</v>
      </c>
      <c r="C449" s="48" t="s">
        <v>63</v>
      </c>
      <c r="D449" s="48" t="s">
        <v>45</v>
      </c>
      <c r="E449" s="48" t="s">
        <v>40</v>
      </c>
      <c r="F449" s="209">
        <v>29.301636663286004</v>
      </c>
      <c r="G449" s="209">
        <v>35.564562964819899</v>
      </c>
      <c r="H449" s="209">
        <v>35.224720465890186</v>
      </c>
      <c r="I449" s="209">
        <v>31.520881821912184</v>
      </c>
      <c r="J449" s="209">
        <v>35.429624580201498</v>
      </c>
      <c r="K449" s="209">
        <v>34.342613138114629</v>
      </c>
      <c r="L449" s="209">
        <v>12.423333974901841</v>
      </c>
      <c r="M449" s="209">
        <v>-2.8327869854120564</v>
      </c>
      <c r="N449" s="209">
        <v>12.618886474141739</v>
      </c>
      <c r="O449" s="209">
        <v>16.714000000000006</v>
      </c>
      <c r="P449" s="209">
        <v>9.1153789142710444</v>
      </c>
      <c r="Q449" s="209">
        <v>35.672999999999988</v>
      </c>
      <c r="R449" s="209">
        <v>32.804999999999993</v>
      </c>
      <c r="S449" s="209">
        <v>29.964000000000006</v>
      </c>
      <c r="T449" s="209">
        <v>29.512</v>
      </c>
      <c r="U449" s="209">
        <v>28.647999999999993</v>
      </c>
      <c r="V449" s="209">
        <v>28.895999999999994</v>
      </c>
      <c r="X449" s="48" t="str">
        <f>_xlfn.CONCAT(Inputs1[[#This Row],[Item Code]],"_",Inputs1[[#This Row],[Company Acronym]])</f>
        <v>C_OCSDEBTTR_PR24CA008_WSH</v>
      </c>
    </row>
    <row r="450" spans="1:24">
      <c r="A450" s="48" t="s">
        <v>111</v>
      </c>
      <c r="B450" s="48" t="s">
        <v>64</v>
      </c>
      <c r="C450" s="48" t="s">
        <v>65</v>
      </c>
      <c r="D450" s="48" t="s">
        <v>45</v>
      </c>
      <c r="E450" s="48" t="s">
        <v>40</v>
      </c>
      <c r="F450" s="209">
        <v>29.301636663286004</v>
      </c>
      <c r="G450" s="209">
        <v>35.564562964819899</v>
      </c>
      <c r="H450" s="209">
        <v>35.224720465890186</v>
      </c>
      <c r="I450" s="209">
        <v>31.520881821912184</v>
      </c>
      <c r="J450" s="209">
        <v>35.429624580201498</v>
      </c>
      <c r="K450" s="209">
        <v>34.342613138114629</v>
      </c>
      <c r="L450" s="209">
        <v>37.474613519131594</v>
      </c>
      <c r="M450" s="209">
        <v>32.627796914381726</v>
      </c>
      <c r="N450" s="209">
        <v>32.676835494327385</v>
      </c>
      <c r="O450" s="209">
        <v>40.018999999999998</v>
      </c>
      <c r="P450" s="209">
        <v>34.153536960985619</v>
      </c>
      <c r="Q450" s="209">
        <v>35.672999999999988</v>
      </c>
      <c r="R450" s="209">
        <v>32.804999999999978</v>
      </c>
      <c r="S450" s="209">
        <v>29.963999999999999</v>
      </c>
      <c r="T450" s="209">
        <v>29.512</v>
      </c>
      <c r="U450" s="209">
        <v>28.648</v>
      </c>
      <c r="V450" s="209">
        <v>28.895999999999994</v>
      </c>
      <c r="X450" s="48" t="str">
        <f>_xlfn.CONCAT(Inputs1[[#This Row],[Item Code]],"_",Inputs1[[#This Row],[Company Acronym]])</f>
        <v>C_OCTR_PR24CA008_WSH</v>
      </c>
    </row>
    <row r="451" spans="1:24">
      <c r="A451" s="48" t="s">
        <v>111</v>
      </c>
      <c r="B451" s="48" t="s">
        <v>66</v>
      </c>
      <c r="C451" s="48" t="s">
        <v>67</v>
      </c>
      <c r="D451" s="48" t="s">
        <v>68</v>
      </c>
      <c r="E451" s="48" t="s">
        <v>40</v>
      </c>
      <c r="F451" s="209">
        <v>512.7239365191723</v>
      </c>
      <c r="G451" s="209">
        <v>521.4743970213342</v>
      </c>
      <c r="H451" s="209">
        <v>499.86505040964852</v>
      </c>
      <c r="I451" s="209">
        <v>484.63196801886659</v>
      </c>
      <c r="J451" s="209">
        <v>474.20758281241359</v>
      </c>
      <c r="K451" s="209">
        <v>476.32205654948075</v>
      </c>
      <c r="L451" s="209">
        <v>472.01548996623103</v>
      </c>
      <c r="M451" s="209">
        <v>481.8578496249051</v>
      </c>
      <c r="N451" s="209">
        <v>467.04415478248035</v>
      </c>
      <c r="O451" s="209">
        <v>437.701427953267</v>
      </c>
      <c r="P451" s="209">
        <v>452.22069090958513</v>
      </c>
      <c r="Q451" s="209">
        <v>416.77657065265078</v>
      </c>
      <c r="R451" s="209">
        <v>496.64761131701812</v>
      </c>
      <c r="S451" s="209">
        <v>517.2765687653233</v>
      </c>
      <c r="T451" s="209">
        <v>545.26173823629165</v>
      </c>
      <c r="U451" s="209">
        <v>564.48654910610492</v>
      </c>
      <c r="V451" s="209">
        <v>585.42743180716639</v>
      </c>
      <c r="X451" s="48" t="str">
        <f>_xlfn.CONCAT(Inputs1[[#This Row],[Item Code]],"_",Inputs1[[#This Row],[Company Acronym]])</f>
        <v>C_REVHH_PR24CA008_WSH</v>
      </c>
    </row>
    <row r="452" spans="1:24">
      <c r="A452" s="48" t="s">
        <v>111</v>
      </c>
      <c r="B452" s="48" t="s">
        <v>69</v>
      </c>
      <c r="C452" s="48" t="s">
        <v>70</v>
      </c>
      <c r="D452" s="48" t="s">
        <v>45</v>
      </c>
      <c r="E452" s="48" t="s">
        <v>40</v>
      </c>
      <c r="F452" s="209">
        <v>33.467877865879899</v>
      </c>
      <c r="G452" s="209">
        <v>38.167452653889086</v>
      </c>
      <c r="H452" s="209">
        <v>37.585199742852822</v>
      </c>
      <c r="I452" s="209">
        <v>33.666425187451026</v>
      </c>
      <c r="J452" s="209">
        <v>34.782208212785129</v>
      </c>
      <c r="K452" s="209">
        <v>33.535273716652895</v>
      </c>
      <c r="L452" s="209">
        <v>10.673491485802675</v>
      </c>
      <c r="M452" s="209">
        <v>-3.6316099511883522</v>
      </c>
      <c r="N452" s="209">
        <v>10.831332025128255</v>
      </c>
      <c r="O452" s="209">
        <v>15.449636363636372</v>
      </c>
      <c r="P452" s="209">
        <v>6.5209269705525479</v>
      </c>
      <c r="Q452" s="209">
        <v>27.964999999999986</v>
      </c>
      <c r="R452" s="209">
        <v>25.156999999999993</v>
      </c>
      <c r="S452" s="209">
        <v>24.358000000000004</v>
      </c>
      <c r="T452" s="209">
        <v>23.820999999999998</v>
      </c>
      <c r="U452" s="209">
        <v>23.552999999999994</v>
      </c>
      <c r="V452" s="209">
        <v>23.342999999999996</v>
      </c>
      <c r="X452" s="48" t="str">
        <f>_xlfn.CONCAT(Inputs1[[#This Row],[Item Code]],"_",Inputs1[[#This Row],[Company Acronym]])</f>
        <v>C_SOCSDEBTTR_PR24CA008_WSH</v>
      </c>
    </row>
    <row r="453" spans="1:24">
      <c r="A453" s="48" t="s">
        <v>111</v>
      </c>
      <c r="B453" s="48" t="s">
        <v>71</v>
      </c>
      <c r="C453" s="48" t="s">
        <v>72</v>
      </c>
      <c r="D453" s="48" t="s">
        <v>45</v>
      </c>
      <c r="E453" s="48" t="s">
        <v>40</v>
      </c>
      <c r="F453" s="209">
        <v>33.467877865879899</v>
      </c>
      <c r="G453" s="209">
        <v>38.167452653889086</v>
      </c>
      <c r="H453" s="209">
        <v>37.585199742852822</v>
      </c>
      <c r="I453" s="209">
        <v>33.666425187451026</v>
      </c>
      <c r="J453" s="209">
        <v>34.782208212785129</v>
      </c>
      <c r="K453" s="209">
        <v>33.535273716652895</v>
      </c>
      <c r="L453" s="209">
        <v>35.724771030032414</v>
      </c>
      <c r="M453" s="209">
        <v>31.82897394860543</v>
      </c>
      <c r="N453" s="209">
        <v>30.889281045313901</v>
      </c>
      <c r="O453" s="209">
        <v>38.754636363636358</v>
      </c>
      <c r="P453" s="209">
        <v>31.559085017267119</v>
      </c>
      <c r="Q453" s="209">
        <v>27.964999999999993</v>
      </c>
      <c r="R453" s="209">
        <v>25.156999999999986</v>
      </c>
      <c r="S453" s="209">
        <v>24.357999999999997</v>
      </c>
      <c r="T453" s="209">
        <v>23.820999999999998</v>
      </c>
      <c r="U453" s="209">
        <v>23.553000000000001</v>
      </c>
      <c r="V453" s="209">
        <v>23.342999999999996</v>
      </c>
      <c r="X453" s="48" t="str">
        <f>_xlfn.CONCAT(Inputs1[[#This Row],[Item Code]],"_",Inputs1[[#This Row],[Company Acronym]])</f>
        <v>C_SOCTR_PR24CA008_WSH</v>
      </c>
    </row>
    <row r="454" spans="1:24">
      <c r="A454" s="48" t="s">
        <v>111</v>
      </c>
      <c r="B454" s="48" t="s">
        <v>73</v>
      </c>
      <c r="C454" s="48" t="s">
        <v>74</v>
      </c>
      <c r="D454" s="48" t="s">
        <v>45</v>
      </c>
      <c r="E454" s="48" t="s">
        <v>40</v>
      </c>
      <c r="F454" s="209">
        <v>73.94184760894953</v>
      </c>
      <c r="G454" s="209">
        <v>80.128084808982265</v>
      </c>
      <c r="H454" s="209">
        <v>78.616422288609883</v>
      </c>
      <c r="I454" s="209">
        <v>71.774302495616809</v>
      </c>
      <c r="J454" s="209">
        <v>69.106760027913865</v>
      </c>
      <c r="K454" s="209">
        <v>64.548478774592127</v>
      </c>
      <c r="L454" s="209">
        <v>41.951783887065289</v>
      </c>
      <c r="M454" s="209">
        <v>37.571231643556921</v>
      </c>
      <c r="N454" s="209">
        <v>36.740241337048097</v>
      </c>
      <c r="O454" s="209">
        <v>43.522636363636373</v>
      </c>
      <c r="P454" s="209">
        <v>36.019661249299979</v>
      </c>
      <c r="Q454" s="209">
        <v>52.004999999999988</v>
      </c>
      <c r="R454" s="209">
        <v>49.224999999999994</v>
      </c>
      <c r="S454" s="209">
        <v>48.389000000000003</v>
      </c>
      <c r="T454" s="209">
        <v>47.634999999999998</v>
      </c>
      <c r="U454" s="209">
        <v>47.361999999999995</v>
      </c>
      <c r="V454" s="209">
        <v>47.059999999999995</v>
      </c>
      <c r="X454" s="48" t="str">
        <f>_xlfn.CONCAT(Inputs1[[#This Row],[Item Code]],"_",Inputs1[[#This Row],[Company Acronym]])</f>
        <v>C_STCSDEBTTR_PR24CA008_WSH</v>
      </c>
    </row>
    <row r="455" spans="1:24">
      <c r="A455" s="48" t="s">
        <v>111</v>
      </c>
      <c r="B455" s="48" t="s">
        <v>75</v>
      </c>
      <c r="C455" s="48" t="s">
        <v>76</v>
      </c>
      <c r="D455" s="48" t="s">
        <v>45</v>
      </c>
      <c r="E455" s="48" t="s">
        <v>40</v>
      </c>
      <c r="F455" s="209">
        <v>73.94184760894953</v>
      </c>
      <c r="G455" s="209">
        <v>80.128084808982265</v>
      </c>
      <c r="H455" s="209">
        <v>78.616422288609883</v>
      </c>
      <c r="I455" s="209">
        <v>71.774302495616809</v>
      </c>
      <c r="J455" s="209">
        <v>69.106760027913865</v>
      </c>
      <c r="K455" s="209">
        <v>64.548478774592127</v>
      </c>
      <c r="L455" s="209">
        <v>67.003063431295033</v>
      </c>
      <c r="M455" s="209">
        <v>73.031815543350703</v>
      </c>
      <c r="N455" s="209">
        <v>56.798190357233743</v>
      </c>
      <c r="O455" s="209">
        <v>66.827636363636358</v>
      </c>
      <c r="P455" s="209">
        <v>61.05781929601455</v>
      </c>
      <c r="Q455" s="209">
        <v>52.004999999999995</v>
      </c>
      <c r="R455" s="209">
        <v>49.224999999999987</v>
      </c>
      <c r="S455" s="209">
        <v>48.388999999999996</v>
      </c>
      <c r="T455" s="209">
        <v>47.634999999999998</v>
      </c>
      <c r="U455" s="209">
        <v>47.362000000000002</v>
      </c>
      <c r="V455" s="209">
        <v>47.059999999999995</v>
      </c>
      <c r="X455" s="48" t="str">
        <f>_xlfn.CONCAT(Inputs1[[#This Row],[Item Code]],"_",Inputs1[[#This Row],[Company Acronym]])</f>
        <v>C_STCTR_PR24CA008_WSH</v>
      </c>
    </row>
    <row r="456" spans="1:24">
      <c r="A456" s="48" t="s">
        <v>111</v>
      </c>
      <c r="B456" s="48" t="s">
        <v>77</v>
      </c>
      <c r="C456" s="48" t="s">
        <v>78</v>
      </c>
      <c r="D456" s="48" t="s">
        <v>45</v>
      </c>
      <c r="E456" s="48" t="s">
        <v>40</v>
      </c>
      <c r="F456" s="209">
        <v>69.775606406355635</v>
      </c>
      <c r="G456" s="209">
        <v>77.525195119913079</v>
      </c>
      <c r="H456" s="209">
        <v>76.255943011647247</v>
      </c>
      <c r="I456" s="209">
        <v>69.628759130077967</v>
      </c>
      <c r="J456" s="209">
        <v>69.754176395330234</v>
      </c>
      <c r="K456" s="209">
        <v>65.35581819605386</v>
      </c>
      <c r="L456" s="209">
        <v>43.701626376164455</v>
      </c>
      <c r="M456" s="209">
        <v>38.370054609333216</v>
      </c>
      <c r="N456" s="209">
        <v>38.527795786061581</v>
      </c>
      <c r="O456" s="209">
        <v>44.787000000000006</v>
      </c>
      <c r="P456" s="209">
        <v>38.614113193018476</v>
      </c>
      <c r="Q456" s="209">
        <v>59.712999999999987</v>
      </c>
      <c r="R456" s="209">
        <v>56.87299999999999</v>
      </c>
      <c r="S456" s="209">
        <v>53.995000000000005</v>
      </c>
      <c r="T456" s="209">
        <v>53.326000000000001</v>
      </c>
      <c r="U456" s="209">
        <v>52.456999999999994</v>
      </c>
      <c r="V456" s="209">
        <v>52.612999999999992</v>
      </c>
      <c r="X456" s="48" t="str">
        <f>_xlfn.CONCAT(Inputs1[[#This Row],[Item Code]],"_",Inputs1[[#This Row],[Company Acronym]])</f>
        <v>C_TCSDEBTTR_PR24CA008_WSH</v>
      </c>
    </row>
    <row r="457" spans="1:24">
      <c r="A457" s="48" t="s">
        <v>111</v>
      </c>
      <c r="B457" s="48" t="s">
        <v>79</v>
      </c>
      <c r="C457" s="48" t="s">
        <v>80</v>
      </c>
      <c r="D457" s="48" t="s">
        <v>45</v>
      </c>
      <c r="E457" s="48" t="s">
        <v>40</v>
      </c>
      <c r="F457" s="209">
        <v>69.775606406355635</v>
      </c>
      <c r="G457" s="209">
        <v>77.525195119913079</v>
      </c>
      <c r="H457" s="209">
        <v>76.255943011647247</v>
      </c>
      <c r="I457" s="209">
        <v>69.628759130077967</v>
      </c>
      <c r="J457" s="209">
        <v>69.754176395330234</v>
      </c>
      <c r="K457" s="209">
        <v>65.35581819605386</v>
      </c>
      <c r="L457" s="209">
        <v>68.752905920394213</v>
      </c>
      <c r="M457" s="209">
        <v>73.830638509126999</v>
      </c>
      <c r="N457" s="209">
        <v>58.585744806247227</v>
      </c>
      <c r="O457" s="209">
        <v>68.091999999999999</v>
      </c>
      <c r="P457" s="209">
        <v>63.652271239733047</v>
      </c>
      <c r="Q457" s="209">
        <v>59.712999999999994</v>
      </c>
      <c r="R457" s="209">
        <v>56.872999999999983</v>
      </c>
      <c r="S457" s="209">
        <v>53.994999999999997</v>
      </c>
      <c r="T457" s="209">
        <v>53.326000000000001</v>
      </c>
      <c r="U457" s="209">
        <v>52.457000000000001</v>
      </c>
      <c r="V457" s="209">
        <v>52.612999999999992</v>
      </c>
      <c r="X457" s="48" t="str">
        <f>_xlfn.CONCAT(Inputs1[[#This Row],[Item Code]],"_",Inputs1[[#This Row],[Company Acronym]])</f>
        <v>C_TCTR_PR24CA008_WSH</v>
      </c>
    </row>
    <row r="458" spans="1:24">
      <c r="A458" s="48" t="s">
        <v>111</v>
      </c>
      <c r="B458" s="48" t="s">
        <v>81</v>
      </c>
      <c r="C458" s="48" t="s">
        <v>82</v>
      </c>
      <c r="D458" s="48" t="s">
        <v>83</v>
      </c>
      <c r="E458" s="48" t="s">
        <v>40</v>
      </c>
      <c r="F458" s="211" t="s">
        <v>84</v>
      </c>
      <c r="G458" s="211" t="s">
        <v>84</v>
      </c>
      <c r="H458" s="211" t="s">
        <v>84</v>
      </c>
      <c r="I458" s="211" t="s">
        <v>84</v>
      </c>
      <c r="J458" s="211" t="s">
        <v>84</v>
      </c>
      <c r="K458" s="211" t="s">
        <v>84</v>
      </c>
      <c r="L458" s="211" t="s">
        <v>84</v>
      </c>
      <c r="M458" s="211" t="s">
        <v>84</v>
      </c>
      <c r="N458" s="211" t="s">
        <v>84</v>
      </c>
      <c r="O458" s="211" t="s">
        <v>84</v>
      </c>
      <c r="P458" s="211" t="s">
        <v>84</v>
      </c>
      <c r="Q458" s="211" t="s">
        <v>84</v>
      </c>
      <c r="R458" s="211" t="s">
        <v>84</v>
      </c>
      <c r="S458" s="211" t="s">
        <v>84</v>
      </c>
      <c r="T458" s="211" t="s">
        <v>84</v>
      </c>
      <c r="U458" s="211" t="s">
        <v>84</v>
      </c>
      <c r="V458" s="211" t="s">
        <v>84</v>
      </c>
      <c r="X458" s="48" t="str">
        <f>_xlfn.CONCAT(Inputs1[[#This Row],[Item Code]],"_",Inputs1[[#This Row],[Company Acronym]])</f>
        <v>PR24QA_PR24CA10_OUT1_WSH</v>
      </c>
    </row>
    <row r="459" spans="1:24">
      <c r="A459" s="48" t="s">
        <v>111</v>
      </c>
      <c r="B459" s="48" t="s">
        <v>85</v>
      </c>
      <c r="C459" s="48" t="s">
        <v>86</v>
      </c>
      <c r="D459" s="48" t="s">
        <v>83</v>
      </c>
      <c r="E459" s="48" t="s">
        <v>40</v>
      </c>
      <c r="F459" s="211" t="s">
        <v>87</v>
      </c>
      <c r="G459" s="211" t="s">
        <v>87</v>
      </c>
      <c r="H459" s="211" t="s">
        <v>87</v>
      </c>
      <c r="I459" s="211" t="s">
        <v>87</v>
      </c>
      <c r="J459" s="211" t="s">
        <v>87</v>
      </c>
      <c r="K459" s="211" t="s">
        <v>87</v>
      </c>
      <c r="L459" s="211" t="s">
        <v>87</v>
      </c>
      <c r="M459" s="211" t="s">
        <v>87</v>
      </c>
      <c r="N459" s="211" t="s">
        <v>87</v>
      </c>
      <c r="O459" s="211" t="s">
        <v>87</v>
      </c>
      <c r="P459" s="211" t="s">
        <v>87</v>
      </c>
      <c r="Q459" s="211" t="s">
        <v>87</v>
      </c>
      <c r="R459" s="211" t="s">
        <v>87</v>
      </c>
      <c r="S459" s="211" t="s">
        <v>87</v>
      </c>
      <c r="T459" s="211" t="s">
        <v>87</v>
      </c>
      <c r="U459" s="211" t="s">
        <v>87</v>
      </c>
      <c r="V459" s="211" t="s">
        <v>87</v>
      </c>
      <c r="X459" s="48" t="str">
        <f>_xlfn.CONCAT(Inputs1[[#This Row],[Item Code]],"_",Inputs1[[#This Row],[Company Acronym]])</f>
        <v>PR24QA_PR24CA10_OUT2_WSH</v>
      </c>
    </row>
    <row r="460" spans="1:24">
      <c r="A460" s="48" t="s">
        <v>111</v>
      </c>
      <c r="B460" s="48" t="s">
        <v>88</v>
      </c>
      <c r="C460" s="48" t="s">
        <v>89</v>
      </c>
      <c r="D460" s="48" t="s">
        <v>83</v>
      </c>
      <c r="E460" s="48" t="s">
        <v>40</v>
      </c>
      <c r="F460" s="212">
        <v>0</v>
      </c>
      <c r="G460" s="212">
        <v>0</v>
      </c>
      <c r="H460" s="212">
        <v>0</v>
      </c>
      <c r="I460" s="212">
        <v>0</v>
      </c>
      <c r="J460" s="212">
        <v>0</v>
      </c>
      <c r="K460" s="212">
        <v>0</v>
      </c>
      <c r="L460" s="212">
        <v>0</v>
      </c>
      <c r="M460" s="212">
        <v>0</v>
      </c>
      <c r="N460" s="212">
        <v>0</v>
      </c>
      <c r="O460" s="212">
        <v>0</v>
      </c>
      <c r="P460" s="212">
        <v>0</v>
      </c>
      <c r="Q460" s="212">
        <v>0</v>
      </c>
      <c r="R460" s="212">
        <v>0</v>
      </c>
      <c r="S460" s="212">
        <v>0</v>
      </c>
      <c r="T460" s="212">
        <v>0</v>
      </c>
      <c r="U460" s="212">
        <v>0</v>
      </c>
      <c r="V460" s="212">
        <v>0</v>
      </c>
      <c r="X460" s="48" t="str">
        <f>_xlfn.CONCAT(Inputs1[[#This Row],[Item Code]],"_",Inputs1[[#This Row],[Company Acronym]])</f>
        <v>PR24QA_PR24CA10_OUT3_WSH</v>
      </c>
    </row>
    <row r="461" spans="1:24">
      <c r="A461" s="48" t="s">
        <v>111</v>
      </c>
      <c r="B461" s="48" t="s">
        <v>90</v>
      </c>
      <c r="C461" s="48" t="s">
        <v>91</v>
      </c>
      <c r="D461" s="48" t="s">
        <v>39</v>
      </c>
      <c r="E461" s="48" t="s">
        <v>40</v>
      </c>
      <c r="F461" s="212">
        <v>0</v>
      </c>
      <c r="G461" s="212">
        <v>0</v>
      </c>
      <c r="H461" s="212">
        <v>0</v>
      </c>
      <c r="I461" s="212">
        <v>0</v>
      </c>
      <c r="J461" s="212">
        <v>0</v>
      </c>
      <c r="K461" s="212">
        <v>0</v>
      </c>
      <c r="L461" s="212">
        <v>0</v>
      </c>
      <c r="M461" s="212">
        <v>0</v>
      </c>
      <c r="N461" s="212">
        <v>0</v>
      </c>
      <c r="O461" s="212">
        <v>0</v>
      </c>
      <c r="P461" s="212">
        <v>0</v>
      </c>
      <c r="Q461" s="212">
        <v>0</v>
      </c>
      <c r="R461" s="212">
        <v>0</v>
      </c>
      <c r="S461" s="212">
        <v>0</v>
      </c>
      <c r="T461" s="212">
        <v>0</v>
      </c>
      <c r="U461" s="212">
        <v>0</v>
      </c>
      <c r="V461" s="212">
        <v>0</v>
      </c>
      <c r="X461" s="48" t="str">
        <f>_xlfn.CONCAT(Inputs1[[#This Row],[Item Code]],"_",Inputs1[[#This Row],[Company Acronym]])</f>
        <v>PR24QA_PR24CA10_OUT4_WSH</v>
      </c>
    </row>
    <row r="462" spans="1:24">
      <c r="A462" s="48" t="s">
        <v>112</v>
      </c>
      <c r="B462" s="48" t="s">
        <v>37</v>
      </c>
      <c r="C462" s="48" t="s">
        <v>38</v>
      </c>
      <c r="D462" s="48" t="s">
        <v>39</v>
      </c>
      <c r="E462" s="48" t="s">
        <v>40</v>
      </c>
      <c r="F462" s="209">
        <v>0</v>
      </c>
      <c r="G462" s="209">
        <v>0</v>
      </c>
      <c r="H462" s="209">
        <v>0</v>
      </c>
      <c r="I462" s="209">
        <v>0</v>
      </c>
      <c r="J462" s="209">
        <v>0</v>
      </c>
      <c r="K462" s="209">
        <v>0</v>
      </c>
      <c r="L462" s="209">
        <v>1</v>
      </c>
      <c r="M462" s="209">
        <v>0</v>
      </c>
      <c r="N462" s="209">
        <v>0</v>
      </c>
      <c r="O462" s="209">
        <v>0</v>
      </c>
      <c r="P462" s="209">
        <v>0</v>
      </c>
      <c r="Q462" s="209">
        <v>0</v>
      </c>
      <c r="R462" s="209">
        <v>0</v>
      </c>
      <c r="S462" s="209">
        <v>0</v>
      </c>
      <c r="T462" s="209">
        <v>0</v>
      </c>
      <c r="U462" s="209">
        <v>0</v>
      </c>
      <c r="V462" s="209">
        <v>0</v>
      </c>
      <c r="X462" s="48" t="str">
        <f>_xlfn.CONCAT(Inputs1[[#This Row],[Item Code]],"_",Inputs1[[#This Row],[Company Acronym]])</f>
        <v>C_COVID20_PR24CA008_WSX</v>
      </c>
    </row>
    <row r="463" spans="1:24">
      <c r="A463" s="48" t="s">
        <v>112</v>
      </c>
      <c r="B463" s="48" t="s">
        <v>41</v>
      </c>
      <c r="C463" s="48" t="s">
        <v>42</v>
      </c>
      <c r="D463" s="48" t="s">
        <v>39</v>
      </c>
      <c r="E463" s="48" t="s">
        <v>40</v>
      </c>
      <c r="F463" s="209">
        <v>0</v>
      </c>
      <c r="G463" s="209">
        <v>0</v>
      </c>
      <c r="H463" s="209">
        <v>0</v>
      </c>
      <c r="I463" s="209">
        <v>0</v>
      </c>
      <c r="J463" s="209">
        <v>0</v>
      </c>
      <c r="K463" s="209">
        <v>0</v>
      </c>
      <c r="L463" s="209">
        <v>0</v>
      </c>
      <c r="M463" s="209">
        <v>1</v>
      </c>
      <c r="N463" s="209">
        <v>0</v>
      </c>
      <c r="O463" s="209">
        <v>0</v>
      </c>
      <c r="P463" s="209">
        <v>0</v>
      </c>
      <c r="Q463" s="209">
        <v>0</v>
      </c>
      <c r="R463" s="209">
        <v>0</v>
      </c>
      <c r="S463" s="209">
        <v>0</v>
      </c>
      <c r="T463" s="209">
        <v>0</v>
      </c>
      <c r="U463" s="209">
        <v>0</v>
      </c>
      <c r="V463" s="209">
        <v>0</v>
      </c>
      <c r="X463" s="48" t="str">
        <f>_xlfn.CONCAT(Inputs1[[#This Row],[Item Code]],"_",Inputs1[[#This Row],[Company Acronym]])</f>
        <v>C_COVID21_PR24CA008_WSX</v>
      </c>
    </row>
    <row r="464" spans="1:24">
      <c r="A464" s="48" t="s">
        <v>112</v>
      </c>
      <c r="B464" s="48" t="s">
        <v>43</v>
      </c>
      <c r="C464" s="48" t="s">
        <v>44</v>
      </c>
      <c r="D464" s="48" t="s">
        <v>45</v>
      </c>
      <c r="E464" s="48" t="s">
        <v>40</v>
      </c>
      <c r="F464" s="209">
        <v>18.094362745098035</v>
      </c>
      <c r="G464" s="209">
        <v>17.520096933233056</v>
      </c>
      <c r="H464" s="209">
        <v>16.29241613883525</v>
      </c>
      <c r="I464" s="209">
        <v>15.52462486932567</v>
      </c>
      <c r="J464" s="209">
        <v>15.501318995442224</v>
      </c>
      <c r="K464" s="209">
        <v>16.686413945560155</v>
      </c>
      <c r="L464" s="209">
        <v>24.187206441700447</v>
      </c>
      <c r="M464" s="209">
        <v>19.537606252286132</v>
      </c>
      <c r="N464" s="209">
        <v>20.195526955612383</v>
      </c>
      <c r="O464" s="209">
        <v>15.791</v>
      </c>
      <c r="P464" s="209">
        <v>20.991615759753593</v>
      </c>
      <c r="Q464" s="209">
        <v>2.9714503977089222</v>
      </c>
      <c r="R464" s="209">
        <v>3.049940480835994</v>
      </c>
      <c r="S464" s="209">
        <v>3.0986462631191278</v>
      </c>
      <c r="T464" s="209">
        <v>3.1253156460942071</v>
      </c>
      <c r="U464" s="209">
        <v>3.162082390514509</v>
      </c>
      <c r="V464" s="209">
        <v>3.1997842622598469</v>
      </c>
      <c r="X464" s="48" t="str">
        <f>_xlfn.CONCAT(Inputs1[[#This Row],[Item Code]],"_",Inputs1[[#This Row],[Company Acronym]])</f>
        <v>C_DCSDEBTT_PR24CA008_WSX</v>
      </c>
    </row>
    <row r="465" spans="1:24">
      <c r="A465" s="48" t="s">
        <v>112</v>
      </c>
      <c r="B465" s="48" t="s">
        <v>46</v>
      </c>
      <c r="C465" s="48" t="s">
        <v>47</v>
      </c>
      <c r="D465" s="48" t="s">
        <v>45</v>
      </c>
      <c r="E465" s="48" t="s">
        <v>40</v>
      </c>
      <c r="F465" s="209">
        <v>18.094362745098035</v>
      </c>
      <c r="G465" s="209">
        <v>17.520096933233056</v>
      </c>
      <c r="H465" s="209">
        <v>16.29241613883525</v>
      </c>
      <c r="I465" s="209">
        <v>15.52462486932567</v>
      </c>
      <c r="J465" s="209">
        <v>15.501318995442224</v>
      </c>
      <c r="K465" s="209">
        <v>16.686413945560155</v>
      </c>
      <c r="L465" s="209">
        <v>24.187206441700447</v>
      </c>
      <c r="M465" s="209">
        <v>19.537606252286132</v>
      </c>
      <c r="N465" s="209">
        <v>20.195526955612383</v>
      </c>
      <c r="O465" s="209">
        <v>15.791</v>
      </c>
      <c r="P465" s="209">
        <v>20.991615759753593</v>
      </c>
      <c r="Q465" s="209">
        <v>14.682561833493292</v>
      </c>
      <c r="R465" s="209">
        <v>17.555330698572952</v>
      </c>
      <c r="S465" s="209">
        <v>19.800865820320968</v>
      </c>
      <c r="T465" s="209">
        <v>20.699101502468359</v>
      </c>
      <c r="U465" s="209">
        <v>21.521903347444081</v>
      </c>
      <c r="V465" s="209">
        <v>21.925692630197286</v>
      </c>
      <c r="X465" s="48" t="str">
        <f>_xlfn.CONCAT(Inputs1[[#This Row],[Item Code]],"_",Inputs1[[#This Row],[Company Acronym]])</f>
        <v>C_DCT_PR24CA008_WSX</v>
      </c>
    </row>
    <row r="466" spans="1:24">
      <c r="A466" s="48" t="s">
        <v>112</v>
      </c>
      <c r="B466" s="48" t="s">
        <v>48</v>
      </c>
      <c r="C466" s="48" t="s">
        <v>49</v>
      </c>
      <c r="D466" s="48" t="s">
        <v>50</v>
      </c>
      <c r="E466" s="48" t="s">
        <v>40</v>
      </c>
      <c r="F466" s="210">
        <v>20.672864377785444</v>
      </c>
      <c r="G466" s="210">
        <v>20.570758233046014</v>
      </c>
      <c r="H466" s="210">
        <v>20.287916071508349</v>
      </c>
      <c r="I466" s="210">
        <v>19.567890760556338</v>
      </c>
      <c r="J466" s="210">
        <v>19.590869636862131</v>
      </c>
      <c r="K466" s="210">
        <v>18.867813182274379</v>
      </c>
      <c r="L466" s="210">
        <v>18.18507297379249</v>
      </c>
      <c r="M466" s="210">
        <v>18.012190978284174</v>
      </c>
      <c r="N466" s="210">
        <v>16.347991719036983</v>
      </c>
      <c r="O466" s="210">
        <v>17.370258188174386</v>
      </c>
      <c r="P466" s="210">
        <v>17.252262377830117</v>
      </c>
      <c r="Q466" s="210">
        <v>17.278358605740685</v>
      </c>
      <c r="R466" s="210">
        <v>17.278358605740685</v>
      </c>
      <c r="S466" s="210">
        <v>17.278358605740685</v>
      </c>
      <c r="T466" s="210">
        <v>17.278358605740685</v>
      </c>
      <c r="U466" s="210">
        <v>17.278358605740685</v>
      </c>
      <c r="V466" s="210">
        <v>17.278358605740685</v>
      </c>
      <c r="X466" s="48" t="str">
        <f>_xlfn.CONCAT(Inputs1[[#This Row],[Item Code]],"_",Inputs1[[#This Row],[Company Acronym]])</f>
        <v>C_EQLPCF62_PR24CA008_WSX</v>
      </c>
    </row>
    <row r="467" spans="1:24">
      <c r="A467" s="48" t="s">
        <v>112</v>
      </c>
      <c r="B467" s="48" t="s">
        <v>51</v>
      </c>
      <c r="C467" s="48" t="s">
        <v>52</v>
      </c>
      <c r="D467" s="48" t="s">
        <v>39</v>
      </c>
      <c r="E467" s="48" t="s">
        <v>40</v>
      </c>
      <c r="F467" s="209">
        <v>1.66639480138566</v>
      </c>
      <c r="G467" s="209">
        <v>1.6189400521675399</v>
      </c>
      <c r="H467" s="209">
        <v>1.56753874812559</v>
      </c>
      <c r="I467" s="209">
        <v>1.394091081639</v>
      </c>
      <c r="J467" s="209">
        <v>1.3854814113846099</v>
      </c>
      <c r="K467" s="209">
        <v>1.3599162832099501</v>
      </c>
      <c r="L467" s="209">
        <v>1.3650545589873999</v>
      </c>
      <c r="M467" s="209">
        <v>1.39450084992195</v>
      </c>
      <c r="N467" s="209">
        <v>1.3957349185594663</v>
      </c>
      <c r="O467" s="209">
        <v>1.4004310581897408</v>
      </c>
      <c r="P467" s="209">
        <v>1.4004310581897408</v>
      </c>
      <c r="Q467" s="209">
        <v>1.4004310581897408</v>
      </c>
      <c r="R467" s="209">
        <v>1.4004310581897408</v>
      </c>
      <c r="S467" s="209">
        <v>1.4004310581897408</v>
      </c>
      <c r="T467" s="209">
        <v>1.4004310581897408</v>
      </c>
      <c r="U467" s="209">
        <v>1.4004310581897408</v>
      </c>
      <c r="V467" s="209">
        <v>1.4004310581897408</v>
      </c>
      <c r="X467" s="48" t="str">
        <f>_xlfn.CONCAT(Inputs1[[#This Row],[Item Code]],"_",Inputs1[[#This Row],[Company Acronym]])</f>
        <v>C_EQXPCF2_PR24CA008_WSX</v>
      </c>
    </row>
    <row r="468" spans="1:24">
      <c r="A468" s="48" t="s">
        <v>112</v>
      </c>
      <c r="B468" s="48" t="s">
        <v>53</v>
      </c>
      <c r="C468" s="48" t="s">
        <v>54</v>
      </c>
      <c r="D468" s="48" t="s">
        <v>50</v>
      </c>
      <c r="E468" s="48" t="s">
        <v>40</v>
      </c>
      <c r="F468" s="210">
        <v>0.43385223294791564</v>
      </c>
      <c r="G468" s="210">
        <v>0.4345292537635409</v>
      </c>
      <c r="H468" s="210">
        <v>0.42919688370661979</v>
      </c>
      <c r="I468" s="210">
        <v>0.43009264351283888</v>
      </c>
      <c r="J468" s="210">
        <v>0.43030071066995346</v>
      </c>
      <c r="K468" s="210">
        <v>0.43015392676360004</v>
      </c>
      <c r="L468" s="210">
        <v>0.43037721820534353</v>
      </c>
      <c r="M468" s="210">
        <v>0.43058821989057511</v>
      </c>
      <c r="N468" s="210">
        <v>0.43097141977982828</v>
      </c>
      <c r="O468" s="210">
        <v>0.43160402163519618</v>
      </c>
      <c r="P468" s="210">
        <v>0.43205495271279237</v>
      </c>
      <c r="Q468" s="210">
        <v>0.4316614946689194</v>
      </c>
      <c r="R468" s="210">
        <v>0.43207051855535611</v>
      </c>
      <c r="S468" s="210">
        <v>0.43269958397717451</v>
      </c>
      <c r="T468" s="210">
        <v>0.43343626275698538</v>
      </c>
      <c r="U468" s="210">
        <v>0.43411354674596825</v>
      </c>
      <c r="V468" s="210">
        <v>0.43460984243090961</v>
      </c>
      <c r="X468" s="48" t="str">
        <f>_xlfn.CONCAT(Inputs1[[#This Row],[Item Code]],"_",Inputs1[[#This Row],[Company Acronym]])</f>
        <v>C_HHDUHH_PR24CA008_WSX</v>
      </c>
    </row>
    <row r="469" spans="1:24">
      <c r="A469" s="48" t="s">
        <v>112</v>
      </c>
      <c r="B469" s="48" t="s">
        <v>55</v>
      </c>
      <c r="C469" s="48" t="s">
        <v>56</v>
      </c>
      <c r="D469" s="48" t="s">
        <v>50</v>
      </c>
      <c r="E469" s="48" t="s">
        <v>40</v>
      </c>
      <c r="F469" s="210">
        <v>0.5076279127329304</v>
      </c>
      <c r="G469" s="210">
        <v>0.52886879367632211</v>
      </c>
      <c r="H469" s="210">
        <v>0.55486454214845604</v>
      </c>
      <c r="I469" s="210">
        <v>0.57190659503363084</v>
      </c>
      <c r="J469" s="210">
        <v>0.59353992870638261</v>
      </c>
      <c r="K469" s="210">
        <v>0.61902437681311784</v>
      </c>
      <c r="L469" s="210">
        <v>0.6416497504635551</v>
      </c>
      <c r="M469" s="210">
        <v>0.65721678589489907</v>
      </c>
      <c r="N469" s="210">
        <v>0.67226232747207382</v>
      </c>
      <c r="O469" s="210">
        <v>0.68860908681455679</v>
      </c>
      <c r="P469" s="210">
        <v>0.7063422598307616</v>
      </c>
      <c r="Q469" s="210">
        <v>0.70951014697885317</v>
      </c>
      <c r="R469" s="210">
        <v>0.71381483121805789</v>
      </c>
      <c r="S469" s="210">
        <v>0.71671937125127416</v>
      </c>
      <c r="T469" s="210">
        <v>0.71944933302031455</v>
      </c>
      <c r="U469" s="210">
        <v>0.72194729925033574</v>
      </c>
      <c r="V469" s="210">
        <v>0.72418304861887184</v>
      </c>
      <c r="X469" s="48" t="str">
        <f>_xlfn.CONCAT(Inputs1[[#This Row],[Item Code]],"_",Inputs1[[#This Row],[Company Acronym]])</f>
        <v>C_HHMHH_PR24CA008_WSX</v>
      </c>
    </row>
    <row r="470" spans="1:24">
      <c r="A470" s="48" t="s">
        <v>112</v>
      </c>
      <c r="B470" s="48" t="s">
        <v>57</v>
      </c>
      <c r="C470" s="48" t="s">
        <v>58</v>
      </c>
      <c r="D470" s="48" t="s">
        <v>59</v>
      </c>
      <c r="E470" s="48" t="s">
        <v>40</v>
      </c>
      <c r="F470" s="209">
        <v>1131.2399999999998</v>
      </c>
      <c r="G470" s="209">
        <v>1140.3489999999997</v>
      </c>
      <c r="H470" s="209">
        <v>1173.317</v>
      </c>
      <c r="I470" s="209">
        <v>1181.95</v>
      </c>
      <c r="J470" s="209">
        <v>1191.4110000000001</v>
      </c>
      <c r="K470" s="209">
        <v>1198.5569999999998</v>
      </c>
      <c r="L470" s="209">
        <v>1206.4369999999999</v>
      </c>
      <c r="M470" s="209">
        <v>1222.0260000000001</v>
      </c>
      <c r="N470" s="209">
        <v>1234.9449999999999</v>
      </c>
      <c r="O470" s="209">
        <v>1245.5630000000001</v>
      </c>
      <c r="P470" s="209">
        <v>1255.625</v>
      </c>
      <c r="Q470" s="209">
        <v>1259.8209693236245</v>
      </c>
      <c r="R470" s="209">
        <v>1265.5816252227623</v>
      </c>
      <c r="S470" s="209">
        <v>1271.7540518011526</v>
      </c>
      <c r="T470" s="209">
        <v>1277.9584868969982</v>
      </c>
      <c r="U470" s="209">
        <v>1283.8392060809356</v>
      </c>
      <c r="V470" s="209">
        <v>1289.1612818465742</v>
      </c>
      <c r="X470" s="48" t="str">
        <f>_xlfn.CONCAT(Inputs1[[#This Row],[Item Code]],"_",Inputs1[[#This Row],[Company Acronym]])</f>
        <v>C_HHT_PR24CA008_WSX</v>
      </c>
    </row>
    <row r="471" spans="1:24">
      <c r="A471" s="48" t="s">
        <v>112</v>
      </c>
      <c r="B471" s="48" t="s">
        <v>60</v>
      </c>
      <c r="C471" s="48" t="s">
        <v>61</v>
      </c>
      <c r="D471" s="48" t="s">
        <v>50</v>
      </c>
      <c r="E471" s="48" t="s">
        <v>40</v>
      </c>
      <c r="F471" s="210">
        <v>10.975439004777982</v>
      </c>
      <c r="G471" s="210">
        <v>10.9786111232442</v>
      </c>
      <c r="H471" s="210">
        <v>10.98056146411775</v>
      </c>
      <c r="I471" s="210">
        <v>10.661238739760002</v>
      </c>
      <c r="J471" s="210">
        <v>10.341647207706904</v>
      </c>
      <c r="K471" s="210">
        <v>10.022874747617124</v>
      </c>
      <c r="L471" s="210">
        <v>9.7002642348695076</v>
      </c>
      <c r="M471" s="210">
        <v>9.7002642348695076</v>
      </c>
      <c r="N471" s="210">
        <v>9.7002642348695076</v>
      </c>
      <c r="O471" s="210">
        <v>9.7002642348695076</v>
      </c>
      <c r="P471" s="210">
        <v>9.7002642348695076</v>
      </c>
      <c r="Q471" s="210">
        <v>9.6593591752609989</v>
      </c>
      <c r="R471" s="210">
        <v>9.6593591752609989</v>
      </c>
      <c r="S471" s="210">
        <v>9.6593591752609989</v>
      </c>
      <c r="T471" s="210">
        <v>9.6593591752609989</v>
      </c>
      <c r="U471" s="210">
        <v>9.6593591752609989</v>
      </c>
      <c r="V471" s="210">
        <v>9.6593591752609989</v>
      </c>
      <c r="X471" s="48" t="str">
        <f>_xlfn.CONCAT(Inputs1[[#This Row],[Item Code]],"_",Inputs1[[#This Row],[Company Acronym]])</f>
        <v>C_INCSCOREINT_PR24CA008_WSX</v>
      </c>
    </row>
    <row r="472" spans="1:24">
      <c r="A472" s="48" t="s">
        <v>112</v>
      </c>
      <c r="B472" s="48" t="s">
        <v>62</v>
      </c>
      <c r="C472" s="48" t="s">
        <v>63</v>
      </c>
      <c r="D472" s="48" t="s">
        <v>45</v>
      </c>
      <c r="E472" s="48" t="s">
        <v>40</v>
      </c>
      <c r="F472" s="209">
        <v>15.335284398242056</v>
      </c>
      <c r="G472" s="209">
        <v>17.697765521851764</v>
      </c>
      <c r="H472" s="209">
        <v>17.419675229513018</v>
      </c>
      <c r="I472" s="209">
        <v>18.540525214153455</v>
      </c>
      <c r="J472" s="209">
        <v>20.633248289649444</v>
      </c>
      <c r="K472" s="209">
        <v>23.263571808140654</v>
      </c>
      <c r="L472" s="209">
        <v>-3.9324005415880592</v>
      </c>
      <c r="M472" s="209">
        <v>2.8681097037442207</v>
      </c>
      <c r="N472" s="209">
        <v>-1.401302635252005</v>
      </c>
      <c r="O472" s="209">
        <v>1.9009999999999998</v>
      </c>
      <c r="P472" s="209">
        <v>-4.4747879235112968</v>
      </c>
      <c r="Q472" s="209">
        <v>17.43660774878634</v>
      </c>
      <c r="R472" s="209">
        <v>17.435934237334422</v>
      </c>
      <c r="S472" s="209">
        <v>17.919028900747012</v>
      </c>
      <c r="T472" s="209">
        <v>18.23377677267781</v>
      </c>
      <c r="U472" s="209">
        <v>18.605940551933131</v>
      </c>
      <c r="V472" s="209">
        <v>18.734668535384653</v>
      </c>
      <c r="X472" s="48" t="str">
        <f>_xlfn.CONCAT(Inputs1[[#This Row],[Item Code]],"_",Inputs1[[#This Row],[Company Acronym]])</f>
        <v>C_OCSDEBTTR_PR24CA008_WSX</v>
      </c>
    </row>
    <row r="473" spans="1:24">
      <c r="A473" s="48" t="s">
        <v>112</v>
      </c>
      <c r="B473" s="48" t="s">
        <v>64</v>
      </c>
      <c r="C473" s="48" t="s">
        <v>65</v>
      </c>
      <c r="D473" s="48" t="s">
        <v>45</v>
      </c>
      <c r="E473" s="48" t="s">
        <v>40</v>
      </c>
      <c r="F473" s="209">
        <v>15.335284398242056</v>
      </c>
      <c r="G473" s="209">
        <v>17.697765521851764</v>
      </c>
      <c r="H473" s="209">
        <v>17.419675229513018</v>
      </c>
      <c r="I473" s="209">
        <v>18.540525214153455</v>
      </c>
      <c r="J473" s="209">
        <v>20.633248289649444</v>
      </c>
      <c r="K473" s="209">
        <v>23.263571808140654</v>
      </c>
      <c r="L473" s="209">
        <v>18.288650536224168</v>
      </c>
      <c r="M473" s="209">
        <v>20.267650033650625</v>
      </c>
      <c r="N473" s="209">
        <v>16.348770521582406</v>
      </c>
      <c r="O473" s="209">
        <v>15.023000000000003</v>
      </c>
      <c r="P473" s="209">
        <v>13.909456172997942</v>
      </c>
      <c r="Q473" s="209">
        <v>17.436607748786333</v>
      </c>
      <c r="R473" s="209">
        <v>17.435934237334422</v>
      </c>
      <c r="S473" s="209">
        <v>17.919028900747012</v>
      </c>
      <c r="T473" s="209">
        <v>18.233776772677814</v>
      </c>
      <c r="U473" s="209">
        <v>18.605940551933131</v>
      </c>
      <c r="V473" s="209">
        <v>18.73466853538466</v>
      </c>
      <c r="X473" s="48" t="str">
        <f>_xlfn.CONCAT(Inputs1[[#This Row],[Item Code]],"_",Inputs1[[#This Row],[Company Acronym]])</f>
        <v>C_OCTR_PR24CA008_WSX</v>
      </c>
    </row>
    <row r="474" spans="1:24">
      <c r="A474" s="48" t="s">
        <v>112</v>
      </c>
      <c r="B474" s="48" t="s">
        <v>66</v>
      </c>
      <c r="C474" s="48" t="s">
        <v>67</v>
      </c>
      <c r="D474" s="48" t="s">
        <v>68</v>
      </c>
      <c r="E474" s="48" t="s">
        <v>40</v>
      </c>
      <c r="F474" s="209">
        <v>434.58030539624247</v>
      </c>
      <c r="G474" s="209">
        <v>449.8435564007296</v>
      </c>
      <c r="H474" s="209">
        <v>405.74665365841656</v>
      </c>
      <c r="I474" s="209">
        <v>402.67099924085505</v>
      </c>
      <c r="J474" s="209">
        <v>402.04598942961763</v>
      </c>
      <c r="K474" s="209">
        <v>400.02734316829014</v>
      </c>
      <c r="L474" s="209">
        <v>394.59215220243686</v>
      </c>
      <c r="M474" s="209">
        <v>377.25345274102455</v>
      </c>
      <c r="N474" s="209">
        <v>352.38485369208581</v>
      </c>
      <c r="O474" s="209">
        <v>330.21854374286966</v>
      </c>
      <c r="P474" s="209">
        <v>329.52452902673792</v>
      </c>
      <c r="Q474" s="209">
        <v>360.89373813495081</v>
      </c>
      <c r="R474" s="209">
        <v>409.29458016173095</v>
      </c>
      <c r="S474" s="209">
        <v>452.78331763632372</v>
      </c>
      <c r="T474" s="209">
        <v>478.22286862543353</v>
      </c>
      <c r="U474" s="209">
        <v>486.60069863483005</v>
      </c>
      <c r="V474" s="209">
        <v>493.57069631522995</v>
      </c>
      <c r="X474" s="48" t="str">
        <f>_xlfn.CONCAT(Inputs1[[#This Row],[Item Code]],"_",Inputs1[[#This Row],[Company Acronym]])</f>
        <v>C_REVHH_PR24CA008_WSX</v>
      </c>
    </row>
    <row r="475" spans="1:24">
      <c r="A475" s="48" t="s">
        <v>112</v>
      </c>
      <c r="B475" s="48" t="s">
        <v>69</v>
      </c>
      <c r="C475" s="48" t="s">
        <v>70</v>
      </c>
      <c r="D475" s="48" t="s">
        <v>45</v>
      </c>
      <c r="E475" s="48" t="s">
        <v>40</v>
      </c>
      <c r="F475" s="209">
        <v>15.389851097178681</v>
      </c>
      <c r="G475" s="209">
        <v>17.719637601890049</v>
      </c>
      <c r="H475" s="209">
        <v>17.479530319514531</v>
      </c>
      <c r="I475" s="209">
        <v>18.364493058373249</v>
      </c>
      <c r="J475" s="209">
        <v>20.549101334733258</v>
      </c>
      <c r="K475" s="209">
        <v>23.577700619745585</v>
      </c>
      <c r="L475" s="209">
        <v>-3.9850001888420294</v>
      </c>
      <c r="M475" s="209">
        <v>2.7753305990178916</v>
      </c>
      <c r="N475" s="209">
        <v>-1.5647604824732966</v>
      </c>
      <c r="O475" s="209">
        <v>1.8637272727272709</v>
      </c>
      <c r="P475" s="209">
        <v>-4.3319819570188542</v>
      </c>
      <c r="Q475" s="209">
        <v>3.4934963130019696</v>
      </c>
      <c r="R475" s="209">
        <v>1.1004646743207118</v>
      </c>
      <c r="S475" s="209">
        <v>-0.84652000173157305</v>
      </c>
      <c r="T475" s="209">
        <v>-1.5820384289730889</v>
      </c>
      <c r="U475" s="209">
        <v>-2.1801597502731873</v>
      </c>
      <c r="V475" s="209">
        <v>-2.3530191778295304</v>
      </c>
      <c r="X475" s="48" t="str">
        <f>_xlfn.CONCAT(Inputs1[[#This Row],[Item Code]],"_",Inputs1[[#This Row],[Company Acronym]])</f>
        <v>C_SOCSDEBTTR_PR24CA008_WSX</v>
      </c>
    </row>
    <row r="476" spans="1:24">
      <c r="A476" s="48" t="s">
        <v>112</v>
      </c>
      <c r="B476" s="48" t="s">
        <v>71</v>
      </c>
      <c r="C476" s="48" t="s">
        <v>72</v>
      </c>
      <c r="D476" s="48" t="s">
        <v>45</v>
      </c>
      <c r="E476" s="48" t="s">
        <v>40</v>
      </c>
      <c r="F476" s="209">
        <v>15.389851097178681</v>
      </c>
      <c r="G476" s="209">
        <v>17.719637601890049</v>
      </c>
      <c r="H476" s="209">
        <v>17.479530319514531</v>
      </c>
      <c r="I476" s="209">
        <v>18.364493058373249</v>
      </c>
      <c r="J476" s="209">
        <v>20.549101334733258</v>
      </c>
      <c r="K476" s="209">
        <v>23.577700619745585</v>
      </c>
      <c r="L476" s="209">
        <v>18.236050888970198</v>
      </c>
      <c r="M476" s="209">
        <v>20.1748709289243</v>
      </c>
      <c r="N476" s="209">
        <v>16.185312674361111</v>
      </c>
      <c r="O476" s="209">
        <v>14.985727272727274</v>
      </c>
      <c r="P476" s="209">
        <v>14.052262139490381</v>
      </c>
      <c r="Q476" s="209">
        <v>15.204607748786337</v>
      </c>
      <c r="R476" s="209">
        <v>15.605854892057678</v>
      </c>
      <c r="S476" s="209">
        <v>15.855699555470263</v>
      </c>
      <c r="T476" s="209">
        <v>15.991747427401066</v>
      </c>
      <c r="U476" s="209">
        <v>16.179661206656384</v>
      </c>
      <c r="V476" s="209">
        <v>16.372889190107916</v>
      </c>
      <c r="X476" s="48" t="str">
        <f>_xlfn.CONCAT(Inputs1[[#This Row],[Item Code]],"_",Inputs1[[#This Row],[Company Acronym]])</f>
        <v>C_SOCTR_PR24CA008_WSX</v>
      </c>
    </row>
    <row r="477" spans="1:24">
      <c r="A477" s="48" t="s">
        <v>112</v>
      </c>
      <c r="B477" s="48" t="s">
        <v>73</v>
      </c>
      <c r="C477" s="48" t="s">
        <v>74</v>
      </c>
      <c r="D477" s="48" t="s">
        <v>45</v>
      </c>
      <c r="E477" s="48" t="s">
        <v>40</v>
      </c>
      <c r="F477" s="209">
        <v>33.484213842276716</v>
      </c>
      <c r="G477" s="209">
        <v>35.239734535123105</v>
      </c>
      <c r="H477" s="209">
        <v>33.771946458349781</v>
      </c>
      <c r="I477" s="209">
        <v>33.889117927698919</v>
      </c>
      <c r="J477" s="209">
        <v>36.050420330175484</v>
      </c>
      <c r="K477" s="209">
        <v>40.264114565305739</v>
      </c>
      <c r="L477" s="209">
        <v>20.202206252858417</v>
      </c>
      <c r="M477" s="209">
        <v>22.312936851304023</v>
      </c>
      <c r="N477" s="209">
        <v>18.630766473139087</v>
      </c>
      <c r="O477" s="209">
        <v>17.654727272727271</v>
      </c>
      <c r="P477" s="209">
        <v>16.659633802734739</v>
      </c>
      <c r="Q477" s="209">
        <v>18.176058146495262</v>
      </c>
      <c r="R477" s="209">
        <v>18.655795372893664</v>
      </c>
      <c r="S477" s="209">
        <v>18.954345818589395</v>
      </c>
      <c r="T477" s="209">
        <v>19.11706307349527</v>
      </c>
      <c r="U477" s="209">
        <v>19.341743597170893</v>
      </c>
      <c r="V477" s="209">
        <v>19.572673452367756</v>
      </c>
      <c r="X477" s="48" t="str">
        <f>_xlfn.CONCAT(Inputs1[[#This Row],[Item Code]],"_",Inputs1[[#This Row],[Company Acronym]])</f>
        <v>C_STCSDEBTTR_PR24CA008_WSX</v>
      </c>
    </row>
    <row r="478" spans="1:24">
      <c r="A478" s="48" t="s">
        <v>112</v>
      </c>
      <c r="B478" s="48" t="s">
        <v>75</v>
      </c>
      <c r="C478" s="48" t="s">
        <v>76</v>
      </c>
      <c r="D478" s="48" t="s">
        <v>45</v>
      </c>
      <c r="E478" s="48" t="s">
        <v>40</v>
      </c>
      <c r="F478" s="209">
        <v>33.484213842276716</v>
      </c>
      <c r="G478" s="209">
        <v>35.239734535123105</v>
      </c>
      <c r="H478" s="209">
        <v>33.771946458349781</v>
      </c>
      <c r="I478" s="209">
        <v>33.889117927698919</v>
      </c>
      <c r="J478" s="209">
        <v>36.050420330175484</v>
      </c>
      <c r="K478" s="209">
        <v>40.264114565305739</v>
      </c>
      <c r="L478" s="209">
        <v>42.423257330670644</v>
      </c>
      <c r="M478" s="209">
        <v>39.712477181210431</v>
      </c>
      <c r="N478" s="209">
        <v>36.380839629973494</v>
      </c>
      <c r="O478" s="209">
        <v>30.776727272727275</v>
      </c>
      <c r="P478" s="209">
        <v>35.043877899243974</v>
      </c>
      <c r="Q478" s="209">
        <v>29.887169582279629</v>
      </c>
      <c r="R478" s="209">
        <v>33.16118559063063</v>
      </c>
      <c r="S478" s="209">
        <v>35.656565375791232</v>
      </c>
      <c r="T478" s="209">
        <v>36.690848929869425</v>
      </c>
      <c r="U478" s="209">
        <v>37.701564554100464</v>
      </c>
      <c r="V478" s="209">
        <v>38.298581820305202</v>
      </c>
      <c r="X478" s="48" t="str">
        <f>_xlfn.CONCAT(Inputs1[[#This Row],[Item Code]],"_",Inputs1[[#This Row],[Company Acronym]])</f>
        <v>C_STCTR_PR24CA008_WSX</v>
      </c>
    </row>
    <row r="479" spans="1:24">
      <c r="A479" s="48" t="s">
        <v>112</v>
      </c>
      <c r="B479" s="48" t="s">
        <v>77</v>
      </c>
      <c r="C479" s="48" t="s">
        <v>78</v>
      </c>
      <c r="D479" s="48" t="s">
        <v>45</v>
      </c>
      <c r="E479" s="48" t="s">
        <v>40</v>
      </c>
      <c r="F479" s="209">
        <v>33.429647143340091</v>
      </c>
      <c r="G479" s="209">
        <v>35.21786245508482</v>
      </c>
      <c r="H479" s="209">
        <v>33.712091368348268</v>
      </c>
      <c r="I479" s="209">
        <v>34.065150083479125</v>
      </c>
      <c r="J479" s="209">
        <v>36.13456728509167</v>
      </c>
      <c r="K479" s="209">
        <v>39.949985753700808</v>
      </c>
      <c r="L479" s="209">
        <v>20.254805900112387</v>
      </c>
      <c r="M479" s="209">
        <v>22.405715956030352</v>
      </c>
      <c r="N479" s="209">
        <v>18.794224320360378</v>
      </c>
      <c r="O479" s="209">
        <v>17.692</v>
      </c>
      <c r="P479" s="209">
        <v>16.516827836242296</v>
      </c>
      <c r="Q479" s="209">
        <v>20.408058146495261</v>
      </c>
      <c r="R479" s="209">
        <v>20.485874718170415</v>
      </c>
      <c r="S479" s="209">
        <v>21.017675163866141</v>
      </c>
      <c r="T479" s="209">
        <v>21.359092418772018</v>
      </c>
      <c r="U479" s="209">
        <v>21.76802294244764</v>
      </c>
      <c r="V479" s="209">
        <v>21.9344527976445</v>
      </c>
      <c r="X479" s="48" t="str">
        <f>_xlfn.CONCAT(Inputs1[[#This Row],[Item Code]],"_",Inputs1[[#This Row],[Company Acronym]])</f>
        <v>C_TCSDEBTTR_PR24CA008_WSX</v>
      </c>
    </row>
    <row r="480" spans="1:24">
      <c r="A480" s="48" t="s">
        <v>112</v>
      </c>
      <c r="B480" s="48" t="s">
        <v>79</v>
      </c>
      <c r="C480" s="48" t="s">
        <v>80</v>
      </c>
      <c r="D480" s="48" t="s">
        <v>45</v>
      </c>
      <c r="E480" s="48" t="s">
        <v>40</v>
      </c>
      <c r="F480" s="209">
        <v>33.429647143340091</v>
      </c>
      <c r="G480" s="209">
        <v>35.21786245508482</v>
      </c>
      <c r="H480" s="209">
        <v>33.712091368348268</v>
      </c>
      <c r="I480" s="209">
        <v>34.065150083479125</v>
      </c>
      <c r="J480" s="209">
        <v>36.13456728509167</v>
      </c>
      <c r="K480" s="209">
        <v>39.949985753700808</v>
      </c>
      <c r="L480" s="209">
        <v>42.475856977924614</v>
      </c>
      <c r="M480" s="209">
        <v>39.805256285936757</v>
      </c>
      <c r="N480" s="209">
        <v>36.544297477194789</v>
      </c>
      <c r="O480" s="209">
        <v>30.814000000000004</v>
      </c>
      <c r="P480" s="209">
        <v>34.901071932751535</v>
      </c>
      <c r="Q480" s="209">
        <v>32.119169582279625</v>
      </c>
      <c r="R480" s="209">
        <v>34.991264935907374</v>
      </c>
      <c r="S480" s="209">
        <v>37.71989472106798</v>
      </c>
      <c r="T480" s="209">
        <v>38.932878275146173</v>
      </c>
      <c r="U480" s="209">
        <v>40.127843899377211</v>
      </c>
      <c r="V480" s="209">
        <v>40.660361165581946</v>
      </c>
      <c r="X480" s="48" t="str">
        <f>_xlfn.CONCAT(Inputs1[[#This Row],[Item Code]],"_",Inputs1[[#This Row],[Company Acronym]])</f>
        <v>C_TCTR_PR24CA008_WSX</v>
      </c>
    </row>
    <row r="481" spans="1:24">
      <c r="A481" s="48" t="s">
        <v>112</v>
      </c>
      <c r="B481" s="48" t="s">
        <v>81</v>
      </c>
      <c r="C481" s="48" t="s">
        <v>82</v>
      </c>
      <c r="D481" s="48" t="s">
        <v>83</v>
      </c>
      <c r="E481" s="48" t="s">
        <v>40</v>
      </c>
      <c r="F481" s="211" t="s">
        <v>84</v>
      </c>
      <c r="G481" s="211" t="s">
        <v>84</v>
      </c>
      <c r="H481" s="211" t="s">
        <v>84</v>
      </c>
      <c r="I481" s="211" t="s">
        <v>84</v>
      </c>
      <c r="J481" s="211" t="s">
        <v>84</v>
      </c>
      <c r="K481" s="211" t="s">
        <v>84</v>
      </c>
      <c r="L481" s="211" t="s">
        <v>84</v>
      </c>
      <c r="M481" s="211" t="s">
        <v>84</v>
      </c>
      <c r="N481" s="211" t="s">
        <v>84</v>
      </c>
      <c r="O481" s="211" t="s">
        <v>84</v>
      </c>
      <c r="P481" s="211" t="s">
        <v>84</v>
      </c>
      <c r="Q481" s="211" t="s">
        <v>84</v>
      </c>
      <c r="R481" s="211" t="s">
        <v>84</v>
      </c>
      <c r="S481" s="211" t="s">
        <v>84</v>
      </c>
      <c r="T481" s="211" t="s">
        <v>84</v>
      </c>
      <c r="U481" s="211" t="s">
        <v>84</v>
      </c>
      <c r="V481" s="211" t="s">
        <v>84</v>
      </c>
      <c r="X481" s="48" t="str">
        <f>_xlfn.CONCAT(Inputs1[[#This Row],[Item Code]],"_",Inputs1[[#This Row],[Company Acronym]])</f>
        <v>PR24QA_PR24CA10_OUT1_WSX</v>
      </c>
    </row>
    <row r="482" spans="1:24">
      <c r="A482" s="48" t="s">
        <v>112</v>
      </c>
      <c r="B482" s="48" t="s">
        <v>85</v>
      </c>
      <c r="C482" s="48" t="s">
        <v>86</v>
      </c>
      <c r="D482" s="48" t="s">
        <v>83</v>
      </c>
      <c r="E482" s="48" t="s">
        <v>40</v>
      </c>
      <c r="F482" s="211" t="s">
        <v>87</v>
      </c>
      <c r="G482" s="211" t="s">
        <v>87</v>
      </c>
      <c r="H482" s="211" t="s">
        <v>87</v>
      </c>
      <c r="I482" s="211" t="s">
        <v>87</v>
      </c>
      <c r="J482" s="211" t="s">
        <v>87</v>
      </c>
      <c r="K482" s="211" t="s">
        <v>87</v>
      </c>
      <c r="L482" s="211" t="s">
        <v>87</v>
      </c>
      <c r="M482" s="211" t="s">
        <v>87</v>
      </c>
      <c r="N482" s="211" t="s">
        <v>87</v>
      </c>
      <c r="O482" s="211" t="s">
        <v>87</v>
      </c>
      <c r="P482" s="211" t="s">
        <v>87</v>
      </c>
      <c r="Q482" s="211" t="s">
        <v>87</v>
      </c>
      <c r="R482" s="211" t="s">
        <v>87</v>
      </c>
      <c r="S482" s="211" t="s">
        <v>87</v>
      </c>
      <c r="T482" s="211" t="s">
        <v>87</v>
      </c>
      <c r="U482" s="211" t="s">
        <v>87</v>
      </c>
      <c r="V482" s="211" t="s">
        <v>87</v>
      </c>
      <c r="X482" s="48" t="str">
        <f>_xlfn.CONCAT(Inputs1[[#This Row],[Item Code]],"_",Inputs1[[#This Row],[Company Acronym]])</f>
        <v>PR24QA_PR24CA10_OUT2_WSX</v>
      </c>
    </row>
    <row r="483" spans="1:24">
      <c r="A483" s="48" t="s">
        <v>112</v>
      </c>
      <c r="B483" s="48" t="s">
        <v>88</v>
      </c>
      <c r="C483" s="48" t="s">
        <v>89</v>
      </c>
      <c r="D483" s="48" t="s">
        <v>83</v>
      </c>
      <c r="E483" s="48" t="s">
        <v>40</v>
      </c>
      <c r="F483" s="212">
        <v>0</v>
      </c>
      <c r="G483" s="212">
        <v>0</v>
      </c>
      <c r="H483" s="212">
        <v>0</v>
      </c>
      <c r="I483" s="212">
        <v>0</v>
      </c>
      <c r="J483" s="212">
        <v>0</v>
      </c>
      <c r="K483" s="212">
        <v>0</v>
      </c>
      <c r="L483" s="212">
        <v>0</v>
      </c>
      <c r="M483" s="212">
        <v>0</v>
      </c>
      <c r="N483" s="212">
        <v>0</v>
      </c>
      <c r="O483" s="212">
        <v>0</v>
      </c>
      <c r="P483" s="212">
        <v>0</v>
      </c>
      <c r="Q483" s="212">
        <v>0</v>
      </c>
      <c r="R483" s="212">
        <v>0</v>
      </c>
      <c r="S483" s="212">
        <v>0</v>
      </c>
      <c r="T483" s="212">
        <v>0</v>
      </c>
      <c r="U483" s="212">
        <v>0</v>
      </c>
      <c r="V483" s="212">
        <v>0</v>
      </c>
      <c r="X483" s="48" t="str">
        <f>_xlfn.CONCAT(Inputs1[[#This Row],[Item Code]],"_",Inputs1[[#This Row],[Company Acronym]])</f>
        <v>PR24QA_PR24CA10_OUT3_WSX</v>
      </c>
    </row>
    <row r="484" spans="1:24">
      <c r="A484" s="48" t="s">
        <v>112</v>
      </c>
      <c r="B484" s="48" t="s">
        <v>90</v>
      </c>
      <c r="C484" s="48" t="s">
        <v>91</v>
      </c>
      <c r="D484" s="48" t="s">
        <v>39</v>
      </c>
      <c r="E484" s="48" t="s">
        <v>40</v>
      </c>
      <c r="F484" s="212">
        <v>0</v>
      </c>
      <c r="G484" s="212">
        <v>0</v>
      </c>
      <c r="H484" s="212">
        <v>0</v>
      </c>
      <c r="I484" s="212">
        <v>0</v>
      </c>
      <c r="J484" s="212">
        <v>0</v>
      </c>
      <c r="K484" s="212">
        <v>0</v>
      </c>
      <c r="L484" s="212">
        <v>0</v>
      </c>
      <c r="M484" s="212">
        <v>0</v>
      </c>
      <c r="N484" s="212">
        <v>0</v>
      </c>
      <c r="O484" s="212">
        <v>0</v>
      </c>
      <c r="P484" s="212">
        <v>0</v>
      </c>
      <c r="Q484" s="212">
        <v>0</v>
      </c>
      <c r="R484" s="212">
        <v>0</v>
      </c>
      <c r="S484" s="212">
        <v>0</v>
      </c>
      <c r="T484" s="212">
        <v>0</v>
      </c>
      <c r="U484" s="212">
        <v>0</v>
      </c>
      <c r="V484" s="212">
        <v>0</v>
      </c>
      <c r="X484" s="48" t="str">
        <f>_xlfn.CONCAT(Inputs1[[#This Row],[Item Code]],"_",Inputs1[[#This Row],[Company Acronym]])</f>
        <v>PR24QA_PR24CA10_OUT4_WSX</v>
      </c>
    </row>
    <row r="485" spans="1:24">
      <c r="A485" s="48" t="s">
        <v>113</v>
      </c>
      <c r="B485" s="48" t="s">
        <v>37</v>
      </c>
      <c r="C485" s="48" t="s">
        <v>38</v>
      </c>
      <c r="D485" s="48" t="s">
        <v>39</v>
      </c>
      <c r="E485" s="48" t="s">
        <v>40</v>
      </c>
      <c r="F485" s="209">
        <v>0</v>
      </c>
      <c r="G485" s="209">
        <v>0</v>
      </c>
      <c r="H485" s="209">
        <v>0</v>
      </c>
      <c r="I485" s="209">
        <v>0</v>
      </c>
      <c r="J485" s="209">
        <v>0</v>
      </c>
      <c r="K485" s="209">
        <v>0</v>
      </c>
      <c r="L485" s="209">
        <v>1</v>
      </c>
      <c r="M485" s="209">
        <v>0</v>
      </c>
      <c r="N485" s="209">
        <v>0</v>
      </c>
      <c r="O485" s="209">
        <v>0</v>
      </c>
      <c r="P485" s="209">
        <v>0</v>
      </c>
      <c r="Q485" s="209">
        <v>0</v>
      </c>
      <c r="R485" s="209">
        <v>0</v>
      </c>
      <c r="S485" s="209">
        <v>0</v>
      </c>
      <c r="T485" s="209">
        <v>0</v>
      </c>
      <c r="U485" s="209">
        <v>0</v>
      </c>
      <c r="V485" s="209">
        <v>0</v>
      </c>
      <c r="X485" s="48" t="str">
        <f>_xlfn.CONCAT(Inputs1[[#This Row],[Item Code]],"_",Inputs1[[#This Row],[Company Acronym]])</f>
        <v>C_COVID20_PR24CA008_YKY</v>
      </c>
    </row>
    <row r="486" spans="1:24">
      <c r="A486" s="48" t="s">
        <v>113</v>
      </c>
      <c r="B486" s="48" t="s">
        <v>41</v>
      </c>
      <c r="C486" s="48" t="s">
        <v>42</v>
      </c>
      <c r="D486" s="48" t="s">
        <v>39</v>
      </c>
      <c r="E486" s="48" t="s">
        <v>40</v>
      </c>
      <c r="F486" s="209">
        <v>0</v>
      </c>
      <c r="G486" s="209">
        <v>0</v>
      </c>
      <c r="H486" s="209">
        <v>0</v>
      </c>
      <c r="I486" s="209">
        <v>0</v>
      </c>
      <c r="J486" s="209">
        <v>0</v>
      </c>
      <c r="K486" s="209">
        <v>0</v>
      </c>
      <c r="L486" s="209">
        <v>0</v>
      </c>
      <c r="M486" s="209">
        <v>1</v>
      </c>
      <c r="N486" s="209">
        <v>0</v>
      </c>
      <c r="O486" s="209">
        <v>0</v>
      </c>
      <c r="P486" s="209">
        <v>0</v>
      </c>
      <c r="Q486" s="209">
        <v>0</v>
      </c>
      <c r="R486" s="209">
        <v>0</v>
      </c>
      <c r="S486" s="209">
        <v>0</v>
      </c>
      <c r="T486" s="209">
        <v>0</v>
      </c>
      <c r="U486" s="209">
        <v>0</v>
      </c>
      <c r="V486" s="209">
        <v>0</v>
      </c>
      <c r="X486" s="48" t="str">
        <f>_xlfn.CONCAT(Inputs1[[#This Row],[Item Code]],"_",Inputs1[[#This Row],[Company Acronym]])</f>
        <v>C_COVID21_PR24CA008_YKY</v>
      </c>
    </row>
    <row r="487" spans="1:24">
      <c r="A487" s="48" t="s">
        <v>113</v>
      </c>
      <c r="B487" s="48" t="s">
        <v>43</v>
      </c>
      <c r="C487" s="48" t="s">
        <v>44</v>
      </c>
      <c r="D487" s="48" t="s">
        <v>45</v>
      </c>
      <c r="E487" s="48" t="s">
        <v>40</v>
      </c>
      <c r="F487" s="209">
        <v>24.832953008789715</v>
      </c>
      <c r="G487" s="209">
        <v>27.020431185760845</v>
      </c>
      <c r="H487" s="209">
        <v>26.048801164725454</v>
      </c>
      <c r="I487" s="209">
        <v>26.947791136643414</v>
      </c>
      <c r="J487" s="209">
        <v>28.282070606109066</v>
      </c>
      <c r="K487" s="209">
        <v>30.264088239899777</v>
      </c>
      <c r="L487" s="209">
        <v>31.952373931788443</v>
      </c>
      <c r="M487" s="209">
        <v>33.62468532803787</v>
      </c>
      <c r="N487" s="209">
        <v>42.21958965669662</v>
      </c>
      <c r="O487" s="209">
        <v>25.526</v>
      </c>
      <c r="P487" s="209">
        <v>28.384095335476609</v>
      </c>
      <c r="Q487" s="209">
        <v>4.0513714989472156</v>
      </c>
      <c r="R487" s="209">
        <v>3.9369999999999998</v>
      </c>
      <c r="S487" s="209">
        <v>3.9369999999999998</v>
      </c>
      <c r="T487" s="209">
        <v>3.9369999999999994</v>
      </c>
      <c r="U487" s="209">
        <v>3.9370000000000003</v>
      </c>
      <c r="V487" s="209">
        <v>3.9370000000000003</v>
      </c>
      <c r="X487" s="48" t="str">
        <f>_xlfn.CONCAT(Inputs1[[#This Row],[Item Code]],"_",Inputs1[[#This Row],[Company Acronym]])</f>
        <v>C_DCSDEBTT_PR24CA008_YKY</v>
      </c>
    </row>
    <row r="488" spans="1:24">
      <c r="A488" s="48" t="s">
        <v>113</v>
      </c>
      <c r="B488" s="48" t="s">
        <v>46</v>
      </c>
      <c r="C488" s="48" t="s">
        <v>47</v>
      </c>
      <c r="D488" s="48" t="s">
        <v>45</v>
      </c>
      <c r="E488" s="48" t="s">
        <v>40</v>
      </c>
      <c r="F488" s="209">
        <v>24.832953008789715</v>
      </c>
      <c r="G488" s="209">
        <v>27.020431185760845</v>
      </c>
      <c r="H488" s="209">
        <v>26.048801164725454</v>
      </c>
      <c r="I488" s="209">
        <v>26.947791136643414</v>
      </c>
      <c r="J488" s="209">
        <v>28.282070606109066</v>
      </c>
      <c r="K488" s="209">
        <v>30.264088239899777</v>
      </c>
      <c r="L488" s="209">
        <v>31.952373931788443</v>
      </c>
      <c r="M488" s="209">
        <v>33.62468532803787</v>
      </c>
      <c r="N488" s="209">
        <v>42.21958965669662</v>
      </c>
      <c r="O488" s="209">
        <v>25.526</v>
      </c>
      <c r="P488" s="209">
        <v>28.384095335476609</v>
      </c>
      <c r="Q488" s="209">
        <v>32.85977869911585</v>
      </c>
      <c r="R488" s="209">
        <v>39.599999999999994</v>
      </c>
      <c r="S488" s="209">
        <v>40.044999999999995</v>
      </c>
      <c r="T488" s="209">
        <v>40.856999999999999</v>
      </c>
      <c r="U488" s="209">
        <v>41.631999999999998</v>
      </c>
      <c r="V488" s="209">
        <v>42.012999999999998</v>
      </c>
      <c r="X488" s="48" t="str">
        <f>_xlfn.CONCAT(Inputs1[[#This Row],[Item Code]],"_",Inputs1[[#This Row],[Company Acronym]])</f>
        <v>C_DCT_PR24CA008_YKY</v>
      </c>
    </row>
    <row r="489" spans="1:24">
      <c r="A489" s="48" t="s">
        <v>113</v>
      </c>
      <c r="B489" s="48" t="s">
        <v>48</v>
      </c>
      <c r="C489" s="48" t="s">
        <v>49</v>
      </c>
      <c r="D489" s="48" t="s">
        <v>50</v>
      </c>
      <c r="E489" s="48" t="s">
        <v>40</v>
      </c>
      <c r="F489" s="210">
        <v>27.070135326792073</v>
      </c>
      <c r="G489" s="210">
        <v>27.225434792667443</v>
      </c>
      <c r="H489" s="210">
        <v>27.035166050889032</v>
      </c>
      <c r="I489" s="210">
        <v>26.448361520094924</v>
      </c>
      <c r="J489" s="210">
        <v>26.219689110951251</v>
      </c>
      <c r="K489" s="210">
        <v>25.423981876957647</v>
      </c>
      <c r="L489" s="210">
        <v>24.707847580248611</v>
      </c>
      <c r="M489" s="210">
        <v>24.38778558560988</v>
      </c>
      <c r="N489" s="210">
        <v>22.361643444146331</v>
      </c>
      <c r="O489" s="210">
        <v>23.566864764811204</v>
      </c>
      <c r="P489" s="210">
        <v>23.372599491166561</v>
      </c>
      <c r="Q489" s="210">
        <v>23.565978018085254</v>
      </c>
      <c r="R489" s="210">
        <v>23.565978018085254</v>
      </c>
      <c r="S489" s="210">
        <v>23.565978018085254</v>
      </c>
      <c r="T489" s="210">
        <v>23.565978018085254</v>
      </c>
      <c r="U489" s="210">
        <v>23.565978018085254</v>
      </c>
      <c r="V489" s="210">
        <v>23.565978018085254</v>
      </c>
      <c r="X489" s="48" t="str">
        <f>_xlfn.CONCAT(Inputs1[[#This Row],[Item Code]],"_",Inputs1[[#This Row],[Company Acronym]])</f>
        <v>C_EQLPCF62_PR24CA008_YKY</v>
      </c>
    </row>
    <row r="490" spans="1:24">
      <c r="A490" s="48" t="s">
        <v>113</v>
      </c>
      <c r="B490" s="48" t="s">
        <v>51</v>
      </c>
      <c r="C490" s="48" t="s">
        <v>52</v>
      </c>
      <c r="D490" s="48" t="s">
        <v>39</v>
      </c>
      <c r="E490" s="48" t="s">
        <v>40</v>
      </c>
      <c r="F490" s="209">
        <v>2.3420420435934299</v>
      </c>
      <c r="G490" s="209">
        <v>2.2996017286230801</v>
      </c>
      <c r="H490" s="209">
        <v>2.2378733338033499</v>
      </c>
      <c r="I490" s="209">
        <v>2.0480578492053398</v>
      </c>
      <c r="J490" s="209">
        <v>2.0433911035592698</v>
      </c>
      <c r="K490" s="209">
        <v>2.02317435951191</v>
      </c>
      <c r="L490" s="209">
        <v>2.0384643509396101</v>
      </c>
      <c r="M490" s="209">
        <v>2.0604381957689801</v>
      </c>
      <c r="N490" s="209">
        <v>2.0502995287062862</v>
      </c>
      <c r="O490" s="209">
        <v>2.0632401137007177</v>
      </c>
      <c r="P490" s="209">
        <v>2.0632401137007177</v>
      </c>
      <c r="Q490" s="209">
        <v>2.0632401137007177</v>
      </c>
      <c r="R490" s="209">
        <v>2.0632401137007177</v>
      </c>
      <c r="S490" s="209">
        <v>2.0632401137007177</v>
      </c>
      <c r="T490" s="209">
        <v>2.0632401137007177</v>
      </c>
      <c r="U490" s="209">
        <v>2.0632401137007177</v>
      </c>
      <c r="V490" s="209">
        <v>2.0632401137007177</v>
      </c>
      <c r="X490" s="48" t="str">
        <f>_xlfn.CONCAT(Inputs1[[#This Row],[Item Code]],"_",Inputs1[[#This Row],[Company Acronym]])</f>
        <v>C_EQXPCF2_PR24CA008_YKY</v>
      </c>
    </row>
    <row r="491" spans="1:24">
      <c r="A491" s="48" t="s">
        <v>113</v>
      </c>
      <c r="B491" s="48" t="s">
        <v>53</v>
      </c>
      <c r="C491" s="48" t="s">
        <v>54</v>
      </c>
      <c r="D491" s="48" t="s">
        <v>50</v>
      </c>
      <c r="E491" s="48" t="s">
        <v>40</v>
      </c>
      <c r="F491" s="210">
        <v>0.89748217738396041</v>
      </c>
      <c r="G491" s="210">
        <v>0.89734173150222163</v>
      </c>
      <c r="H491" s="210">
        <v>0.89657389938949383</v>
      </c>
      <c r="I491" s="210">
        <v>0.89717846786616007</v>
      </c>
      <c r="J491" s="210">
        <v>0.89922651790779184</v>
      </c>
      <c r="K491" s="210">
        <v>0.89774675618664024</v>
      </c>
      <c r="L491" s="210">
        <v>0.89692949908506503</v>
      </c>
      <c r="M491" s="210">
        <v>0.89760379382374533</v>
      </c>
      <c r="N491" s="210">
        <v>0.8963049368117918</v>
      </c>
      <c r="O491" s="210">
        <v>0.89600572551215951</v>
      </c>
      <c r="P491" s="210">
        <v>0.89485976615612473</v>
      </c>
      <c r="Q491" s="210">
        <v>0.89532604084074041</v>
      </c>
      <c r="R491" s="210">
        <v>0.89581299757701638</v>
      </c>
      <c r="S491" s="210">
        <v>0.89634896741537706</v>
      </c>
      <c r="T491" s="210">
        <v>0.89686677531196257</v>
      </c>
      <c r="U491" s="210">
        <v>0.89736613850202973</v>
      </c>
      <c r="V491" s="210">
        <v>0.89785080788840477</v>
      </c>
      <c r="X491" s="48" t="str">
        <f>_xlfn.CONCAT(Inputs1[[#This Row],[Item Code]],"_",Inputs1[[#This Row],[Company Acronym]])</f>
        <v>C_HHDUHH_PR24CA008_YKY</v>
      </c>
    </row>
    <row r="492" spans="1:24">
      <c r="A492" s="48" t="s">
        <v>113</v>
      </c>
      <c r="B492" s="48" t="s">
        <v>55</v>
      </c>
      <c r="C492" s="48" t="s">
        <v>56</v>
      </c>
      <c r="D492" s="48" t="s">
        <v>50</v>
      </c>
      <c r="E492" s="48" t="s">
        <v>40</v>
      </c>
      <c r="F492" s="210">
        <v>0.45262588519981506</v>
      </c>
      <c r="G492" s="210">
        <v>0.47149768222644395</v>
      </c>
      <c r="H492" s="210">
        <v>0.48976013311616029</v>
      </c>
      <c r="I492" s="210">
        <v>0.5080289643144078</v>
      </c>
      <c r="J492" s="210">
        <v>0.52454364371781381</v>
      </c>
      <c r="K492" s="210">
        <v>0.5413414588229245</v>
      </c>
      <c r="L492" s="210">
        <v>0.56097595504191533</v>
      </c>
      <c r="M492" s="210">
        <v>0.57219217523852539</v>
      </c>
      <c r="N492" s="210">
        <v>0.58123342175066306</v>
      </c>
      <c r="O492" s="210">
        <v>0.59165325482441666</v>
      </c>
      <c r="P492" s="210">
        <v>0.60455689039518024</v>
      </c>
      <c r="Q492" s="210">
        <v>0.61935153500535545</v>
      </c>
      <c r="R492" s="210">
        <v>0.63302094150224997</v>
      </c>
      <c r="S492" s="210">
        <v>0.64567004038910947</v>
      </c>
      <c r="T492" s="210">
        <v>0.6581476476722995</v>
      </c>
      <c r="U492" s="210">
        <v>0.67045851225931552</v>
      </c>
      <c r="V492" s="210">
        <v>0.6826200331873099</v>
      </c>
      <c r="X492" s="48" t="str">
        <f>_xlfn.CONCAT(Inputs1[[#This Row],[Item Code]],"_",Inputs1[[#This Row],[Company Acronym]])</f>
        <v>C_HHMHH_PR24CA008_YKY</v>
      </c>
    </row>
    <row r="493" spans="1:24">
      <c r="A493" s="48" t="s">
        <v>113</v>
      </c>
      <c r="B493" s="48" t="s">
        <v>57</v>
      </c>
      <c r="C493" s="48" t="s">
        <v>58</v>
      </c>
      <c r="D493" s="48" t="s">
        <v>59</v>
      </c>
      <c r="E493" s="48" t="s">
        <v>40</v>
      </c>
      <c r="F493" s="209">
        <v>2107.5749999999998</v>
      </c>
      <c r="G493" s="209">
        <v>2120.9061273972602</v>
      </c>
      <c r="H493" s="209">
        <v>2133.4749999999999</v>
      </c>
      <c r="I493" s="209">
        <v>2153.0641643835615</v>
      </c>
      <c r="J493" s="209">
        <v>2164.7560000000003</v>
      </c>
      <c r="K493" s="209">
        <v>2177.8379999999997</v>
      </c>
      <c r="L493" s="209">
        <v>2189.7730000000001</v>
      </c>
      <c r="M493" s="209">
        <v>2214.125</v>
      </c>
      <c r="N493" s="209">
        <v>2252.9520000000002</v>
      </c>
      <c r="O493" s="209">
        <v>2274.7309999999998</v>
      </c>
      <c r="P493" s="209">
        <v>2290.2460000000001</v>
      </c>
      <c r="Q493" s="209">
        <v>2300.4480000000003</v>
      </c>
      <c r="R493" s="209">
        <v>2311.1999999999998</v>
      </c>
      <c r="S493" s="209">
        <v>2323.1509999999998</v>
      </c>
      <c r="T493" s="209">
        <v>2334.8150000000001</v>
      </c>
      <c r="U493" s="209">
        <v>2346.1750000000002</v>
      </c>
      <c r="V493" s="209">
        <v>2357.306945090038</v>
      </c>
      <c r="X493" s="48" t="str">
        <f>_xlfn.CONCAT(Inputs1[[#This Row],[Item Code]],"_",Inputs1[[#This Row],[Company Acronym]])</f>
        <v>C_HHT_PR24CA008_YKY</v>
      </c>
    </row>
    <row r="494" spans="1:24">
      <c r="A494" s="48" t="s">
        <v>113</v>
      </c>
      <c r="B494" s="48" t="s">
        <v>60</v>
      </c>
      <c r="C494" s="48" t="s">
        <v>61</v>
      </c>
      <c r="D494" s="48" t="s">
        <v>50</v>
      </c>
      <c r="E494" s="48" t="s">
        <v>40</v>
      </c>
      <c r="F494" s="210">
        <v>16.054488027424817</v>
      </c>
      <c r="G494" s="210">
        <v>16.05714906638492</v>
      </c>
      <c r="H494" s="210">
        <v>16.05738846566306</v>
      </c>
      <c r="I494" s="210">
        <v>15.649839681347439</v>
      </c>
      <c r="J494" s="210">
        <v>15.238969341838491</v>
      </c>
      <c r="K494" s="210">
        <v>14.830175809953653</v>
      </c>
      <c r="L494" s="210">
        <v>14.417182835409056</v>
      </c>
      <c r="M494" s="210">
        <v>14.417182835409056</v>
      </c>
      <c r="N494" s="210">
        <v>14.417182835409056</v>
      </c>
      <c r="O494" s="210">
        <v>14.417182835409056</v>
      </c>
      <c r="P494" s="210">
        <v>14.417182835409056</v>
      </c>
      <c r="Q494" s="210">
        <v>14.417182835409056</v>
      </c>
      <c r="R494" s="210">
        <v>14.417182835409056</v>
      </c>
      <c r="S494" s="210">
        <v>14.417182835409056</v>
      </c>
      <c r="T494" s="210">
        <v>14.417182835409056</v>
      </c>
      <c r="U494" s="210">
        <v>14.417182835409056</v>
      </c>
      <c r="V494" s="210">
        <v>14.417182835409056</v>
      </c>
      <c r="X494" s="48" t="str">
        <f>_xlfn.CONCAT(Inputs1[[#This Row],[Item Code]],"_",Inputs1[[#This Row],[Company Acronym]])</f>
        <v>C_INCSCOREINT_PR24CA008_YKY</v>
      </c>
    </row>
    <row r="495" spans="1:24">
      <c r="A495" s="48" t="s">
        <v>113</v>
      </c>
      <c r="B495" s="48" t="s">
        <v>62</v>
      </c>
      <c r="C495" s="48" t="s">
        <v>63</v>
      </c>
      <c r="D495" s="48" t="s">
        <v>45</v>
      </c>
      <c r="E495" s="48" t="s">
        <v>40</v>
      </c>
      <c r="F495" s="209">
        <v>44.050414131169688</v>
      </c>
      <c r="G495" s="209">
        <v>43.18457132113312</v>
      </c>
      <c r="H495" s="209">
        <v>43.279664343777689</v>
      </c>
      <c r="I495" s="209">
        <v>38.775543701272028</v>
      </c>
      <c r="J495" s="209">
        <v>41.422519190788428</v>
      </c>
      <c r="K495" s="209">
        <v>41.120501879110549</v>
      </c>
      <c r="L495" s="209">
        <v>20.138327815844185</v>
      </c>
      <c r="M495" s="209">
        <v>23.699781562667077</v>
      </c>
      <c r="N495" s="209">
        <v>15.841863857374385</v>
      </c>
      <c r="O495" s="209">
        <v>23.941999999999997</v>
      </c>
      <c r="P495" s="209">
        <v>19.651995358488968</v>
      </c>
      <c r="Q495" s="209">
        <v>45.003820247515577</v>
      </c>
      <c r="R495" s="209">
        <v>49.785215160457795</v>
      </c>
      <c r="S495" s="209">
        <v>49.332141907959205</v>
      </c>
      <c r="T495" s="209">
        <v>48.978608223626601</v>
      </c>
      <c r="U495" s="209">
        <v>46.7738754892478</v>
      </c>
      <c r="V495" s="209">
        <v>47.232277973683594</v>
      </c>
      <c r="X495" s="48" t="str">
        <f>_xlfn.CONCAT(Inputs1[[#This Row],[Item Code]],"_",Inputs1[[#This Row],[Company Acronym]])</f>
        <v>C_OCSDEBTTR_PR24CA008_YKY</v>
      </c>
    </row>
    <row r="496" spans="1:24">
      <c r="A496" s="48" t="s">
        <v>113</v>
      </c>
      <c r="B496" s="48" t="s">
        <v>64</v>
      </c>
      <c r="C496" s="48" t="s">
        <v>65</v>
      </c>
      <c r="D496" s="48" t="s">
        <v>45</v>
      </c>
      <c r="E496" s="48" t="s">
        <v>40</v>
      </c>
      <c r="F496" s="209">
        <v>44.050414131169688</v>
      </c>
      <c r="G496" s="209">
        <v>43.18457132113312</v>
      </c>
      <c r="H496" s="209">
        <v>43.279664343777689</v>
      </c>
      <c r="I496" s="209">
        <v>38.775543701272028</v>
      </c>
      <c r="J496" s="209">
        <v>41.422519190788428</v>
      </c>
      <c r="K496" s="209">
        <v>41.120501879110549</v>
      </c>
      <c r="L496" s="209">
        <v>47.510812225729481</v>
      </c>
      <c r="M496" s="209">
        <v>53.058370885205846</v>
      </c>
      <c r="N496" s="209">
        <v>53.789893546485921</v>
      </c>
      <c r="O496" s="209">
        <v>45.662999999999997</v>
      </c>
      <c r="P496" s="209">
        <v>44.387025750728377</v>
      </c>
      <c r="Q496" s="209">
        <v>45.003820247515577</v>
      </c>
      <c r="R496" s="209">
        <v>49.785215160457795</v>
      </c>
      <c r="S496" s="209">
        <v>49.332141907959205</v>
      </c>
      <c r="T496" s="209">
        <v>48.978608223626594</v>
      </c>
      <c r="U496" s="209">
        <v>46.773875489247807</v>
      </c>
      <c r="V496" s="209">
        <v>47.232277973683615</v>
      </c>
      <c r="X496" s="48" t="str">
        <f>_xlfn.CONCAT(Inputs1[[#This Row],[Item Code]],"_",Inputs1[[#This Row],[Company Acronym]])</f>
        <v>C_OCTR_PR24CA008_YKY</v>
      </c>
    </row>
    <row r="497" spans="1:24">
      <c r="A497" s="48" t="s">
        <v>113</v>
      </c>
      <c r="B497" s="48" t="s">
        <v>66</v>
      </c>
      <c r="C497" s="48" t="s">
        <v>67</v>
      </c>
      <c r="D497" s="48" t="s">
        <v>68</v>
      </c>
      <c r="E497" s="48" t="s">
        <v>40</v>
      </c>
      <c r="F497" s="209">
        <v>445.71308717679972</v>
      </c>
      <c r="G497" s="209">
        <v>461.35974057904434</v>
      </c>
      <c r="H497" s="209">
        <v>423.17029494525099</v>
      </c>
      <c r="I497" s="209">
        <v>423.01373924955391</v>
      </c>
      <c r="J497" s="209">
        <v>418.90250861586134</v>
      </c>
      <c r="K497" s="209">
        <v>424.37369051934496</v>
      </c>
      <c r="L497" s="209">
        <v>423.02303968133106</v>
      </c>
      <c r="M497" s="209">
        <v>453.23617943574624</v>
      </c>
      <c r="N497" s="209">
        <v>434.27631529199471</v>
      </c>
      <c r="O497" s="209">
        <v>392.62752386985539</v>
      </c>
      <c r="P497" s="209">
        <v>396.02012972899598</v>
      </c>
      <c r="Q497" s="209">
        <v>402.31540177837326</v>
      </c>
      <c r="R497" s="209">
        <v>490.91550373793859</v>
      </c>
      <c r="S497" s="209">
        <v>513.73993572592963</v>
      </c>
      <c r="T497" s="209">
        <v>535.74320809657502</v>
      </c>
      <c r="U497" s="209">
        <v>548.68119039910709</v>
      </c>
      <c r="V497" s="209">
        <v>560.18151460686965</v>
      </c>
      <c r="X497" s="48" t="str">
        <f>_xlfn.CONCAT(Inputs1[[#This Row],[Item Code]],"_",Inputs1[[#This Row],[Company Acronym]])</f>
        <v>C_REVHH_PR24CA008_YKY</v>
      </c>
    </row>
    <row r="498" spans="1:24">
      <c r="A498" s="48" t="s">
        <v>113</v>
      </c>
      <c r="B498" s="48" t="s">
        <v>69</v>
      </c>
      <c r="C498" s="48" t="s">
        <v>70</v>
      </c>
      <c r="D498" s="48" t="s">
        <v>45</v>
      </c>
      <c r="E498" s="48" t="s">
        <v>40</v>
      </c>
      <c r="F498" s="209">
        <v>43.123120582088617</v>
      </c>
      <c r="G498" s="209">
        <v>42.389885746408694</v>
      </c>
      <c r="H498" s="209">
        <v>42.763637532402704</v>
      </c>
      <c r="I498" s="209">
        <v>40.511850859850014</v>
      </c>
      <c r="J498" s="209">
        <v>43.258296635796647</v>
      </c>
      <c r="K498" s="209">
        <v>43.820916671411879</v>
      </c>
      <c r="L498" s="209">
        <v>22.562871870603807</v>
      </c>
      <c r="M498" s="209">
        <v>22.273136235184666</v>
      </c>
      <c r="N498" s="209">
        <v>13.65105405387304</v>
      </c>
      <c r="O498" s="209">
        <v>22.554909090909089</v>
      </c>
      <c r="P498" s="209">
        <v>18.720569712138399</v>
      </c>
      <c r="Q498" s="209">
        <v>11.175707047346947</v>
      </c>
      <c r="R498" s="209">
        <v>5.2152151604578023</v>
      </c>
      <c r="S498" s="209">
        <v>4.5631419079592064</v>
      </c>
      <c r="T498" s="209">
        <v>3.7606082236265976</v>
      </c>
      <c r="U498" s="209">
        <v>2.8958754892478069</v>
      </c>
      <c r="V498" s="209">
        <v>2.5182779736835954</v>
      </c>
      <c r="X498" s="48" t="str">
        <f>_xlfn.CONCAT(Inputs1[[#This Row],[Item Code]],"_",Inputs1[[#This Row],[Company Acronym]])</f>
        <v>C_SOCSDEBTTR_PR24CA008_YKY</v>
      </c>
    </row>
    <row r="499" spans="1:24">
      <c r="A499" s="48" t="s">
        <v>113</v>
      </c>
      <c r="B499" s="48" t="s">
        <v>71</v>
      </c>
      <c r="C499" s="48" t="s">
        <v>72</v>
      </c>
      <c r="D499" s="48" t="s">
        <v>45</v>
      </c>
      <c r="E499" s="48" t="s">
        <v>40</v>
      </c>
      <c r="F499" s="209">
        <v>43.123120582088617</v>
      </c>
      <c r="G499" s="209">
        <v>42.389885746408694</v>
      </c>
      <c r="H499" s="209">
        <v>42.763637532402704</v>
      </c>
      <c r="I499" s="209">
        <v>40.511850859850014</v>
      </c>
      <c r="J499" s="209">
        <v>43.258296635796647</v>
      </c>
      <c r="K499" s="209">
        <v>43.820916671411879</v>
      </c>
      <c r="L499" s="209">
        <v>49.935356280489103</v>
      </c>
      <c r="M499" s="209">
        <v>51.631725557723428</v>
      </c>
      <c r="N499" s="209">
        <v>51.599083742984568</v>
      </c>
      <c r="O499" s="209">
        <v>44.275909090909082</v>
      </c>
      <c r="P499" s="209">
        <v>43.455600104377815</v>
      </c>
      <c r="Q499" s="209">
        <v>39.984114247515578</v>
      </c>
      <c r="R499" s="209">
        <v>40.878215160457813</v>
      </c>
      <c r="S499" s="209">
        <v>40.671141907959203</v>
      </c>
      <c r="T499" s="209">
        <v>40.680608223626592</v>
      </c>
      <c r="U499" s="209">
        <v>40.5908754892478</v>
      </c>
      <c r="V499" s="209">
        <v>40.59427797368361</v>
      </c>
      <c r="X499" s="48" t="str">
        <f>_xlfn.CONCAT(Inputs1[[#This Row],[Item Code]],"_",Inputs1[[#This Row],[Company Acronym]])</f>
        <v>C_SOCTR_PR24CA008_YKY</v>
      </c>
    </row>
    <row r="500" spans="1:24">
      <c r="A500" s="48" t="s">
        <v>113</v>
      </c>
      <c r="B500" s="48" t="s">
        <v>73</v>
      </c>
      <c r="C500" s="48" t="s">
        <v>74</v>
      </c>
      <c r="D500" s="48" t="s">
        <v>45</v>
      </c>
      <c r="E500" s="48" t="s">
        <v>40</v>
      </c>
      <c r="F500" s="209">
        <v>67.956073590878333</v>
      </c>
      <c r="G500" s="209">
        <v>69.410316932169536</v>
      </c>
      <c r="H500" s="209">
        <v>68.812438697128158</v>
      </c>
      <c r="I500" s="209">
        <v>67.459641996493431</v>
      </c>
      <c r="J500" s="209">
        <v>71.540367241905713</v>
      </c>
      <c r="K500" s="209">
        <v>74.085004911311657</v>
      </c>
      <c r="L500" s="209">
        <v>54.515245802392251</v>
      </c>
      <c r="M500" s="209">
        <v>55.897821563222536</v>
      </c>
      <c r="N500" s="209">
        <v>55.870643710569659</v>
      </c>
      <c r="O500" s="209">
        <v>48.080909090909088</v>
      </c>
      <c r="P500" s="209">
        <v>47.104665047615008</v>
      </c>
      <c r="Q500" s="209">
        <v>44.035485746462797</v>
      </c>
      <c r="R500" s="209">
        <v>44.815215160457797</v>
      </c>
      <c r="S500" s="209">
        <v>44.608141907959201</v>
      </c>
      <c r="T500" s="209">
        <v>44.617608223626597</v>
      </c>
      <c r="U500" s="209">
        <v>44.527875489247805</v>
      </c>
      <c r="V500" s="209">
        <v>44.531277973683594</v>
      </c>
      <c r="X500" s="48" t="str">
        <f>_xlfn.CONCAT(Inputs1[[#This Row],[Item Code]],"_",Inputs1[[#This Row],[Company Acronym]])</f>
        <v>C_STCSDEBTTR_PR24CA008_YKY</v>
      </c>
    </row>
    <row r="501" spans="1:24">
      <c r="A501" s="48" t="s">
        <v>113</v>
      </c>
      <c r="B501" s="48" t="s">
        <v>75</v>
      </c>
      <c r="C501" s="48" t="s">
        <v>76</v>
      </c>
      <c r="D501" s="48" t="s">
        <v>45</v>
      </c>
      <c r="E501" s="48" t="s">
        <v>40</v>
      </c>
      <c r="F501" s="209">
        <v>67.956073590878333</v>
      </c>
      <c r="G501" s="209">
        <v>69.410316932169536</v>
      </c>
      <c r="H501" s="209">
        <v>68.812438697128158</v>
      </c>
      <c r="I501" s="209">
        <v>67.459641996493431</v>
      </c>
      <c r="J501" s="209">
        <v>71.540367241905713</v>
      </c>
      <c r="K501" s="209">
        <v>74.085004911311657</v>
      </c>
      <c r="L501" s="209">
        <v>81.887730212277546</v>
      </c>
      <c r="M501" s="209">
        <v>85.256410885761298</v>
      </c>
      <c r="N501" s="209">
        <v>93.818673399681188</v>
      </c>
      <c r="O501" s="209">
        <v>69.801909090909078</v>
      </c>
      <c r="P501" s="209">
        <v>71.839695439854424</v>
      </c>
      <c r="Q501" s="209">
        <v>72.843892946631428</v>
      </c>
      <c r="R501" s="209">
        <v>80.478215160457808</v>
      </c>
      <c r="S501" s="209">
        <v>80.716141907959198</v>
      </c>
      <c r="T501" s="209">
        <v>81.537608223626592</v>
      </c>
      <c r="U501" s="209">
        <v>82.222875489247798</v>
      </c>
      <c r="V501" s="209">
        <v>82.607277973683608</v>
      </c>
      <c r="X501" s="48" t="str">
        <f>_xlfn.CONCAT(Inputs1[[#This Row],[Item Code]],"_",Inputs1[[#This Row],[Company Acronym]])</f>
        <v>C_STCTR_PR24CA008_YKY</v>
      </c>
    </row>
    <row r="502" spans="1:24">
      <c r="A502" s="48" t="s">
        <v>113</v>
      </c>
      <c r="B502" s="48" t="s">
        <v>77</v>
      </c>
      <c r="C502" s="48" t="s">
        <v>78</v>
      </c>
      <c r="D502" s="48" t="s">
        <v>45</v>
      </c>
      <c r="E502" s="48" t="s">
        <v>40</v>
      </c>
      <c r="F502" s="209">
        <v>68.883367139959404</v>
      </c>
      <c r="G502" s="209">
        <v>70.205002506893962</v>
      </c>
      <c r="H502" s="209">
        <v>69.328465508503143</v>
      </c>
      <c r="I502" s="209">
        <v>65.723334837915445</v>
      </c>
      <c r="J502" s="209">
        <v>69.704589796897494</v>
      </c>
      <c r="K502" s="209">
        <v>71.384590119010326</v>
      </c>
      <c r="L502" s="209">
        <v>52.090701747632629</v>
      </c>
      <c r="M502" s="209">
        <v>57.324466890704947</v>
      </c>
      <c r="N502" s="209">
        <v>58.061453514071005</v>
      </c>
      <c r="O502" s="209">
        <v>49.467999999999996</v>
      </c>
      <c r="P502" s="209">
        <v>48.036090693965576</v>
      </c>
      <c r="Q502" s="209">
        <v>49.055191746462796</v>
      </c>
      <c r="R502" s="209">
        <v>53.722215160457793</v>
      </c>
      <c r="S502" s="209">
        <v>53.269141907959202</v>
      </c>
      <c r="T502" s="209">
        <v>52.915608223626599</v>
      </c>
      <c r="U502" s="209">
        <v>50.710875489247798</v>
      </c>
      <c r="V502" s="209">
        <v>51.169277973683592</v>
      </c>
      <c r="X502" s="48" t="str">
        <f>_xlfn.CONCAT(Inputs1[[#This Row],[Item Code]],"_",Inputs1[[#This Row],[Company Acronym]])</f>
        <v>C_TCSDEBTTR_PR24CA008_YKY</v>
      </c>
    </row>
    <row r="503" spans="1:24">
      <c r="A503" s="48" t="s">
        <v>113</v>
      </c>
      <c r="B503" s="48" t="s">
        <v>79</v>
      </c>
      <c r="C503" s="48" t="s">
        <v>80</v>
      </c>
      <c r="D503" s="48" t="s">
        <v>45</v>
      </c>
      <c r="E503" s="48" t="s">
        <v>40</v>
      </c>
      <c r="F503" s="209">
        <v>68.883367139959404</v>
      </c>
      <c r="G503" s="209">
        <v>70.205002506893962</v>
      </c>
      <c r="H503" s="209">
        <v>69.328465508503143</v>
      </c>
      <c r="I503" s="209">
        <v>65.723334837915445</v>
      </c>
      <c r="J503" s="209">
        <v>69.704589796897494</v>
      </c>
      <c r="K503" s="209">
        <v>71.384590119010326</v>
      </c>
      <c r="L503" s="209">
        <v>79.463186157517924</v>
      </c>
      <c r="M503" s="209">
        <v>86.683056213243717</v>
      </c>
      <c r="N503" s="209">
        <v>96.00948320318254</v>
      </c>
      <c r="O503" s="209">
        <v>71.188999999999993</v>
      </c>
      <c r="P503" s="209">
        <v>72.771121086204985</v>
      </c>
      <c r="Q503" s="209">
        <v>77.863598946631427</v>
      </c>
      <c r="R503" s="209">
        <v>89.38521516045779</v>
      </c>
      <c r="S503" s="209">
        <v>89.377141907959199</v>
      </c>
      <c r="T503" s="209">
        <v>89.835608223626593</v>
      </c>
      <c r="U503" s="209">
        <v>88.405875489247805</v>
      </c>
      <c r="V503" s="209">
        <v>89.245277973683613</v>
      </c>
      <c r="X503" s="48" t="str">
        <f>_xlfn.CONCAT(Inputs1[[#This Row],[Item Code]],"_",Inputs1[[#This Row],[Company Acronym]])</f>
        <v>C_TCTR_PR24CA008_YKY</v>
      </c>
    </row>
    <row r="504" spans="1:24">
      <c r="A504" s="48" t="s">
        <v>113</v>
      </c>
      <c r="B504" s="48" t="s">
        <v>81</v>
      </c>
      <c r="C504" s="48" t="s">
        <v>82</v>
      </c>
      <c r="D504" s="48" t="s">
        <v>83</v>
      </c>
      <c r="E504" s="48" t="s">
        <v>40</v>
      </c>
      <c r="F504" s="211" t="s">
        <v>84</v>
      </c>
      <c r="G504" s="211" t="s">
        <v>84</v>
      </c>
      <c r="H504" s="211" t="s">
        <v>84</v>
      </c>
      <c r="I504" s="211" t="s">
        <v>84</v>
      </c>
      <c r="J504" s="211" t="s">
        <v>84</v>
      </c>
      <c r="K504" s="211" t="s">
        <v>84</v>
      </c>
      <c r="L504" s="211" t="s">
        <v>84</v>
      </c>
      <c r="M504" s="211" t="s">
        <v>84</v>
      </c>
      <c r="N504" s="211" t="s">
        <v>84</v>
      </c>
      <c r="O504" s="211" t="s">
        <v>84</v>
      </c>
      <c r="P504" s="211" t="s">
        <v>84</v>
      </c>
      <c r="Q504" s="211" t="s">
        <v>84</v>
      </c>
      <c r="R504" s="211" t="s">
        <v>84</v>
      </c>
      <c r="S504" s="211" t="s">
        <v>84</v>
      </c>
      <c r="T504" s="211" t="s">
        <v>84</v>
      </c>
      <c r="U504" s="211" t="s">
        <v>84</v>
      </c>
      <c r="V504" s="211" t="s">
        <v>84</v>
      </c>
      <c r="X504" s="48" t="str">
        <f>_xlfn.CONCAT(Inputs1[[#This Row],[Item Code]],"_",Inputs1[[#This Row],[Company Acronym]])</f>
        <v>PR24QA_PR24CA10_OUT1_YKY</v>
      </c>
    </row>
    <row r="505" spans="1:24">
      <c r="A505" s="48" t="s">
        <v>113</v>
      </c>
      <c r="B505" s="48" t="s">
        <v>85</v>
      </c>
      <c r="C505" s="48" t="s">
        <v>86</v>
      </c>
      <c r="D505" s="48" t="s">
        <v>83</v>
      </c>
      <c r="E505" s="48" t="s">
        <v>40</v>
      </c>
      <c r="F505" s="211" t="s">
        <v>87</v>
      </c>
      <c r="G505" s="211" t="s">
        <v>87</v>
      </c>
      <c r="H505" s="211" t="s">
        <v>87</v>
      </c>
      <c r="I505" s="211" t="s">
        <v>87</v>
      </c>
      <c r="J505" s="211" t="s">
        <v>87</v>
      </c>
      <c r="K505" s="211" t="s">
        <v>87</v>
      </c>
      <c r="L505" s="211" t="s">
        <v>87</v>
      </c>
      <c r="M505" s="211" t="s">
        <v>87</v>
      </c>
      <c r="N505" s="211" t="s">
        <v>87</v>
      </c>
      <c r="O505" s="211" t="s">
        <v>87</v>
      </c>
      <c r="P505" s="211" t="s">
        <v>87</v>
      </c>
      <c r="Q505" s="211" t="s">
        <v>87</v>
      </c>
      <c r="R505" s="211" t="s">
        <v>87</v>
      </c>
      <c r="S505" s="211" t="s">
        <v>87</v>
      </c>
      <c r="T505" s="211" t="s">
        <v>87</v>
      </c>
      <c r="U505" s="211" t="s">
        <v>87</v>
      </c>
      <c r="V505" s="211" t="s">
        <v>87</v>
      </c>
      <c r="X505" s="48" t="str">
        <f>_xlfn.CONCAT(Inputs1[[#This Row],[Item Code]],"_",Inputs1[[#This Row],[Company Acronym]])</f>
        <v>PR24QA_PR24CA10_OUT2_YKY</v>
      </c>
    </row>
    <row r="506" spans="1:24">
      <c r="A506" s="48" t="s">
        <v>113</v>
      </c>
      <c r="B506" s="48" t="s">
        <v>88</v>
      </c>
      <c r="C506" s="48" t="s">
        <v>89</v>
      </c>
      <c r="D506" s="48" t="s">
        <v>83</v>
      </c>
      <c r="E506" s="48" t="s">
        <v>40</v>
      </c>
      <c r="F506" s="212">
        <v>0</v>
      </c>
      <c r="G506" s="212">
        <v>0</v>
      </c>
      <c r="H506" s="212">
        <v>0</v>
      </c>
      <c r="I506" s="212">
        <v>0</v>
      </c>
      <c r="J506" s="212">
        <v>0</v>
      </c>
      <c r="K506" s="212">
        <v>0</v>
      </c>
      <c r="L506" s="212">
        <v>0</v>
      </c>
      <c r="M506" s="212">
        <v>0</v>
      </c>
      <c r="N506" s="212">
        <v>0</v>
      </c>
      <c r="O506" s="212">
        <v>0</v>
      </c>
      <c r="P506" s="212">
        <v>0</v>
      </c>
      <c r="Q506" s="212">
        <v>0</v>
      </c>
      <c r="R506" s="212">
        <v>0</v>
      </c>
      <c r="S506" s="212">
        <v>0</v>
      </c>
      <c r="T506" s="212">
        <v>0</v>
      </c>
      <c r="U506" s="212">
        <v>0</v>
      </c>
      <c r="V506" s="212">
        <v>0</v>
      </c>
      <c r="X506" s="48" t="str">
        <f>_xlfn.CONCAT(Inputs1[[#This Row],[Item Code]],"_",Inputs1[[#This Row],[Company Acronym]])</f>
        <v>PR24QA_PR24CA10_OUT3_YKY</v>
      </c>
    </row>
    <row r="507" spans="1:24">
      <c r="A507" s="48" t="s">
        <v>113</v>
      </c>
      <c r="B507" s="48" t="s">
        <v>90</v>
      </c>
      <c r="C507" s="48" t="s">
        <v>91</v>
      </c>
      <c r="D507" s="48" t="s">
        <v>39</v>
      </c>
      <c r="E507" s="48" t="s">
        <v>40</v>
      </c>
      <c r="F507" s="212">
        <v>0</v>
      </c>
      <c r="G507" s="212">
        <v>0</v>
      </c>
      <c r="H507" s="212">
        <v>0</v>
      </c>
      <c r="I507" s="212">
        <v>0</v>
      </c>
      <c r="J507" s="212">
        <v>0</v>
      </c>
      <c r="K507" s="212">
        <v>0</v>
      </c>
      <c r="L507" s="212">
        <v>0</v>
      </c>
      <c r="M507" s="212">
        <v>0</v>
      </c>
      <c r="N507" s="212">
        <v>0</v>
      </c>
      <c r="O507" s="212">
        <v>0</v>
      </c>
      <c r="P507" s="212">
        <v>0</v>
      </c>
      <c r="Q507" s="212">
        <v>0</v>
      </c>
      <c r="R507" s="212">
        <v>0</v>
      </c>
      <c r="S507" s="212">
        <v>0</v>
      </c>
      <c r="T507" s="212">
        <v>0</v>
      </c>
      <c r="U507" s="212">
        <v>0</v>
      </c>
      <c r="V507" s="212">
        <v>0</v>
      </c>
      <c r="X507" s="48" t="str">
        <f>_xlfn.CONCAT(Inputs1[[#This Row],[Item Code]],"_",Inputs1[[#This Row],[Company Acronym]])</f>
        <v>PR24QA_PR24CA10_OUT4_YKY</v>
      </c>
    </row>
  </sheetData>
  <phoneticPr fontId="2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D326E-0A3D-4C0A-B4F6-CCF138A9FFBF}">
  <sheetPr codeName="Sheet7">
    <tabColor rgb="FFFFDB8E"/>
  </sheetPr>
  <dimension ref="A1:N210"/>
  <sheetViews>
    <sheetView zoomScale="80" zoomScaleNormal="80" workbookViewId="0"/>
  </sheetViews>
  <sheetFormatPr defaultRowHeight="13.15"/>
  <cols>
    <col min="1" max="1" width="11.75" style="48" bestFit="1" customWidth="1"/>
    <col min="2" max="2" width="36.5" style="48" bestFit="1" customWidth="1"/>
    <col min="3" max="3" width="68.75" style="48" bestFit="1" customWidth="1"/>
    <col min="4" max="4" width="7.125" style="48" bestFit="1" customWidth="1"/>
    <col min="5" max="5" width="17.125" style="48" bestFit="1" customWidth="1"/>
    <col min="6" max="12" width="10.875" style="48" bestFit="1" customWidth="1"/>
    <col min="13" max="13" width="2.375" style="48" customWidth="1"/>
    <col min="14" max="16384" width="9" style="48"/>
  </cols>
  <sheetData>
    <row r="1" spans="1:14">
      <c r="A1" s="48" t="s">
        <v>114</v>
      </c>
      <c r="B1" s="48" t="s">
        <v>115</v>
      </c>
      <c r="C1" s="48" t="s">
        <v>15</v>
      </c>
      <c r="D1" s="48" t="s">
        <v>116</v>
      </c>
      <c r="E1" s="48" t="s">
        <v>117</v>
      </c>
      <c r="F1" s="48" t="s">
        <v>28</v>
      </c>
      <c r="G1" s="48" t="s">
        <v>29</v>
      </c>
      <c r="H1" s="48" t="s">
        <v>30</v>
      </c>
      <c r="I1" s="48" t="s">
        <v>31</v>
      </c>
      <c r="J1" s="48" t="s">
        <v>32</v>
      </c>
      <c r="K1" s="48" t="s">
        <v>33</v>
      </c>
      <c r="L1" s="48" t="s">
        <v>34</v>
      </c>
      <c r="N1" s="48" t="s">
        <v>35</v>
      </c>
    </row>
    <row r="2" spans="1:14">
      <c r="A2" s="48" t="s">
        <v>92</v>
      </c>
      <c r="B2" s="48" t="s">
        <v>118</v>
      </c>
      <c r="C2" s="48" t="s">
        <v>119</v>
      </c>
      <c r="D2" s="48" t="s">
        <v>59</v>
      </c>
      <c r="E2" s="48" t="s">
        <v>40</v>
      </c>
      <c r="F2" s="209">
        <v>2977.3329999999996</v>
      </c>
      <c r="G2" s="209">
        <v>3021.9470000000001</v>
      </c>
      <c r="H2" s="209">
        <v>3044.8720000000003</v>
      </c>
      <c r="I2" s="209">
        <v>3067.1880000000001</v>
      </c>
      <c r="J2" s="209">
        <v>3088.6909999999998</v>
      </c>
      <c r="K2" s="209">
        <v>3109.4290000000001</v>
      </c>
      <c r="L2" s="209">
        <v>3130.29</v>
      </c>
      <c r="N2" s="48" t="str">
        <f>_xlfn.CONCAT(Inputs24[[#This Row],[Reference]], "_",Inputs24[[#This Row],[Acronym]])</f>
        <v>C_HHT_PR24CA009_OFWAT_ANH</v>
      </c>
    </row>
    <row r="3" spans="1:14">
      <c r="A3" s="48" t="s">
        <v>92</v>
      </c>
      <c r="B3" s="48" t="s">
        <v>120</v>
      </c>
      <c r="C3" s="48" t="s">
        <v>121</v>
      </c>
      <c r="D3" s="48" t="s">
        <v>68</v>
      </c>
      <c r="E3" s="48" t="s">
        <v>40</v>
      </c>
      <c r="F3" s="209">
        <v>378.29038472834389</v>
      </c>
      <c r="G3" s="209">
        <v>401.46164045894915</v>
      </c>
      <c r="H3" s="209">
        <v>443.90897219981656</v>
      </c>
      <c r="I3" s="209">
        <v>454.07096011069422</v>
      </c>
      <c r="J3" s="209">
        <v>471.31713725976482</v>
      </c>
      <c r="K3" s="209">
        <v>474.59999890655166</v>
      </c>
      <c r="L3" s="209">
        <v>477.59728331879796</v>
      </c>
      <c r="N3" s="48" t="str">
        <f>_xlfn.CONCAT(Inputs24[[#This Row],[Reference]], "_",Inputs24[[#This Row],[Acronym]])</f>
        <v>C_REVHH_PR24CA009_OFWAT_ANH</v>
      </c>
    </row>
    <row r="4" spans="1:14">
      <c r="A4" s="48" t="s">
        <v>92</v>
      </c>
      <c r="B4" s="48" t="s">
        <v>122</v>
      </c>
      <c r="C4" s="48" t="s">
        <v>123</v>
      </c>
      <c r="D4" s="48" t="s">
        <v>50</v>
      </c>
      <c r="E4" s="48" t="s">
        <v>40</v>
      </c>
      <c r="F4" s="210">
        <v>0.62723685929655837</v>
      </c>
      <c r="G4" s="210">
        <v>0.62977974133894477</v>
      </c>
      <c r="H4" s="210">
        <v>0.63000119545255107</v>
      </c>
      <c r="I4" s="210">
        <v>0.63020916878913191</v>
      </c>
      <c r="J4" s="210">
        <v>0.63039099735130522</v>
      </c>
      <c r="K4" s="210">
        <v>0.63057172233229952</v>
      </c>
      <c r="L4" s="210">
        <v>0.63074283852294832</v>
      </c>
      <c r="N4" s="48" t="str">
        <f>_xlfn.CONCAT(Inputs24[[#This Row],[Reference]], "_",Inputs24[[#This Row],[Acronym]])</f>
        <v>C_HHDUHH_PR24CA009_OFWAT_ANH</v>
      </c>
    </row>
    <row r="5" spans="1:14">
      <c r="A5" s="48" t="s">
        <v>92</v>
      </c>
      <c r="B5" s="48" t="s">
        <v>124</v>
      </c>
      <c r="C5" s="48" t="s">
        <v>125</v>
      </c>
      <c r="D5" s="48" t="s">
        <v>50</v>
      </c>
      <c r="E5" s="48" t="s">
        <v>40</v>
      </c>
      <c r="F5" s="210">
        <v>22.129160044179443</v>
      </c>
      <c r="G5" s="210">
        <v>22.067155790697122</v>
      </c>
      <c r="H5" s="210">
        <v>22.067155790697122</v>
      </c>
      <c r="I5" s="210">
        <v>22.067155790697122</v>
      </c>
      <c r="J5" s="210">
        <v>22.067155790697122</v>
      </c>
      <c r="K5" s="210">
        <v>22.067155790697122</v>
      </c>
      <c r="L5" s="210">
        <v>22.067155790697122</v>
      </c>
      <c r="N5" s="48" t="str">
        <f>_xlfn.CONCAT(Inputs24[[#This Row],[Reference]], "_",Inputs24[[#This Row],[Acronym]])</f>
        <v>C_EQLPCF62_PR24CA009_OFWAT_ANH</v>
      </c>
    </row>
    <row r="6" spans="1:14">
      <c r="A6" s="48" t="s">
        <v>92</v>
      </c>
      <c r="B6" s="48" t="s">
        <v>126</v>
      </c>
      <c r="C6" s="48" t="s">
        <v>127</v>
      </c>
      <c r="D6" s="48" t="s">
        <v>50</v>
      </c>
      <c r="E6" s="48" t="s">
        <v>40</v>
      </c>
      <c r="F6" s="210">
        <v>11.042555592679522</v>
      </c>
      <c r="G6" s="210">
        <v>11.042555592679522</v>
      </c>
      <c r="H6" s="210">
        <v>11.042555592679522</v>
      </c>
      <c r="I6" s="210">
        <v>11.042555592679522</v>
      </c>
      <c r="J6" s="210">
        <v>11.042555592679522</v>
      </c>
      <c r="K6" s="210">
        <v>11.042555592679522</v>
      </c>
      <c r="L6" s="210">
        <v>11.042555592679522</v>
      </c>
      <c r="N6" s="48" t="str">
        <f>_xlfn.CONCAT(Inputs24[[#This Row],[Reference]], "_",Inputs24[[#This Row],[Acronym]])</f>
        <v>C_INCSCOREINT_PR24CA009_OFWAT_ANH</v>
      </c>
    </row>
    <row r="7" spans="1:14">
      <c r="A7" s="48" t="s">
        <v>92</v>
      </c>
      <c r="B7" s="48" t="s">
        <v>128</v>
      </c>
      <c r="C7" s="48" t="s">
        <v>129</v>
      </c>
      <c r="D7" s="48" t="s">
        <v>39</v>
      </c>
      <c r="E7" s="48" t="s">
        <v>40</v>
      </c>
      <c r="F7" s="209">
        <v>0</v>
      </c>
      <c r="G7" s="209">
        <v>0</v>
      </c>
      <c r="H7" s="209">
        <v>0</v>
      </c>
      <c r="I7" s="209">
        <v>0</v>
      </c>
      <c r="J7" s="209">
        <v>0</v>
      </c>
      <c r="K7" s="209">
        <v>0</v>
      </c>
      <c r="L7" s="209">
        <v>0</v>
      </c>
      <c r="N7" s="48" t="str">
        <f>_xlfn.CONCAT(Inputs24[[#This Row],[Reference]], "_",Inputs24[[#This Row],[Acronym]])</f>
        <v>C_COVID20_PR24CA009_OFWAT_ANH</v>
      </c>
    </row>
    <row r="8" spans="1:14">
      <c r="A8" s="48" t="s">
        <v>92</v>
      </c>
      <c r="B8" s="48" t="s">
        <v>130</v>
      </c>
      <c r="C8" s="48" t="s">
        <v>131</v>
      </c>
      <c r="D8" s="48" t="s">
        <v>39</v>
      </c>
      <c r="E8" s="48" t="s">
        <v>40</v>
      </c>
      <c r="F8" s="209">
        <v>0</v>
      </c>
      <c r="G8" s="209">
        <v>0</v>
      </c>
      <c r="H8" s="209">
        <v>0</v>
      </c>
      <c r="I8" s="209">
        <v>0</v>
      </c>
      <c r="J8" s="209">
        <v>0</v>
      </c>
      <c r="K8" s="209">
        <v>0</v>
      </c>
      <c r="L8" s="209">
        <v>0</v>
      </c>
      <c r="N8" s="48" t="str">
        <f>_xlfn.CONCAT(Inputs24[[#This Row],[Reference]], "_",Inputs24[[#This Row],[Acronym]])</f>
        <v>C_COVID21_PR24CA009_OFWAT_ANH</v>
      </c>
    </row>
    <row r="9" spans="1:14">
      <c r="A9" s="48" t="s">
        <v>92</v>
      </c>
      <c r="B9" s="48" t="s">
        <v>132</v>
      </c>
      <c r="C9" s="48" t="s">
        <v>133</v>
      </c>
      <c r="D9" s="48" t="s">
        <v>83</v>
      </c>
      <c r="E9" s="48" t="s">
        <v>40</v>
      </c>
      <c r="F9" s="211" t="s">
        <v>134</v>
      </c>
      <c r="G9" s="212">
        <v>0</v>
      </c>
      <c r="H9" s="211" t="s">
        <v>135</v>
      </c>
      <c r="I9" s="211" t="s">
        <v>135</v>
      </c>
      <c r="J9" s="211" t="s">
        <v>135</v>
      </c>
      <c r="K9" s="211" t="s">
        <v>135</v>
      </c>
      <c r="L9" s="211" t="s">
        <v>135</v>
      </c>
      <c r="N9" s="48" t="str">
        <f>_xlfn.CONCAT(Inputs24[[#This Row],[Reference]], "_",Inputs24[[#This Row],[Acronym]])</f>
        <v>PR24QA_PR24CA11_OUT1_ANH</v>
      </c>
    </row>
    <row r="10" spans="1:14">
      <c r="A10" s="48" t="s">
        <v>92</v>
      </c>
      <c r="B10" s="48" t="s">
        <v>136</v>
      </c>
      <c r="C10" s="48" t="s">
        <v>137</v>
      </c>
      <c r="D10" s="48" t="s">
        <v>83</v>
      </c>
      <c r="E10" s="48" t="s">
        <v>40</v>
      </c>
      <c r="F10" s="211" t="s">
        <v>134</v>
      </c>
      <c r="G10" s="212">
        <v>0</v>
      </c>
      <c r="H10" s="211" t="s">
        <v>138</v>
      </c>
      <c r="I10" s="211" t="s">
        <v>138</v>
      </c>
      <c r="J10" s="211" t="s">
        <v>138</v>
      </c>
      <c r="K10" s="211" t="s">
        <v>138</v>
      </c>
      <c r="L10" s="211" t="s">
        <v>138</v>
      </c>
      <c r="N10" s="48" t="str">
        <f>_xlfn.CONCAT(Inputs24[[#This Row],[Reference]], "_",Inputs24[[#This Row],[Acronym]])</f>
        <v>PR24QA_PR24CA11_OUT2_ANH</v>
      </c>
    </row>
    <row r="11" spans="1:14">
      <c r="A11" s="48" t="s">
        <v>92</v>
      </c>
      <c r="B11" s="48" t="s">
        <v>139</v>
      </c>
      <c r="C11" s="48" t="s">
        <v>140</v>
      </c>
      <c r="D11" s="48" t="s">
        <v>83</v>
      </c>
      <c r="E11" s="48" t="s">
        <v>40</v>
      </c>
      <c r="F11" s="211" t="s">
        <v>134</v>
      </c>
      <c r="G11" s="212">
        <v>0</v>
      </c>
      <c r="H11" s="212">
        <v>0</v>
      </c>
      <c r="I11" s="212">
        <v>0</v>
      </c>
      <c r="J11" s="212">
        <v>0</v>
      </c>
      <c r="K11" s="212">
        <v>0</v>
      </c>
      <c r="L11" s="212">
        <v>0</v>
      </c>
      <c r="N11" s="48" t="str">
        <f>_xlfn.CONCAT(Inputs24[[#This Row],[Reference]], "_",Inputs24[[#This Row],[Acronym]])</f>
        <v>PR24QA_PR24CA11_OUT3_ANH</v>
      </c>
    </row>
    <row r="12" spans="1:14">
      <c r="A12" s="48" t="s">
        <v>92</v>
      </c>
      <c r="B12" s="48" t="s">
        <v>141</v>
      </c>
      <c r="C12" s="48" t="s">
        <v>142</v>
      </c>
      <c r="D12" s="48" t="s">
        <v>39</v>
      </c>
      <c r="E12" s="48" t="s">
        <v>40</v>
      </c>
      <c r="F12" s="211" t="s">
        <v>134</v>
      </c>
      <c r="G12" s="212">
        <v>0</v>
      </c>
      <c r="H12" s="212">
        <v>0</v>
      </c>
      <c r="I12" s="212">
        <v>0</v>
      </c>
      <c r="J12" s="212">
        <v>0</v>
      </c>
      <c r="K12" s="212">
        <v>0</v>
      </c>
      <c r="L12" s="212">
        <v>0</v>
      </c>
      <c r="N12" s="48" t="str">
        <f>_xlfn.CONCAT(Inputs24[[#This Row],[Reference]], "_",Inputs24[[#This Row],[Acronym]])</f>
        <v>PR24QA_PR24CA11_OUT4_ANH</v>
      </c>
    </row>
    <row r="13" spans="1:14">
      <c r="A13" s="48" t="s">
        <v>97</v>
      </c>
      <c r="B13" s="48" t="s">
        <v>118</v>
      </c>
      <c r="C13" s="48" t="s">
        <v>119</v>
      </c>
      <c r="D13" s="48" t="s">
        <v>59</v>
      </c>
      <c r="E13" s="48" t="s">
        <v>40</v>
      </c>
      <c r="F13" s="209">
        <v>97.128077924567478</v>
      </c>
      <c r="G13" s="209">
        <v>98.480238315847032</v>
      </c>
      <c r="H13" s="209">
        <v>98.634999999999991</v>
      </c>
      <c r="I13" s="209">
        <v>99.111000000000004</v>
      </c>
      <c r="J13" s="209">
        <v>99.584999999999994</v>
      </c>
      <c r="K13" s="209">
        <v>100.05299999999998</v>
      </c>
      <c r="L13" s="209">
        <v>100.49900000000001</v>
      </c>
      <c r="N13" s="48" t="str">
        <f>_xlfn.CONCAT(Inputs24[[#This Row],[Reference]], "_",Inputs24[[#This Row],[Acronym]])</f>
        <v>C_HHT_PR24CA009_OFWAT_HDD</v>
      </c>
    </row>
    <row r="14" spans="1:14">
      <c r="A14" s="48" t="s">
        <v>97</v>
      </c>
      <c r="B14" s="48" t="s">
        <v>120</v>
      </c>
      <c r="C14" s="48" t="s">
        <v>121</v>
      </c>
      <c r="D14" s="48" t="s">
        <v>68</v>
      </c>
      <c r="E14" s="48" t="s">
        <v>40</v>
      </c>
      <c r="F14" s="209">
        <v>211.96758096824649</v>
      </c>
      <c r="G14" s="209">
        <v>224.30896986167221</v>
      </c>
      <c r="H14" s="209">
        <v>297.08380514135609</v>
      </c>
      <c r="I14" s="209">
        <v>299.94837690712654</v>
      </c>
      <c r="J14" s="209">
        <v>307.11085089549539</v>
      </c>
      <c r="K14" s="209">
        <v>315.82341826343776</v>
      </c>
      <c r="L14" s="209">
        <v>323.53610091394989</v>
      </c>
      <c r="N14" s="48" t="str">
        <f>_xlfn.CONCAT(Inputs24[[#This Row],[Reference]], "_",Inputs24[[#This Row],[Acronym]])</f>
        <v>C_REVHH_PR24CA009_OFWAT_HDD</v>
      </c>
    </row>
    <row r="15" spans="1:14">
      <c r="A15" s="48" t="s">
        <v>97</v>
      </c>
      <c r="B15" s="48" t="s">
        <v>122</v>
      </c>
      <c r="C15" s="48" t="s">
        <v>123</v>
      </c>
      <c r="D15" s="48" t="s">
        <v>50</v>
      </c>
      <c r="E15" s="48" t="s">
        <v>40</v>
      </c>
      <c r="F15" s="210">
        <v>0.18491633614042804</v>
      </c>
      <c r="G15" s="210">
        <v>0.18343789758691667</v>
      </c>
      <c r="H15" s="210">
        <v>0.18499472571505618</v>
      </c>
      <c r="I15" s="210">
        <v>0.18452064563097195</v>
      </c>
      <c r="J15" s="210">
        <v>0.18411032196593322</v>
      </c>
      <c r="K15" s="210">
        <v>0.18369080800857676</v>
      </c>
      <c r="L15" s="210">
        <v>0.18323103891587281</v>
      </c>
      <c r="N15" s="48" t="str">
        <f>_xlfn.CONCAT(Inputs24[[#This Row],[Reference]], "_",Inputs24[[#This Row],[Acronym]])</f>
        <v>C_HHDUHH_PR24CA009_OFWAT_HDD</v>
      </c>
    </row>
    <row r="16" spans="1:14">
      <c r="A16" s="48" t="s">
        <v>97</v>
      </c>
      <c r="B16" s="48" t="s">
        <v>124</v>
      </c>
      <c r="C16" s="48" t="s">
        <v>125</v>
      </c>
      <c r="D16" s="48" t="s">
        <v>50</v>
      </c>
      <c r="E16" s="48" t="s">
        <v>40</v>
      </c>
      <c r="F16" s="210">
        <v>19.386994941704522</v>
      </c>
      <c r="G16" s="210">
        <v>19.219684731924836</v>
      </c>
      <c r="H16" s="210">
        <v>19.219684731924836</v>
      </c>
      <c r="I16" s="210">
        <v>19.219684731924836</v>
      </c>
      <c r="J16" s="210">
        <v>19.219684731924836</v>
      </c>
      <c r="K16" s="210">
        <v>19.219684731924836</v>
      </c>
      <c r="L16" s="210">
        <v>19.219684731924836</v>
      </c>
      <c r="N16" s="48" t="str">
        <f>_xlfn.CONCAT(Inputs24[[#This Row],[Reference]], "_",Inputs24[[#This Row],[Acronym]])</f>
        <v>C_EQLPCF62_PR24CA009_OFWAT_HDD</v>
      </c>
    </row>
    <row r="17" spans="1:14">
      <c r="A17" s="48" t="s">
        <v>97</v>
      </c>
      <c r="B17" s="48" t="s">
        <v>126</v>
      </c>
      <c r="C17" s="48" t="s">
        <v>127</v>
      </c>
      <c r="D17" s="48" t="s">
        <v>50</v>
      </c>
      <c r="E17" s="48" t="s">
        <v>40</v>
      </c>
      <c r="F17" s="210">
        <v>13.036617892958255</v>
      </c>
      <c r="G17" s="210">
        <v>13.036617892958255</v>
      </c>
      <c r="H17" s="210">
        <v>13.036617892958255</v>
      </c>
      <c r="I17" s="210">
        <v>13.036617892958255</v>
      </c>
      <c r="J17" s="210">
        <v>13.036617892958255</v>
      </c>
      <c r="K17" s="210">
        <v>13.036617892958255</v>
      </c>
      <c r="L17" s="210">
        <v>13.036617892958255</v>
      </c>
      <c r="N17" s="48" t="str">
        <f>_xlfn.CONCAT(Inputs24[[#This Row],[Reference]], "_",Inputs24[[#This Row],[Acronym]])</f>
        <v>C_INCSCOREINT_PR24CA009_OFWAT_HDD</v>
      </c>
    </row>
    <row r="18" spans="1:14">
      <c r="A18" s="48" t="s">
        <v>97</v>
      </c>
      <c r="B18" s="48" t="s">
        <v>128</v>
      </c>
      <c r="C18" s="48" t="s">
        <v>129</v>
      </c>
      <c r="D18" s="48" t="s">
        <v>39</v>
      </c>
      <c r="E18" s="48" t="s">
        <v>40</v>
      </c>
      <c r="F18" s="209">
        <v>0</v>
      </c>
      <c r="G18" s="209">
        <v>0</v>
      </c>
      <c r="H18" s="209">
        <v>0</v>
      </c>
      <c r="I18" s="209">
        <v>0</v>
      </c>
      <c r="J18" s="209">
        <v>0</v>
      </c>
      <c r="K18" s="209">
        <v>0</v>
      </c>
      <c r="L18" s="209">
        <v>0</v>
      </c>
      <c r="N18" s="48" t="str">
        <f>_xlfn.CONCAT(Inputs24[[#This Row],[Reference]], "_",Inputs24[[#This Row],[Acronym]])</f>
        <v>C_COVID20_PR24CA009_OFWAT_HDD</v>
      </c>
    </row>
    <row r="19" spans="1:14">
      <c r="A19" s="48" t="s">
        <v>97</v>
      </c>
      <c r="B19" s="48" t="s">
        <v>130</v>
      </c>
      <c r="C19" s="48" t="s">
        <v>131</v>
      </c>
      <c r="D19" s="48" t="s">
        <v>39</v>
      </c>
      <c r="E19" s="48" t="s">
        <v>40</v>
      </c>
      <c r="F19" s="209">
        <v>0</v>
      </c>
      <c r="G19" s="209">
        <v>0</v>
      </c>
      <c r="H19" s="209">
        <v>0</v>
      </c>
      <c r="I19" s="209">
        <v>0</v>
      </c>
      <c r="J19" s="209">
        <v>0</v>
      </c>
      <c r="K19" s="209">
        <v>0</v>
      </c>
      <c r="L19" s="209">
        <v>0</v>
      </c>
      <c r="N19" s="48" t="str">
        <f>_xlfn.CONCAT(Inputs24[[#This Row],[Reference]], "_",Inputs24[[#This Row],[Acronym]])</f>
        <v>C_COVID21_PR24CA009_OFWAT_HDD</v>
      </c>
    </row>
    <row r="20" spans="1:14">
      <c r="A20" s="48" t="s">
        <v>97</v>
      </c>
      <c r="B20" s="48" t="s">
        <v>132</v>
      </c>
      <c r="C20" s="48" t="s">
        <v>133</v>
      </c>
      <c r="D20" s="48" t="s">
        <v>83</v>
      </c>
      <c r="E20" s="48" t="s">
        <v>40</v>
      </c>
      <c r="F20" s="211" t="s">
        <v>134</v>
      </c>
      <c r="G20" s="211" t="s">
        <v>135</v>
      </c>
      <c r="H20" s="211" t="s">
        <v>135</v>
      </c>
      <c r="I20" s="211" t="s">
        <v>135</v>
      </c>
      <c r="J20" s="211" t="s">
        <v>135</v>
      </c>
      <c r="K20" s="211" t="s">
        <v>135</v>
      </c>
      <c r="L20" s="211" t="s">
        <v>135</v>
      </c>
      <c r="N20" s="48" t="str">
        <f>_xlfn.CONCAT(Inputs24[[#This Row],[Reference]], "_",Inputs24[[#This Row],[Acronym]])</f>
        <v>PR24QA_PR24CA11_OUT1_HDD</v>
      </c>
    </row>
    <row r="21" spans="1:14">
      <c r="A21" s="48" t="s">
        <v>97</v>
      </c>
      <c r="B21" s="48" t="s">
        <v>136</v>
      </c>
      <c r="C21" s="48" t="s">
        <v>137</v>
      </c>
      <c r="D21" s="48" t="s">
        <v>83</v>
      </c>
      <c r="E21" s="48" t="s">
        <v>40</v>
      </c>
      <c r="F21" s="211" t="s">
        <v>134</v>
      </c>
      <c r="G21" s="211" t="s">
        <v>138</v>
      </c>
      <c r="H21" s="211" t="s">
        <v>138</v>
      </c>
      <c r="I21" s="211" t="s">
        <v>138</v>
      </c>
      <c r="J21" s="211" t="s">
        <v>138</v>
      </c>
      <c r="K21" s="211" t="s">
        <v>138</v>
      </c>
      <c r="L21" s="211" t="s">
        <v>138</v>
      </c>
      <c r="N21" s="48" t="str">
        <f>_xlfn.CONCAT(Inputs24[[#This Row],[Reference]], "_",Inputs24[[#This Row],[Acronym]])</f>
        <v>PR24QA_PR24CA11_OUT2_HDD</v>
      </c>
    </row>
    <row r="22" spans="1:14">
      <c r="A22" s="48" t="s">
        <v>97</v>
      </c>
      <c r="B22" s="48" t="s">
        <v>139</v>
      </c>
      <c r="C22" s="48" t="s">
        <v>140</v>
      </c>
      <c r="D22" s="48" t="s">
        <v>83</v>
      </c>
      <c r="E22" s="48" t="s">
        <v>40</v>
      </c>
      <c r="F22" s="211" t="s">
        <v>134</v>
      </c>
      <c r="G22" s="212">
        <v>0</v>
      </c>
      <c r="H22" s="212">
        <v>0</v>
      </c>
      <c r="I22" s="212">
        <v>0</v>
      </c>
      <c r="J22" s="212">
        <v>0</v>
      </c>
      <c r="K22" s="212">
        <v>0</v>
      </c>
      <c r="L22" s="212">
        <v>0</v>
      </c>
      <c r="N22" s="48" t="str">
        <f>_xlfn.CONCAT(Inputs24[[#This Row],[Reference]], "_",Inputs24[[#This Row],[Acronym]])</f>
        <v>PR24QA_PR24CA11_OUT3_HDD</v>
      </c>
    </row>
    <row r="23" spans="1:14">
      <c r="A23" s="48" t="s">
        <v>97</v>
      </c>
      <c r="B23" s="48" t="s">
        <v>141</v>
      </c>
      <c r="C23" s="48" t="s">
        <v>142</v>
      </c>
      <c r="D23" s="48" t="s">
        <v>39</v>
      </c>
      <c r="E23" s="48" t="s">
        <v>40</v>
      </c>
      <c r="F23" s="211" t="s">
        <v>134</v>
      </c>
      <c r="G23" s="212">
        <v>0</v>
      </c>
      <c r="H23" s="212">
        <v>0</v>
      </c>
      <c r="I23" s="212">
        <v>0</v>
      </c>
      <c r="J23" s="212">
        <v>0</v>
      </c>
      <c r="K23" s="212">
        <v>0</v>
      </c>
      <c r="L23" s="212">
        <v>0</v>
      </c>
      <c r="N23" s="48" t="str">
        <f>_xlfn.CONCAT(Inputs24[[#This Row],[Reference]], "_",Inputs24[[#This Row],[Acronym]])</f>
        <v>PR24QA_PR24CA11_OUT4_HDD</v>
      </c>
    </row>
    <row r="24" spans="1:14">
      <c r="A24" s="48" t="s">
        <v>98</v>
      </c>
      <c r="B24" s="48" t="s">
        <v>118</v>
      </c>
      <c r="C24" s="48" t="s">
        <v>119</v>
      </c>
      <c r="D24" s="48" t="s">
        <v>59</v>
      </c>
      <c r="E24" s="48" t="s">
        <v>40</v>
      </c>
      <c r="F24" s="209">
        <v>1987.9109999999998</v>
      </c>
      <c r="G24" s="209">
        <v>1983.6880000000001</v>
      </c>
      <c r="H24" s="209">
        <v>1992.7580000000003</v>
      </c>
      <c r="I24" s="209">
        <v>2002.5220000000004</v>
      </c>
      <c r="J24" s="209">
        <v>2012.39</v>
      </c>
      <c r="K24" s="209">
        <v>2021.75</v>
      </c>
      <c r="L24" s="209">
        <v>2030.5479999999998</v>
      </c>
      <c r="N24" s="48" t="str">
        <f>_xlfn.CONCAT(Inputs24[[#This Row],[Reference]], "_",Inputs24[[#This Row],[Acronym]])</f>
        <v>C_HHT_PR24CA009_OFWAT_NES</v>
      </c>
    </row>
    <row r="25" spans="1:14">
      <c r="A25" s="48" t="s">
        <v>98</v>
      </c>
      <c r="B25" s="48" t="s">
        <v>120</v>
      </c>
      <c r="C25" s="48" t="s">
        <v>121</v>
      </c>
      <c r="D25" s="48" t="s">
        <v>68</v>
      </c>
      <c r="E25" s="48" t="s">
        <v>40</v>
      </c>
      <c r="F25" s="209">
        <v>308.41132488933056</v>
      </c>
      <c r="G25" s="209">
        <v>330.88267913099236</v>
      </c>
      <c r="H25" s="209">
        <v>355.7752622245149</v>
      </c>
      <c r="I25" s="209">
        <v>365.69286130189823</v>
      </c>
      <c r="J25" s="209">
        <v>376.41113303087366</v>
      </c>
      <c r="K25" s="209">
        <v>387.37034747125017</v>
      </c>
      <c r="L25" s="209">
        <v>399.67043379422705</v>
      </c>
      <c r="N25" s="48" t="str">
        <f>_xlfn.CONCAT(Inputs24[[#This Row],[Reference]], "_",Inputs24[[#This Row],[Acronym]])</f>
        <v>C_REVHH_PR24CA009_OFWAT_NES</v>
      </c>
    </row>
    <row r="26" spans="1:14">
      <c r="A26" s="48" t="s">
        <v>98</v>
      </c>
      <c r="B26" s="48" t="s">
        <v>122</v>
      </c>
      <c r="C26" s="48" t="s">
        <v>123</v>
      </c>
      <c r="D26" s="48" t="s">
        <v>50</v>
      </c>
      <c r="E26" s="48" t="s">
        <v>40</v>
      </c>
      <c r="F26" s="210">
        <v>0.57016033413970746</v>
      </c>
      <c r="G26" s="210">
        <v>0.56756052363073228</v>
      </c>
      <c r="H26" s="210">
        <v>0.56659815190805907</v>
      </c>
      <c r="I26" s="210">
        <v>0.56615507844607937</v>
      </c>
      <c r="J26" s="210">
        <v>0.56582670357137532</v>
      </c>
      <c r="K26" s="210">
        <v>0.5656193891430692</v>
      </c>
      <c r="L26" s="210">
        <v>0.56537200795056319</v>
      </c>
      <c r="N26" s="48" t="str">
        <f>_xlfn.CONCAT(Inputs24[[#This Row],[Reference]], "_",Inputs24[[#This Row],[Acronym]])</f>
        <v>C_HHDUHH_PR24CA009_OFWAT_NES</v>
      </c>
    </row>
    <row r="27" spans="1:14">
      <c r="A27" s="48" t="s">
        <v>98</v>
      </c>
      <c r="B27" s="48" t="s">
        <v>124</v>
      </c>
      <c r="C27" s="48" t="s">
        <v>125</v>
      </c>
      <c r="D27" s="48" t="s">
        <v>50</v>
      </c>
      <c r="E27" s="48" t="s">
        <v>40</v>
      </c>
      <c r="F27" s="210">
        <v>25.985164074983388</v>
      </c>
      <c r="G27" s="210">
        <v>25.781371030039725</v>
      </c>
      <c r="H27" s="210">
        <v>25.781371030039725</v>
      </c>
      <c r="I27" s="210">
        <v>25.781371030039725</v>
      </c>
      <c r="J27" s="210">
        <v>25.781371030039725</v>
      </c>
      <c r="K27" s="210">
        <v>25.781371030039725</v>
      </c>
      <c r="L27" s="210">
        <v>25.781371030039725</v>
      </c>
      <c r="N27" s="48" t="str">
        <f>_xlfn.CONCAT(Inputs24[[#This Row],[Reference]], "_",Inputs24[[#This Row],[Acronym]])</f>
        <v>C_EQLPCF62_PR24CA009_OFWAT_NES</v>
      </c>
    </row>
    <row r="28" spans="1:14">
      <c r="A28" s="48" t="s">
        <v>98</v>
      </c>
      <c r="B28" s="48" t="s">
        <v>126</v>
      </c>
      <c r="C28" s="48" t="s">
        <v>127</v>
      </c>
      <c r="D28" s="48" t="s">
        <v>50</v>
      </c>
      <c r="E28" s="48" t="s">
        <v>40</v>
      </c>
      <c r="F28" s="210">
        <v>15.677606266651466</v>
      </c>
      <c r="G28" s="210">
        <v>15.677606266651466</v>
      </c>
      <c r="H28" s="210">
        <v>15.677606266651466</v>
      </c>
      <c r="I28" s="210">
        <v>15.677606266651466</v>
      </c>
      <c r="J28" s="210">
        <v>15.677606266651466</v>
      </c>
      <c r="K28" s="210">
        <v>15.677606266651466</v>
      </c>
      <c r="L28" s="210">
        <v>15.677606266651466</v>
      </c>
      <c r="N28" s="48" t="str">
        <f>_xlfn.CONCAT(Inputs24[[#This Row],[Reference]], "_",Inputs24[[#This Row],[Acronym]])</f>
        <v>C_INCSCOREINT_PR24CA009_OFWAT_NES</v>
      </c>
    </row>
    <row r="29" spans="1:14">
      <c r="A29" s="48" t="s">
        <v>98</v>
      </c>
      <c r="B29" s="48" t="s">
        <v>128</v>
      </c>
      <c r="C29" s="48" t="s">
        <v>129</v>
      </c>
      <c r="D29" s="48" t="s">
        <v>39</v>
      </c>
      <c r="E29" s="48" t="s">
        <v>40</v>
      </c>
      <c r="F29" s="209">
        <v>0</v>
      </c>
      <c r="G29" s="209">
        <v>0</v>
      </c>
      <c r="H29" s="209">
        <v>0</v>
      </c>
      <c r="I29" s="209">
        <v>0</v>
      </c>
      <c r="J29" s="209">
        <v>0</v>
      </c>
      <c r="K29" s="209">
        <v>0</v>
      </c>
      <c r="L29" s="209">
        <v>0</v>
      </c>
      <c r="N29" s="48" t="str">
        <f>_xlfn.CONCAT(Inputs24[[#This Row],[Reference]], "_",Inputs24[[#This Row],[Acronym]])</f>
        <v>C_COVID20_PR24CA009_OFWAT_NES</v>
      </c>
    </row>
    <row r="30" spans="1:14">
      <c r="A30" s="48" t="s">
        <v>98</v>
      </c>
      <c r="B30" s="48" t="s">
        <v>130</v>
      </c>
      <c r="C30" s="48" t="s">
        <v>131</v>
      </c>
      <c r="D30" s="48" t="s">
        <v>39</v>
      </c>
      <c r="E30" s="48" t="s">
        <v>40</v>
      </c>
      <c r="F30" s="209">
        <v>0</v>
      </c>
      <c r="G30" s="209">
        <v>0</v>
      </c>
      <c r="H30" s="209">
        <v>0</v>
      </c>
      <c r="I30" s="209">
        <v>0</v>
      </c>
      <c r="J30" s="209">
        <v>0</v>
      </c>
      <c r="K30" s="209">
        <v>0</v>
      </c>
      <c r="L30" s="209">
        <v>0</v>
      </c>
      <c r="N30" s="48" t="str">
        <f>_xlfn.CONCAT(Inputs24[[#This Row],[Reference]], "_",Inputs24[[#This Row],[Acronym]])</f>
        <v>C_COVID21_PR24CA009_OFWAT_NES</v>
      </c>
    </row>
    <row r="31" spans="1:14">
      <c r="A31" s="48" t="s">
        <v>98</v>
      </c>
      <c r="B31" s="48" t="s">
        <v>132</v>
      </c>
      <c r="C31" s="48" t="s">
        <v>133</v>
      </c>
      <c r="D31" s="48" t="s">
        <v>83</v>
      </c>
      <c r="E31" s="48" t="s">
        <v>40</v>
      </c>
      <c r="F31" s="211" t="s">
        <v>134</v>
      </c>
      <c r="G31" s="211" t="s">
        <v>135</v>
      </c>
      <c r="H31" s="211" t="s">
        <v>135</v>
      </c>
      <c r="I31" s="211" t="s">
        <v>135</v>
      </c>
      <c r="J31" s="211" t="s">
        <v>135</v>
      </c>
      <c r="K31" s="211" t="s">
        <v>135</v>
      </c>
      <c r="L31" s="211" t="s">
        <v>135</v>
      </c>
      <c r="N31" s="48" t="str">
        <f>_xlfn.CONCAT(Inputs24[[#This Row],[Reference]], "_",Inputs24[[#This Row],[Acronym]])</f>
        <v>PR24QA_PR24CA11_OUT1_NES</v>
      </c>
    </row>
    <row r="32" spans="1:14">
      <c r="A32" s="48" t="s">
        <v>98</v>
      </c>
      <c r="B32" s="48" t="s">
        <v>136</v>
      </c>
      <c r="C32" s="48" t="s">
        <v>137</v>
      </c>
      <c r="D32" s="48" t="s">
        <v>83</v>
      </c>
      <c r="E32" s="48" t="s">
        <v>40</v>
      </c>
      <c r="F32" s="211" t="s">
        <v>134</v>
      </c>
      <c r="G32" s="211" t="s">
        <v>138</v>
      </c>
      <c r="H32" s="211" t="s">
        <v>138</v>
      </c>
      <c r="I32" s="211" t="s">
        <v>138</v>
      </c>
      <c r="J32" s="211" t="s">
        <v>138</v>
      </c>
      <c r="K32" s="211" t="s">
        <v>138</v>
      </c>
      <c r="L32" s="211" t="s">
        <v>138</v>
      </c>
      <c r="N32" s="48" t="str">
        <f>_xlfn.CONCAT(Inputs24[[#This Row],[Reference]], "_",Inputs24[[#This Row],[Acronym]])</f>
        <v>PR24QA_PR24CA11_OUT2_NES</v>
      </c>
    </row>
    <row r="33" spans="1:14">
      <c r="A33" s="48" t="s">
        <v>98</v>
      </c>
      <c r="B33" s="48" t="s">
        <v>139</v>
      </c>
      <c r="C33" s="48" t="s">
        <v>140</v>
      </c>
      <c r="D33" s="48" t="s">
        <v>83</v>
      </c>
      <c r="E33" s="48" t="s">
        <v>40</v>
      </c>
      <c r="F33" s="211" t="s">
        <v>134</v>
      </c>
      <c r="G33" s="212">
        <v>0</v>
      </c>
      <c r="H33" s="212">
        <v>0</v>
      </c>
      <c r="I33" s="212">
        <v>0</v>
      </c>
      <c r="J33" s="212">
        <v>0</v>
      </c>
      <c r="K33" s="212">
        <v>0</v>
      </c>
      <c r="L33" s="212">
        <v>0</v>
      </c>
      <c r="N33" s="48" t="str">
        <f>_xlfn.CONCAT(Inputs24[[#This Row],[Reference]], "_",Inputs24[[#This Row],[Acronym]])</f>
        <v>PR24QA_PR24CA11_OUT3_NES</v>
      </c>
    </row>
    <row r="34" spans="1:14">
      <c r="A34" s="48" t="s">
        <v>98</v>
      </c>
      <c r="B34" s="48" t="s">
        <v>141</v>
      </c>
      <c r="C34" s="48" t="s">
        <v>142</v>
      </c>
      <c r="D34" s="48" t="s">
        <v>39</v>
      </c>
      <c r="E34" s="48" t="s">
        <v>40</v>
      </c>
      <c r="F34" s="211" t="s">
        <v>134</v>
      </c>
      <c r="G34" s="212">
        <v>0</v>
      </c>
      <c r="H34" s="212">
        <v>0</v>
      </c>
      <c r="I34" s="212">
        <v>0</v>
      </c>
      <c r="J34" s="212">
        <v>0</v>
      </c>
      <c r="K34" s="212">
        <v>0</v>
      </c>
      <c r="L34" s="212">
        <v>0</v>
      </c>
      <c r="N34" s="48" t="str">
        <f>_xlfn.CONCAT(Inputs24[[#This Row],[Reference]], "_",Inputs24[[#This Row],[Acronym]])</f>
        <v>PR24QA_PR24CA11_OUT4_NES</v>
      </c>
    </row>
    <row r="35" spans="1:14">
      <c r="A35" s="48" t="s">
        <v>99</v>
      </c>
      <c r="B35" s="48" t="s">
        <v>118</v>
      </c>
      <c r="C35" s="48" t="s">
        <v>119</v>
      </c>
      <c r="D35" s="48" t="s">
        <v>59</v>
      </c>
      <c r="E35" s="48" t="s">
        <v>40</v>
      </c>
      <c r="F35" s="209">
        <v>3233.9120000000003</v>
      </c>
      <c r="G35" s="209">
        <v>3251.9560000000001</v>
      </c>
      <c r="H35" s="209">
        <v>3276.0829999999996</v>
      </c>
      <c r="I35" s="209">
        <v>3301.7659999999996</v>
      </c>
      <c r="J35" s="209">
        <v>3333.0630000000001</v>
      </c>
      <c r="K35" s="209">
        <v>3366.4749999999999</v>
      </c>
      <c r="L35" s="209">
        <v>3397.2159999999994</v>
      </c>
      <c r="N35" s="48" t="str">
        <f>_xlfn.CONCAT(Inputs24[[#This Row],[Reference]], "_",Inputs24[[#This Row],[Acronym]])</f>
        <v>C_HHT_PR24CA009_OFWAT_NWT</v>
      </c>
    </row>
    <row r="36" spans="1:14">
      <c r="A36" s="48" t="s">
        <v>99</v>
      </c>
      <c r="B36" s="48" t="s">
        <v>120</v>
      </c>
      <c r="C36" s="48" t="s">
        <v>121</v>
      </c>
      <c r="D36" s="48" t="s">
        <v>68</v>
      </c>
      <c r="E36" s="48" t="s">
        <v>40</v>
      </c>
      <c r="F36" s="209">
        <v>411.81250741197471</v>
      </c>
      <c r="G36" s="209">
        <v>435.6546388904697</v>
      </c>
      <c r="H36" s="209">
        <v>465.82550513373224</v>
      </c>
      <c r="I36" s="209">
        <v>490.69995207452916</v>
      </c>
      <c r="J36" s="209">
        <v>500.26887289968801</v>
      </c>
      <c r="K36" s="209">
        <v>515.28333722118418</v>
      </c>
      <c r="L36" s="209">
        <v>539.85222005078572</v>
      </c>
      <c r="N36" s="48" t="str">
        <f>_xlfn.CONCAT(Inputs24[[#This Row],[Reference]], "_",Inputs24[[#This Row],[Acronym]])</f>
        <v>C_REVHH_PR24CA009_OFWAT_NWT</v>
      </c>
    </row>
    <row r="37" spans="1:14">
      <c r="A37" s="48" t="s">
        <v>99</v>
      </c>
      <c r="B37" s="48" t="s">
        <v>122</v>
      </c>
      <c r="C37" s="48" t="s">
        <v>123</v>
      </c>
      <c r="D37" s="48" t="s">
        <v>50</v>
      </c>
      <c r="E37" s="48" t="s">
        <v>40</v>
      </c>
      <c r="F37" s="210">
        <v>0.95033074493059788</v>
      </c>
      <c r="G37" s="210">
        <v>0.95034465410971125</v>
      </c>
      <c r="H37" s="210">
        <v>0.95053757795513727</v>
      </c>
      <c r="I37" s="210">
        <v>0.95075059831617392</v>
      </c>
      <c r="J37" s="210">
        <v>0.95105553060353187</v>
      </c>
      <c r="K37" s="210">
        <v>0.95137792498087759</v>
      </c>
      <c r="L37" s="210">
        <v>0.95163157126305786</v>
      </c>
      <c r="N37" s="48" t="str">
        <f>_xlfn.CONCAT(Inputs24[[#This Row],[Reference]], "_",Inputs24[[#This Row],[Acronym]])</f>
        <v>C_HHDUHH_PR24CA009_OFWAT_NWT</v>
      </c>
    </row>
    <row r="38" spans="1:14">
      <c r="A38" s="48" t="s">
        <v>99</v>
      </c>
      <c r="B38" s="48" t="s">
        <v>124</v>
      </c>
      <c r="C38" s="48" t="s">
        <v>125</v>
      </c>
      <c r="D38" s="48" t="s">
        <v>50</v>
      </c>
      <c r="E38" s="48" t="s">
        <v>40</v>
      </c>
      <c r="F38" s="210">
        <v>27.862851421425479</v>
      </c>
      <c r="G38" s="210">
        <v>27.738530424306788</v>
      </c>
      <c r="H38" s="210">
        <v>27.738530424306788</v>
      </c>
      <c r="I38" s="210">
        <v>27.738530424306788</v>
      </c>
      <c r="J38" s="210">
        <v>27.738530424306788</v>
      </c>
      <c r="K38" s="210">
        <v>27.738530424306788</v>
      </c>
      <c r="L38" s="210">
        <v>27.738530424306788</v>
      </c>
      <c r="N38" s="48" t="str">
        <f>_xlfn.CONCAT(Inputs24[[#This Row],[Reference]], "_",Inputs24[[#This Row],[Acronym]])</f>
        <v>C_EQLPCF62_PR24CA009_OFWAT_NWT</v>
      </c>
    </row>
    <row r="39" spans="1:14">
      <c r="A39" s="48" t="s">
        <v>99</v>
      </c>
      <c r="B39" s="48" t="s">
        <v>126</v>
      </c>
      <c r="C39" s="48" t="s">
        <v>127</v>
      </c>
      <c r="D39" s="48" t="s">
        <v>50</v>
      </c>
      <c r="E39" s="48" t="s">
        <v>40</v>
      </c>
      <c r="F39" s="210">
        <v>16.056939658260902</v>
      </c>
      <c r="G39" s="210">
        <v>16.056939658260902</v>
      </c>
      <c r="H39" s="210">
        <v>16.056939658260902</v>
      </c>
      <c r="I39" s="210">
        <v>16.056939658260902</v>
      </c>
      <c r="J39" s="210">
        <v>16.056939658260902</v>
      </c>
      <c r="K39" s="210">
        <v>16.056939658260902</v>
      </c>
      <c r="L39" s="210">
        <v>16.056939658260902</v>
      </c>
      <c r="N39" s="48" t="str">
        <f>_xlfn.CONCAT(Inputs24[[#This Row],[Reference]], "_",Inputs24[[#This Row],[Acronym]])</f>
        <v>C_INCSCOREINT_PR24CA009_OFWAT_NWT</v>
      </c>
    </row>
    <row r="40" spans="1:14">
      <c r="A40" s="48" t="s">
        <v>99</v>
      </c>
      <c r="B40" s="48" t="s">
        <v>128</v>
      </c>
      <c r="C40" s="48" t="s">
        <v>129</v>
      </c>
      <c r="D40" s="48" t="s">
        <v>39</v>
      </c>
      <c r="E40" s="48" t="s">
        <v>40</v>
      </c>
      <c r="F40" s="209">
        <v>0</v>
      </c>
      <c r="G40" s="209">
        <v>0</v>
      </c>
      <c r="H40" s="209">
        <v>0</v>
      </c>
      <c r="I40" s="209">
        <v>0</v>
      </c>
      <c r="J40" s="209">
        <v>0</v>
      </c>
      <c r="K40" s="209">
        <v>0</v>
      </c>
      <c r="L40" s="209">
        <v>0</v>
      </c>
      <c r="N40" s="48" t="str">
        <f>_xlfn.CONCAT(Inputs24[[#This Row],[Reference]], "_",Inputs24[[#This Row],[Acronym]])</f>
        <v>C_COVID20_PR24CA009_OFWAT_NWT</v>
      </c>
    </row>
    <row r="41" spans="1:14">
      <c r="A41" s="48" t="s">
        <v>99</v>
      </c>
      <c r="B41" s="48" t="s">
        <v>130</v>
      </c>
      <c r="C41" s="48" t="s">
        <v>131</v>
      </c>
      <c r="D41" s="48" t="s">
        <v>39</v>
      </c>
      <c r="E41" s="48" t="s">
        <v>40</v>
      </c>
      <c r="F41" s="209">
        <v>0</v>
      </c>
      <c r="G41" s="209">
        <v>0</v>
      </c>
      <c r="H41" s="209">
        <v>0</v>
      </c>
      <c r="I41" s="209">
        <v>0</v>
      </c>
      <c r="J41" s="209">
        <v>0</v>
      </c>
      <c r="K41" s="209">
        <v>0</v>
      </c>
      <c r="L41" s="209">
        <v>0</v>
      </c>
      <c r="N41" s="48" t="str">
        <f>_xlfn.CONCAT(Inputs24[[#This Row],[Reference]], "_",Inputs24[[#This Row],[Acronym]])</f>
        <v>C_COVID21_PR24CA009_OFWAT_NWT</v>
      </c>
    </row>
    <row r="42" spans="1:14">
      <c r="A42" s="48" t="s">
        <v>99</v>
      </c>
      <c r="B42" s="48" t="s">
        <v>132</v>
      </c>
      <c r="C42" s="48" t="s">
        <v>133</v>
      </c>
      <c r="D42" s="48" t="s">
        <v>83</v>
      </c>
      <c r="E42" s="48" t="s">
        <v>40</v>
      </c>
      <c r="F42" s="211" t="s">
        <v>134</v>
      </c>
      <c r="G42" s="211" t="s">
        <v>135</v>
      </c>
      <c r="H42" s="211" t="s">
        <v>135</v>
      </c>
      <c r="I42" s="211" t="s">
        <v>135</v>
      </c>
      <c r="J42" s="211" t="s">
        <v>135</v>
      </c>
      <c r="K42" s="211" t="s">
        <v>135</v>
      </c>
      <c r="L42" s="211" t="s">
        <v>135</v>
      </c>
      <c r="N42" s="48" t="str">
        <f>_xlfn.CONCAT(Inputs24[[#This Row],[Reference]], "_",Inputs24[[#This Row],[Acronym]])</f>
        <v>PR24QA_PR24CA11_OUT1_NWT</v>
      </c>
    </row>
    <row r="43" spans="1:14">
      <c r="A43" s="48" t="s">
        <v>99</v>
      </c>
      <c r="B43" s="48" t="s">
        <v>136</v>
      </c>
      <c r="C43" s="48" t="s">
        <v>137</v>
      </c>
      <c r="D43" s="48" t="s">
        <v>83</v>
      </c>
      <c r="E43" s="48" t="s">
        <v>40</v>
      </c>
      <c r="F43" s="211" t="s">
        <v>134</v>
      </c>
      <c r="G43" s="211" t="s">
        <v>138</v>
      </c>
      <c r="H43" s="211" t="s">
        <v>138</v>
      </c>
      <c r="I43" s="211" t="s">
        <v>138</v>
      </c>
      <c r="J43" s="211" t="s">
        <v>138</v>
      </c>
      <c r="K43" s="211" t="s">
        <v>138</v>
      </c>
      <c r="L43" s="211" t="s">
        <v>138</v>
      </c>
      <c r="N43" s="48" t="str">
        <f>_xlfn.CONCAT(Inputs24[[#This Row],[Reference]], "_",Inputs24[[#This Row],[Acronym]])</f>
        <v>PR24QA_PR24CA11_OUT2_NWT</v>
      </c>
    </row>
    <row r="44" spans="1:14">
      <c r="A44" s="48" t="s">
        <v>99</v>
      </c>
      <c r="B44" s="48" t="s">
        <v>139</v>
      </c>
      <c r="C44" s="48" t="s">
        <v>140</v>
      </c>
      <c r="D44" s="48" t="s">
        <v>83</v>
      </c>
      <c r="E44" s="48" t="s">
        <v>40</v>
      </c>
      <c r="F44" s="211" t="s">
        <v>134</v>
      </c>
      <c r="G44" s="212">
        <v>0</v>
      </c>
      <c r="H44" s="212">
        <v>0</v>
      </c>
      <c r="I44" s="212">
        <v>0</v>
      </c>
      <c r="J44" s="212">
        <v>0</v>
      </c>
      <c r="K44" s="212">
        <v>0</v>
      </c>
      <c r="L44" s="212">
        <v>0</v>
      </c>
      <c r="N44" s="48" t="str">
        <f>_xlfn.CONCAT(Inputs24[[#This Row],[Reference]], "_",Inputs24[[#This Row],[Acronym]])</f>
        <v>PR24QA_PR24CA11_OUT3_NWT</v>
      </c>
    </row>
    <row r="45" spans="1:14">
      <c r="A45" s="48" t="s">
        <v>99</v>
      </c>
      <c r="B45" s="48" t="s">
        <v>141</v>
      </c>
      <c r="C45" s="48" t="s">
        <v>142</v>
      </c>
      <c r="D45" s="48" t="s">
        <v>39</v>
      </c>
      <c r="E45" s="48" t="s">
        <v>40</v>
      </c>
      <c r="F45" s="211" t="s">
        <v>134</v>
      </c>
      <c r="G45" s="212">
        <v>0</v>
      </c>
      <c r="H45" s="212">
        <v>0</v>
      </c>
      <c r="I45" s="212">
        <v>0</v>
      </c>
      <c r="J45" s="212">
        <v>0</v>
      </c>
      <c r="K45" s="212">
        <v>0</v>
      </c>
      <c r="L45" s="212">
        <v>0</v>
      </c>
      <c r="N45" s="48" t="str">
        <f>_xlfn.CONCAT(Inputs24[[#This Row],[Reference]], "_",Inputs24[[#This Row],[Acronym]])</f>
        <v>PR24QA_PR24CA11_OUT4_NWT</v>
      </c>
    </row>
    <row r="46" spans="1:14">
      <c r="A46" s="48" t="s">
        <v>104</v>
      </c>
      <c r="B46" s="48" t="s">
        <v>118</v>
      </c>
      <c r="C46" s="48" t="s">
        <v>119</v>
      </c>
      <c r="D46" s="48" t="s">
        <v>59</v>
      </c>
      <c r="E46" s="48" t="s">
        <v>40</v>
      </c>
      <c r="F46" s="209">
        <v>2001.645</v>
      </c>
      <c r="G46" s="209">
        <v>2022.1999999999998</v>
      </c>
      <c r="H46" s="209">
        <v>2046.905</v>
      </c>
      <c r="I46" s="209">
        <v>2059.817</v>
      </c>
      <c r="J46" s="209">
        <v>2073.2690000000002</v>
      </c>
      <c r="K46" s="209">
        <v>2086.4009999999998</v>
      </c>
      <c r="L46" s="209">
        <v>2099.2799999999997</v>
      </c>
      <c r="N46" s="48" t="str">
        <f>_xlfn.CONCAT(Inputs24[[#This Row],[Reference]], "_",Inputs24[[#This Row],[Acronym]])</f>
        <v>C_HHT_PR24CA009_OFWAT_SRN</v>
      </c>
    </row>
    <row r="47" spans="1:14">
      <c r="A47" s="48" t="s">
        <v>104</v>
      </c>
      <c r="B47" s="48" t="s">
        <v>120</v>
      </c>
      <c r="C47" s="48" t="s">
        <v>121</v>
      </c>
      <c r="D47" s="48" t="s">
        <v>68</v>
      </c>
      <c r="E47" s="48" t="s">
        <v>40</v>
      </c>
      <c r="F47" s="209">
        <v>310.8576686755739</v>
      </c>
      <c r="G47" s="209">
        <v>326.63218277123934</v>
      </c>
      <c r="H47" s="209">
        <v>442.96437792667462</v>
      </c>
      <c r="I47" s="209">
        <v>520.74820238885297</v>
      </c>
      <c r="J47" s="209">
        <v>532.77119370424191</v>
      </c>
      <c r="K47" s="209">
        <v>531.41558118501666</v>
      </c>
      <c r="L47" s="209">
        <v>534.3217674631303</v>
      </c>
      <c r="N47" s="48" t="str">
        <f>_xlfn.CONCAT(Inputs24[[#This Row],[Reference]], "_",Inputs24[[#This Row],[Acronym]])</f>
        <v>C_REVHH_PR24CA009_OFWAT_SRN</v>
      </c>
    </row>
    <row r="48" spans="1:14">
      <c r="A48" s="48" t="s">
        <v>104</v>
      </c>
      <c r="B48" s="48" t="s">
        <v>122</v>
      </c>
      <c r="C48" s="48" t="s">
        <v>123</v>
      </c>
      <c r="D48" s="48" t="s">
        <v>50</v>
      </c>
      <c r="E48" s="48" t="s">
        <v>40</v>
      </c>
      <c r="F48" s="210">
        <v>0.48429916393766126</v>
      </c>
      <c r="G48" s="210">
        <v>0.48472455741271886</v>
      </c>
      <c r="H48" s="210">
        <v>0.48681155207496196</v>
      </c>
      <c r="I48" s="210">
        <v>0.48587034673468571</v>
      </c>
      <c r="J48" s="210">
        <v>0.48489028678864143</v>
      </c>
      <c r="K48" s="210">
        <v>0.483968326318862</v>
      </c>
      <c r="L48" s="210">
        <v>0.48307086239091501</v>
      </c>
      <c r="N48" s="48" t="str">
        <f>_xlfn.CONCAT(Inputs24[[#This Row],[Reference]], "_",Inputs24[[#This Row],[Acronym]])</f>
        <v>C_HHDUHH_PR24CA009_OFWAT_SRN</v>
      </c>
    </row>
    <row r="49" spans="1:14">
      <c r="A49" s="48" t="s">
        <v>104</v>
      </c>
      <c r="B49" s="48" t="s">
        <v>124</v>
      </c>
      <c r="C49" s="48" t="s">
        <v>125</v>
      </c>
      <c r="D49" s="48" t="s">
        <v>50</v>
      </c>
      <c r="E49" s="48" t="s">
        <v>40</v>
      </c>
      <c r="F49" s="210">
        <v>20.638428642156477</v>
      </c>
      <c r="G49" s="210">
        <v>21.14375843803715</v>
      </c>
      <c r="H49" s="210">
        <v>21.14375843803715</v>
      </c>
      <c r="I49" s="210">
        <v>21.14375843803715</v>
      </c>
      <c r="J49" s="210">
        <v>21.14375843803715</v>
      </c>
      <c r="K49" s="210">
        <v>21.14375843803715</v>
      </c>
      <c r="L49" s="210">
        <v>21.14375843803715</v>
      </c>
      <c r="N49" s="48" t="str">
        <f>_xlfn.CONCAT(Inputs24[[#This Row],[Reference]], "_",Inputs24[[#This Row],[Acronym]])</f>
        <v>C_EQLPCF62_PR24CA009_OFWAT_SRN</v>
      </c>
    </row>
    <row r="50" spans="1:14">
      <c r="A50" s="48" t="s">
        <v>104</v>
      </c>
      <c r="B50" s="48" t="s">
        <v>126</v>
      </c>
      <c r="C50" s="48" t="s">
        <v>127</v>
      </c>
      <c r="D50" s="48" t="s">
        <v>50</v>
      </c>
      <c r="E50" s="48" t="s">
        <v>40</v>
      </c>
      <c r="F50" s="210">
        <v>11.047502565691792</v>
      </c>
      <c r="G50" s="210">
        <v>11.047502565691792</v>
      </c>
      <c r="H50" s="210">
        <v>11.047502565691792</v>
      </c>
      <c r="I50" s="210">
        <v>11.047502565691792</v>
      </c>
      <c r="J50" s="210">
        <v>11.047502565691792</v>
      </c>
      <c r="K50" s="210">
        <v>11.047502565691792</v>
      </c>
      <c r="L50" s="210">
        <v>11.047502565691792</v>
      </c>
      <c r="N50" s="48" t="str">
        <f>_xlfn.CONCAT(Inputs24[[#This Row],[Reference]], "_",Inputs24[[#This Row],[Acronym]])</f>
        <v>C_INCSCOREINT_PR24CA009_OFWAT_SRN</v>
      </c>
    </row>
    <row r="51" spans="1:14">
      <c r="A51" s="48" t="s">
        <v>104</v>
      </c>
      <c r="B51" s="48" t="s">
        <v>128</v>
      </c>
      <c r="C51" s="48" t="s">
        <v>129</v>
      </c>
      <c r="D51" s="48" t="s">
        <v>39</v>
      </c>
      <c r="E51" s="48" t="s">
        <v>40</v>
      </c>
      <c r="F51" s="209">
        <v>0</v>
      </c>
      <c r="G51" s="209">
        <v>0</v>
      </c>
      <c r="H51" s="209">
        <v>0</v>
      </c>
      <c r="I51" s="209">
        <v>0</v>
      </c>
      <c r="J51" s="209">
        <v>0</v>
      </c>
      <c r="K51" s="209">
        <v>0</v>
      </c>
      <c r="L51" s="209">
        <v>0</v>
      </c>
      <c r="N51" s="48" t="str">
        <f>_xlfn.CONCAT(Inputs24[[#This Row],[Reference]], "_",Inputs24[[#This Row],[Acronym]])</f>
        <v>C_COVID20_PR24CA009_OFWAT_SRN</v>
      </c>
    </row>
    <row r="52" spans="1:14">
      <c r="A52" s="48" t="s">
        <v>104</v>
      </c>
      <c r="B52" s="48" t="s">
        <v>130</v>
      </c>
      <c r="C52" s="48" t="s">
        <v>131</v>
      </c>
      <c r="D52" s="48" t="s">
        <v>39</v>
      </c>
      <c r="E52" s="48" t="s">
        <v>40</v>
      </c>
      <c r="F52" s="209">
        <v>0</v>
      </c>
      <c r="G52" s="209">
        <v>0</v>
      </c>
      <c r="H52" s="209">
        <v>0</v>
      </c>
      <c r="I52" s="209">
        <v>0</v>
      </c>
      <c r="J52" s="209">
        <v>0</v>
      </c>
      <c r="K52" s="209">
        <v>0</v>
      </c>
      <c r="L52" s="209">
        <v>0</v>
      </c>
      <c r="N52" s="48" t="str">
        <f>_xlfn.CONCAT(Inputs24[[#This Row],[Reference]], "_",Inputs24[[#This Row],[Acronym]])</f>
        <v>C_COVID21_PR24CA009_OFWAT_SRN</v>
      </c>
    </row>
    <row r="53" spans="1:14">
      <c r="A53" s="48" t="s">
        <v>104</v>
      </c>
      <c r="B53" s="48" t="s">
        <v>132</v>
      </c>
      <c r="C53" s="48" t="s">
        <v>133</v>
      </c>
      <c r="D53" s="48" t="s">
        <v>83</v>
      </c>
      <c r="E53" s="48" t="s">
        <v>40</v>
      </c>
      <c r="F53" s="211" t="s">
        <v>134</v>
      </c>
      <c r="G53" s="211" t="s">
        <v>135</v>
      </c>
      <c r="H53" s="211" t="s">
        <v>135</v>
      </c>
      <c r="I53" s="211" t="s">
        <v>135</v>
      </c>
      <c r="J53" s="211" t="s">
        <v>135</v>
      </c>
      <c r="K53" s="211" t="s">
        <v>135</v>
      </c>
      <c r="L53" s="211" t="s">
        <v>135</v>
      </c>
      <c r="N53" s="48" t="str">
        <f>_xlfn.CONCAT(Inputs24[[#This Row],[Reference]], "_",Inputs24[[#This Row],[Acronym]])</f>
        <v>PR24QA_PR24CA11_OUT1_SRN</v>
      </c>
    </row>
    <row r="54" spans="1:14">
      <c r="A54" s="48" t="s">
        <v>104</v>
      </c>
      <c r="B54" s="48" t="s">
        <v>136</v>
      </c>
      <c r="C54" s="48" t="s">
        <v>137</v>
      </c>
      <c r="D54" s="48" t="s">
        <v>83</v>
      </c>
      <c r="E54" s="48" t="s">
        <v>40</v>
      </c>
      <c r="F54" s="211" t="s">
        <v>134</v>
      </c>
      <c r="G54" s="211" t="s">
        <v>138</v>
      </c>
      <c r="H54" s="211" t="s">
        <v>138</v>
      </c>
      <c r="I54" s="211" t="s">
        <v>138</v>
      </c>
      <c r="J54" s="211" t="s">
        <v>138</v>
      </c>
      <c r="K54" s="211" t="s">
        <v>138</v>
      </c>
      <c r="L54" s="211" t="s">
        <v>138</v>
      </c>
      <c r="N54" s="48" t="str">
        <f>_xlfn.CONCAT(Inputs24[[#This Row],[Reference]], "_",Inputs24[[#This Row],[Acronym]])</f>
        <v>PR24QA_PR24CA11_OUT2_SRN</v>
      </c>
    </row>
    <row r="55" spans="1:14">
      <c r="A55" s="48" t="s">
        <v>104</v>
      </c>
      <c r="B55" s="48" t="s">
        <v>139</v>
      </c>
      <c r="C55" s="48" t="s">
        <v>140</v>
      </c>
      <c r="D55" s="48" t="s">
        <v>83</v>
      </c>
      <c r="E55" s="48" t="s">
        <v>40</v>
      </c>
      <c r="F55" s="211" t="s">
        <v>134</v>
      </c>
      <c r="G55" s="212">
        <v>0</v>
      </c>
      <c r="H55" s="212">
        <v>0</v>
      </c>
      <c r="I55" s="212">
        <v>0</v>
      </c>
      <c r="J55" s="212">
        <v>0</v>
      </c>
      <c r="K55" s="212">
        <v>0</v>
      </c>
      <c r="L55" s="212">
        <v>0</v>
      </c>
      <c r="N55" s="48" t="str">
        <f>_xlfn.CONCAT(Inputs24[[#This Row],[Reference]], "_",Inputs24[[#This Row],[Acronym]])</f>
        <v>PR24QA_PR24CA11_OUT3_SRN</v>
      </c>
    </row>
    <row r="56" spans="1:14">
      <c r="A56" s="48" t="s">
        <v>104</v>
      </c>
      <c r="B56" s="48" t="s">
        <v>141</v>
      </c>
      <c r="C56" s="48" t="s">
        <v>142</v>
      </c>
      <c r="D56" s="48" t="s">
        <v>39</v>
      </c>
      <c r="E56" s="48" t="s">
        <v>40</v>
      </c>
      <c r="F56" s="211" t="s">
        <v>134</v>
      </c>
      <c r="G56" s="212">
        <v>0</v>
      </c>
      <c r="H56" s="212">
        <v>0</v>
      </c>
      <c r="I56" s="212">
        <v>0</v>
      </c>
      <c r="J56" s="212">
        <v>0</v>
      </c>
      <c r="K56" s="212">
        <v>0</v>
      </c>
      <c r="L56" s="212">
        <v>0</v>
      </c>
      <c r="N56" s="48" t="str">
        <f>_xlfn.CONCAT(Inputs24[[#This Row],[Reference]], "_",Inputs24[[#This Row],[Acronym]])</f>
        <v>PR24QA_PR24CA11_OUT4_SRN</v>
      </c>
    </row>
    <row r="57" spans="1:14">
      <c r="A57" s="48" t="s">
        <v>106</v>
      </c>
      <c r="B57" s="48" t="s">
        <v>118</v>
      </c>
      <c r="C57" s="48" t="s">
        <v>119</v>
      </c>
      <c r="D57" s="48" t="s">
        <v>59</v>
      </c>
      <c r="E57" s="48" t="s">
        <v>40</v>
      </c>
      <c r="F57" s="209">
        <v>4219.1350273758544</v>
      </c>
      <c r="G57" s="209">
        <v>4258.2839852939942</v>
      </c>
      <c r="H57" s="209">
        <v>4257.3695325180133</v>
      </c>
      <c r="I57" s="209">
        <v>4282.9375176915155</v>
      </c>
      <c r="J57" s="209">
        <v>4308.214869825717</v>
      </c>
      <c r="K57" s="209">
        <v>4332.6209305653683</v>
      </c>
      <c r="L57" s="209">
        <v>4356.647270262135</v>
      </c>
      <c r="N57" s="48" t="str">
        <f>_xlfn.CONCAT(Inputs24[[#This Row],[Reference]], "_",Inputs24[[#This Row],[Acronym]])</f>
        <v>C_HHT_PR24CA009_OFWAT_SVE</v>
      </c>
    </row>
    <row r="58" spans="1:14">
      <c r="A58" s="48" t="s">
        <v>106</v>
      </c>
      <c r="B58" s="48" t="s">
        <v>120</v>
      </c>
      <c r="C58" s="48" t="s">
        <v>121</v>
      </c>
      <c r="D58" s="48" t="s">
        <v>68</v>
      </c>
      <c r="E58" s="48" t="s">
        <v>40</v>
      </c>
      <c r="F58" s="209">
        <v>342.16575373408688</v>
      </c>
      <c r="G58" s="209">
        <v>333.65312593505848</v>
      </c>
      <c r="H58" s="209">
        <v>415.72089740805734</v>
      </c>
      <c r="I58" s="209">
        <v>453.01458239534367</v>
      </c>
      <c r="J58" s="209">
        <v>466.43880696718065</v>
      </c>
      <c r="K58" s="209">
        <v>489.75748815967665</v>
      </c>
      <c r="L58" s="209">
        <v>482.73686596021463</v>
      </c>
      <c r="N58" s="48" t="str">
        <f>_xlfn.CONCAT(Inputs24[[#This Row],[Reference]], "_",Inputs24[[#This Row],[Acronym]])</f>
        <v>C_REVHH_PR24CA009_OFWAT_SVE</v>
      </c>
    </row>
    <row r="59" spans="1:14">
      <c r="A59" s="48" t="s">
        <v>106</v>
      </c>
      <c r="B59" s="48" t="s">
        <v>122</v>
      </c>
      <c r="C59" s="48" t="s">
        <v>123</v>
      </c>
      <c r="D59" s="48" t="s">
        <v>50</v>
      </c>
      <c r="E59" s="48" t="s">
        <v>40</v>
      </c>
      <c r="F59" s="210">
        <v>0.75260434665002574</v>
      </c>
      <c r="G59" s="210">
        <v>0.75529383846742837</v>
      </c>
      <c r="H59" s="210">
        <v>0.75307903178054569</v>
      </c>
      <c r="I59" s="210">
        <v>0.75160353629804832</v>
      </c>
      <c r="J59" s="210">
        <v>0.749957556852337</v>
      </c>
      <c r="K59" s="210">
        <v>0.74828285659539229</v>
      </c>
      <c r="L59" s="210">
        <v>0.7467566711258633</v>
      </c>
      <c r="N59" s="48" t="str">
        <f>_xlfn.CONCAT(Inputs24[[#This Row],[Reference]], "_",Inputs24[[#This Row],[Acronym]])</f>
        <v>C_HHDUHH_PR24CA009_OFWAT_SVE</v>
      </c>
    </row>
    <row r="60" spans="1:14">
      <c r="A60" s="48" t="s">
        <v>106</v>
      </c>
      <c r="B60" s="48" t="s">
        <v>124</v>
      </c>
      <c r="C60" s="48" t="s">
        <v>125</v>
      </c>
      <c r="D60" s="48" t="s">
        <v>50</v>
      </c>
      <c r="E60" s="48" t="s">
        <v>40</v>
      </c>
      <c r="F60" s="210">
        <v>23.606517386717634</v>
      </c>
      <c r="G60" s="210">
        <v>23.498921186134041</v>
      </c>
      <c r="H60" s="210">
        <v>23.498921186134041</v>
      </c>
      <c r="I60" s="210">
        <v>23.498921186134041</v>
      </c>
      <c r="J60" s="210">
        <v>23.498921186134041</v>
      </c>
      <c r="K60" s="210">
        <v>23.498921186134041</v>
      </c>
      <c r="L60" s="210">
        <v>23.498921186134041</v>
      </c>
      <c r="N60" s="48" t="str">
        <f>_xlfn.CONCAT(Inputs24[[#This Row],[Reference]], "_",Inputs24[[#This Row],[Acronym]])</f>
        <v>C_EQLPCF62_PR24CA009_OFWAT_SVE</v>
      </c>
    </row>
    <row r="61" spans="1:14">
      <c r="A61" s="48" t="s">
        <v>106</v>
      </c>
      <c r="B61" s="48" t="s">
        <v>126</v>
      </c>
      <c r="C61" s="48" t="s">
        <v>127</v>
      </c>
      <c r="D61" s="48" t="s">
        <v>50</v>
      </c>
      <c r="E61" s="48" t="s">
        <v>40</v>
      </c>
      <c r="F61" s="210">
        <v>13.919114777003761</v>
      </c>
      <c r="G61" s="210">
        <v>13.919114777003761</v>
      </c>
      <c r="H61" s="210">
        <v>13.919114777003761</v>
      </c>
      <c r="I61" s="210">
        <v>13.919114777003761</v>
      </c>
      <c r="J61" s="210">
        <v>13.919114777003761</v>
      </c>
      <c r="K61" s="210">
        <v>13.919114777003761</v>
      </c>
      <c r="L61" s="210">
        <v>13.919114777003761</v>
      </c>
      <c r="N61" s="48" t="str">
        <f>_xlfn.CONCAT(Inputs24[[#This Row],[Reference]], "_",Inputs24[[#This Row],[Acronym]])</f>
        <v>C_INCSCOREINT_PR24CA009_OFWAT_SVE</v>
      </c>
    </row>
    <row r="62" spans="1:14">
      <c r="A62" s="48" t="s">
        <v>106</v>
      </c>
      <c r="B62" s="48" t="s">
        <v>128</v>
      </c>
      <c r="C62" s="48" t="s">
        <v>129</v>
      </c>
      <c r="D62" s="48" t="s">
        <v>39</v>
      </c>
      <c r="E62" s="48" t="s">
        <v>40</v>
      </c>
      <c r="F62" s="209">
        <v>0</v>
      </c>
      <c r="G62" s="209">
        <v>0</v>
      </c>
      <c r="H62" s="209">
        <v>0</v>
      </c>
      <c r="I62" s="209">
        <v>0</v>
      </c>
      <c r="J62" s="209">
        <v>0</v>
      </c>
      <c r="K62" s="209">
        <v>0</v>
      </c>
      <c r="L62" s="209">
        <v>0</v>
      </c>
      <c r="N62" s="48" t="str">
        <f>_xlfn.CONCAT(Inputs24[[#This Row],[Reference]], "_",Inputs24[[#This Row],[Acronym]])</f>
        <v>C_COVID20_PR24CA009_OFWAT_SVE</v>
      </c>
    </row>
    <row r="63" spans="1:14">
      <c r="A63" s="48" t="s">
        <v>106</v>
      </c>
      <c r="B63" s="48" t="s">
        <v>130</v>
      </c>
      <c r="C63" s="48" t="s">
        <v>131</v>
      </c>
      <c r="D63" s="48" t="s">
        <v>39</v>
      </c>
      <c r="E63" s="48" t="s">
        <v>40</v>
      </c>
      <c r="F63" s="209">
        <v>0</v>
      </c>
      <c r="G63" s="209">
        <v>0</v>
      </c>
      <c r="H63" s="209">
        <v>0</v>
      </c>
      <c r="I63" s="209">
        <v>0</v>
      </c>
      <c r="J63" s="209">
        <v>0</v>
      </c>
      <c r="K63" s="209">
        <v>0</v>
      </c>
      <c r="L63" s="209">
        <v>0</v>
      </c>
      <c r="N63" s="48" t="str">
        <f>_xlfn.CONCAT(Inputs24[[#This Row],[Reference]], "_",Inputs24[[#This Row],[Acronym]])</f>
        <v>C_COVID21_PR24CA009_OFWAT_SVE</v>
      </c>
    </row>
    <row r="64" spans="1:14">
      <c r="A64" s="48" t="s">
        <v>106</v>
      </c>
      <c r="B64" s="48" t="s">
        <v>132</v>
      </c>
      <c r="C64" s="48" t="s">
        <v>133</v>
      </c>
      <c r="D64" s="48" t="s">
        <v>83</v>
      </c>
      <c r="E64" s="48" t="s">
        <v>40</v>
      </c>
      <c r="F64" s="211" t="s">
        <v>134</v>
      </c>
      <c r="G64" s="211" t="s">
        <v>135</v>
      </c>
      <c r="H64" s="211" t="s">
        <v>135</v>
      </c>
      <c r="I64" s="211" t="s">
        <v>135</v>
      </c>
      <c r="J64" s="211" t="s">
        <v>135</v>
      </c>
      <c r="K64" s="211" t="s">
        <v>135</v>
      </c>
      <c r="L64" s="211" t="s">
        <v>135</v>
      </c>
      <c r="N64" s="48" t="str">
        <f>_xlfn.CONCAT(Inputs24[[#This Row],[Reference]], "_",Inputs24[[#This Row],[Acronym]])</f>
        <v>PR24QA_PR24CA11_OUT1_SVE</v>
      </c>
    </row>
    <row r="65" spans="1:14">
      <c r="A65" s="48" t="s">
        <v>106</v>
      </c>
      <c r="B65" s="48" t="s">
        <v>136</v>
      </c>
      <c r="C65" s="48" t="s">
        <v>137</v>
      </c>
      <c r="D65" s="48" t="s">
        <v>83</v>
      </c>
      <c r="E65" s="48" t="s">
        <v>40</v>
      </c>
      <c r="F65" s="211" t="s">
        <v>134</v>
      </c>
      <c r="G65" s="211" t="s">
        <v>138</v>
      </c>
      <c r="H65" s="211" t="s">
        <v>138</v>
      </c>
      <c r="I65" s="211" t="s">
        <v>138</v>
      </c>
      <c r="J65" s="211" t="s">
        <v>138</v>
      </c>
      <c r="K65" s="211" t="s">
        <v>138</v>
      </c>
      <c r="L65" s="211" t="s">
        <v>138</v>
      </c>
      <c r="N65" s="48" t="str">
        <f>_xlfn.CONCAT(Inputs24[[#This Row],[Reference]], "_",Inputs24[[#This Row],[Acronym]])</f>
        <v>PR24QA_PR24CA11_OUT2_SVE</v>
      </c>
    </row>
    <row r="66" spans="1:14">
      <c r="A66" s="48" t="s">
        <v>106</v>
      </c>
      <c r="B66" s="48" t="s">
        <v>139</v>
      </c>
      <c r="C66" s="48" t="s">
        <v>140</v>
      </c>
      <c r="D66" s="48" t="s">
        <v>83</v>
      </c>
      <c r="E66" s="48" t="s">
        <v>40</v>
      </c>
      <c r="F66" s="211" t="s">
        <v>134</v>
      </c>
      <c r="G66" s="212">
        <v>0</v>
      </c>
      <c r="H66" s="212">
        <v>0</v>
      </c>
      <c r="I66" s="212">
        <v>0</v>
      </c>
      <c r="J66" s="212">
        <v>0</v>
      </c>
      <c r="K66" s="212">
        <v>0</v>
      </c>
      <c r="L66" s="212">
        <v>0</v>
      </c>
      <c r="N66" s="48" t="str">
        <f>_xlfn.CONCAT(Inputs24[[#This Row],[Reference]], "_",Inputs24[[#This Row],[Acronym]])</f>
        <v>PR24QA_PR24CA11_OUT3_SVE</v>
      </c>
    </row>
    <row r="67" spans="1:14">
      <c r="A67" s="48" t="s">
        <v>106</v>
      </c>
      <c r="B67" s="48" t="s">
        <v>141</v>
      </c>
      <c r="C67" s="48" t="s">
        <v>142</v>
      </c>
      <c r="D67" s="48" t="s">
        <v>39</v>
      </c>
      <c r="E67" s="48" t="s">
        <v>40</v>
      </c>
      <c r="F67" s="211" t="s">
        <v>134</v>
      </c>
      <c r="G67" s="212">
        <v>0</v>
      </c>
      <c r="H67" s="212">
        <v>0</v>
      </c>
      <c r="I67" s="212">
        <v>0</v>
      </c>
      <c r="J67" s="212">
        <v>0</v>
      </c>
      <c r="K67" s="212">
        <v>0</v>
      </c>
      <c r="L67" s="212">
        <v>0</v>
      </c>
      <c r="N67" s="48" t="str">
        <f>_xlfn.CONCAT(Inputs24[[#This Row],[Reference]], "_",Inputs24[[#This Row],[Acronym]])</f>
        <v>PR24QA_PR24CA11_OUT4_SVE</v>
      </c>
    </row>
    <row r="68" spans="1:14">
      <c r="A68" s="48" t="s">
        <v>107</v>
      </c>
      <c r="B68" s="48" t="s">
        <v>118</v>
      </c>
      <c r="C68" s="48" t="s">
        <v>119</v>
      </c>
      <c r="D68" s="48" t="s">
        <v>59</v>
      </c>
      <c r="E68" s="48" t="s">
        <v>40</v>
      </c>
      <c r="F68" s="211" t="s">
        <v>95</v>
      </c>
      <c r="G68" s="211" t="s">
        <v>95</v>
      </c>
      <c r="H68" s="211" t="s">
        <v>95</v>
      </c>
      <c r="I68" s="211" t="s">
        <v>95</v>
      </c>
      <c r="J68" s="211" t="s">
        <v>95</v>
      </c>
      <c r="K68" s="211" t="s">
        <v>95</v>
      </c>
      <c r="L68" s="211" t="s">
        <v>95</v>
      </c>
      <c r="N68" s="48" t="str">
        <f>_xlfn.CONCAT(Inputs24[[#This Row],[Reference]], "_",Inputs24[[#This Row],[Acronym]])</f>
        <v>C_HHT_PR24CA009_OFWAT_SVT</v>
      </c>
    </row>
    <row r="69" spans="1:14">
      <c r="A69" s="48" t="s">
        <v>107</v>
      </c>
      <c r="B69" s="48" t="s">
        <v>120</v>
      </c>
      <c r="C69" s="48" t="s">
        <v>121</v>
      </c>
      <c r="D69" s="48" t="s">
        <v>68</v>
      </c>
      <c r="E69" s="48" t="s">
        <v>40</v>
      </c>
      <c r="F69" s="211" t="s">
        <v>95</v>
      </c>
      <c r="G69" s="211" t="s">
        <v>95</v>
      </c>
      <c r="H69" s="211" t="s">
        <v>95</v>
      </c>
      <c r="I69" s="211" t="s">
        <v>95</v>
      </c>
      <c r="J69" s="211" t="s">
        <v>95</v>
      </c>
      <c r="K69" s="211" t="s">
        <v>95</v>
      </c>
      <c r="L69" s="211" t="s">
        <v>95</v>
      </c>
      <c r="N69" s="48" t="str">
        <f>_xlfn.CONCAT(Inputs24[[#This Row],[Reference]], "_",Inputs24[[#This Row],[Acronym]])</f>
        <v>C_REVHH_PR24CA009_OFWAT_SVT</v>
      </c>
    </row>
    <row r="70" spans="1:14">
      <c r="A70" s="48" t="s">
        <v>107</v>
      </c>
      <c r="B70" s="48" t="s">
        <v>122</v>
      </c>
      <c r="C70" s="48" t="s">
        <v>123</v>
      </c>
      <c r="D70" s="48" t="s">
        <v>50</v>
      </c>
      <c r="E70" s="48" t="s">
        <v>40</v>
      </c>
      <c r="F70" s="211" t="s">
        <v>95</v>
      </c>
      <c r="G70" s="211" t="s">
        <v>95</v>
      </c>
      <c r="H70" s="211" t="s">
        <v>95</v>
      </c>
      <c r="I70" s="211" t="s">
        <v>95</v>
      </c>
      <c r="J70" s="211" t="s">
        <v>95</v>
      </c>
      <c r="K70" s="211" t="s">
        <v>95</v>
      </c>
      <c r="L70" s="211" t="s">
        <v>95</v>
      </c>
      <c r="N70" s="48" t="str">
        <f>_xlfn.CONCAT(Inputs24[[#This Row],[Reference]], "_",Inputs24[[#This Row],[Acronym]])</f>
        <v>C_HHDUHH_PR24CA009_OFWAT_SVT</v>
      </c>
    </row>
    <row r="71" spans="1:14">
      <c r="A71" s="48" t="s">
        <v>107</v>
      </c>
      <c r="B71" s="48" t="s">
        <v>124</v>
      </c>
      <c r="C71" s="48" t="s">
        <v>125</v>
      </c>
      <c r="D71" s="48" t="s">
        <v>50</v>
      </c>
      <c r="E71" s="48" t="s">
        <v>40</v>
      </c>
      <c r="F71" s="211" t="s">
        <v>95</v>
      </c>
      <c r="G71" s="211" t="s">
        <v>95</v>
      </c>
      <c r="H71" s="211" t="s">
        <v>95</v>
      </c>
      <c r="I71" s="211" t="s">
        <v>95</v>
      </c>
      <c r="J71" s="211" t="s">
        <v>95</v>
      </c>
      <c r="K71" s="211" t="s">
        <v>95</v>
      </c>
      <c r="L71" s="211" t="s">
        <v>95</v>
      </c>
      <c r="N71" s="48" t="str">
        <f>_xlfn.CONCAT(Inputs24[[#This Row],[Reference]], "_",Inputs24[[#This Row],[Acronym]])</f>
        <v>C_EQLPCF62_PR24CA009_OFWAT_SVT</v>
      </c>
    </row>
    <row r="72" spans="1:14">
      <c r="A72" s="48" t="s">
        <v>107</v>
      </c>
      <c r="B72" s="48" t="s">
        <v>126</v>
      </c>
      <c r="C72" s="48" t="s">
        <v>127</v>
      </c>
      <c r="D72" s="48" t="s">
        <v>50</v>
      </c>
      <c r="E72" s="48" t="s">
        <v>40</v>
      </c>
      <c r="F72" s="211" t="s">
        <v>95</v>
      </c>
      <c r="G72" s="211" t="s">
        <v>95</v>
      </c>
      <c r="H72" s="211" t="s">
        <v>95</v>
      </c>
      <c r="I72" s="211" t="s">
        <v>95</v>
      </c>
      <c r="J72" s="211" t="s">
        <v>95</v>
      </c>
      <c r="K72" s="211" t="s">
        <v>95</v>
      </c>
      <c r="L72" s="211" t="s">
        <v>95</v>
      </c>
      <c r="N72" s="48" t="str">
        <f>_xlfn.CONCAT(Inputs24[[#This Row],[Reference]], "_",Inputs24[[#This Row],[Acronym]])</f>
        <v>C_INCSCOREINT_PR24CA009_OFWAT_SVT</v>
      </c>
    </row>
    <row r="73" spans="1:14">
      <c r="A73" s="48" t="s">
        <v>107</v>
      </c>
      <c r="B73" s="48" t="s">
        <v>128</v>
      </c>
      <c r="C73" s="48" t="s">
        <v>129</v>
      </c>
      <c r="D73" s="48" t="s">
        <v>39</v>
      </c>
      <c r="E73" s="48" t="s">
        <v>40</v>
      </c>
      <c r="F73" s="211" t="s">
        <v>95</v>
      </c>
      <c r="G73" s="211" t="s">
        <v>95</v>
      </c>
      <c r="H73" s="211" t="s">
        <v>95</v>
      </c>
      <c r="I73" s="211" t="s">
        <v>95</v>
      </c>
      <c r="J73" s="211" t="s">
        <v>95</v>
      </c>
      <c r="K73" s="211" t="s">
        <v>95</v>
      </c>
      <c r="L73" s="211" t="s">
        <v>95</v>
      </c>
      <c r="N73" s="48" t="str">
        <f>_xlfn.CONCAT(Inputs24[[#This Row],[Reference]], "_",Inputs24[[#This Row],[Acronym]])</f>
        <v>C_COVID20_PR24CA009_OFWAT_SVT</v>
      </c>
    </row>
    <row r="74" spans="1:14">
      <c r="A74" s="48" t="s">
        <v>107</v>
      </c>
      <c r="B74" s="48" t="s">
        <v>130</v>
      </c>
      <c r="C74" s="48" t="s">
        <v>131</v>
      </c>
      <c r="D74" s="48" t="s">
        <v>39</v>
      </c>
      <c r="E74" s="48" t="s">
        <v>40</v>
      </c>
      <c r="F74" s="211" t="s">
        <v>95</v>
      </c>
      <c r="G74" s="211" t="s">
        <v>95</v>
      </c>
      <c r="H74" s="211" t="s">
        <v>95</v>
      </c>
      <c r="I74" s="211" t="s">
        <v>95</v>
      </c>
      <c r="J74" s="211" t="s">
        <v>95</v>
      </c>
      <c r="K74" s="211" t="s">
        <v>95</v>
      </c>
      <c r="L74" s="211" t="s">
        <v>95</v>
      </c>
      <c r="N74" s="48" t="str">
        <f>_xlfn.CONCAT(Inputs24[[#This Row],[Reference]], "_",Inputs24[[#This Row],[Acronym]])</f>
        <v>C_COVID21_PR24CA009_OFWAT_SVT</v>
      </c>
    </row>
    <row r="75" spans="1:14">
      <c r="A75" s="48" t="s">
        <v>107</v>
      </c>
      <c r="B75" s="48" t="s">
        <v>132</v>
      </c>
      <c r="C75" s="48" t="s">
        <v>133</v>
      </c>
      <c r="D75" s="48" t="s">
        <v>83</v>
      </c>
      <c r="E75" s="48" t="s">
        <v>40</v>
      </c>
      <c r="F75" s="211" t="s">
        <v>95</v>
      </c>
      <c r="G75" s="211" t="s">
        <v>95</v>
      </c>
      <c r="H75" s="211" t="s">
        <v>95</v>
      </c>
      <c r="I75" s="211" t="s">
        <v>95</v>
      </c>
      <c r="J75" s="211" t="s">
        <v>95</v>
      </c>
      <c r="K75" s="211" t="s">
        <v>95</v>
      </c>
      <c r="L75" s="211" t="s">
        <v>95</v>
      </c>
      <c r="N75" s="48" t="str">
        <f>_xlfn.CONCAT(Inputs24[[#This Row],[Reference]], "_",Inputs24[[#This Row],[Acronym]])</f>
        <v>PR24QA_PR24CA11_OUT1_SVT</v>
      </c>
    </row>
    <row r="76" spans="1:14">
      <c r="A76" s="48" t="s">
        <v>107</v>
      </c>
      <c r="B76" s="48" t="s">
        <v>136</v>
      </c>
      <c r="C76" s="48" t="s">
        <v>137</v>
      </c>
      <c r="D76" s="48" t="s">
        <v>83</v>
      </c>
      <c r="E76" s="48" t="s">
        <v>40</v>
      </c>
      <c r="F76" s="211" t="s">
        <v>95</v>
      </c>
      <c r="G76" s="211" t="s">
        <v>95</v>
      </c>
      <c r="H76" s="211" t="s">
        <v>95</v>
      </c>
      <c r="I76" s="211" t="s">
        <v>95</v>
      </c>
      <c r="J76" s="211" t="s">
        <v>95</v>
      </c>
      <c r="K76" s="211" t="s">
        <v>95</v>
      </c>
      <c r="L76" s="211" t="s">
        <v>95</v>
      </c>
      <c r="N76" s="48" t="str">
        <f>_xlfn.CONCAT(Inputs24[[#This Row],[Reference]], "_",Inputs24[[#This Row],[Acronym]])</f>
        <v>PR24QA_PR24CA11_OUT2_SVT</v>
      </c>
    </row>
    <row r="77" spans="1:14">
      <c r="A77" s="48" t="s">
        <v>107</v>
      </c>
      <c r="B77" s="48" t="s">
        <v>139</v>
      </c>
      <c r="C77" s="48" t="s">
        <v>140</v>
      </c>
      <c r="D77" s="48" t="s">
        <v>83</v>
      </c>
      <c r="E77" s="48" t="s">
        <v>40</v>
      </c>
      <c r="F77" s="211" t="s">
        <v>95</v>
      </c>
      <c r="G77" s="211" t="s">
        <v>95</v>
      </c>
      <c r="H77" s="211" t="s">
        <v>95</v>
      </c>
      <c r="I77" s="211" t="s">
        <v>95</v>
      </c>
      <c r="J77" s="211" t="s">
        <v>95</v>
      </c>
      <c r="K77" s="211" t="s">
        <v>95</v>
      </c>
      <c r="L77" s="211" t="s">
        <v>95</v>
      </c>
      <c r="N77" s="48" t="str">
        <f>_xlfn.CONCAT(Inputs24[[#This Row],[Reference]], "_",Inputs24[[#This Row],[Acronym]])</f>
        <v>PR24QA_PR24CA11_OUT3_SVT</v>
      </c>
    </row>
    <row r="78" spans="1:14">
      <c r="A78" s="48" t="s">
        <v>107</v>
      </c>
      <c r="B78" s="48" t="s">
        <v>141</v>
      </c>
      <c r="C78" s="48" t="s">
        <v>142</v>
      </c>
      <c r="D78" s="48" t="s">
        <v>39</v>
      </c>
      <c r="E78" s="48" t="s">
        <v>40</v>
      </c>
      <c r="F78" s="211" t="s">
        <v>95</v>
      </c>
      <c r="G78" s="211" t="s">
        <v>95</v>
      </c>
      <c r="H78" s="211" t="s">
        <v>95</v>
      </c>
      <c r="I78" s="211" t="s">
        <v>95</v>
      </c>
      <c r="J78" s="211" t="s">
        <v>95</v>
      </c>
      <c r="K78" s="211" t="s">
        <v>95</v>
      </c>
      <c r="L78" s="211" t="s">
        <v>95</v>
      </c>
      <c r="N78" s="48" t="str">
        <f>_xlfn.CONCAT(Inputs24[[#This Row],[Reference]], "_",Inputs24[[#This Row],[Acronym]])</f>
        <v>PR24QA_PR24CA11_OUT4_SVT</v>
      </c>
    </row>
    <row r="79" spans="1:14">
      <c r="A79" s="48" t="s">
        <v>101</v>
      </c>
      <c r="B79" s="48" t="s">
        <v>118</v>
      </c>
      <c r="C79" s="48" t="s">
        <v>119</v>
      </c>
      <c r="D79" s="48" t="s">
        <v>59</v>
      </c>
      <c r="E79" s="48" t="s">
        <v>40</v>
      </c>
      <c r="F79" s="209">
        <v>1528.018</v>
      </c>
      <c r="G79" s="209">
        <v>1552.5335884583965</v>
      </c>
      <c r="H79" s="209">
        <v>1567.2838896937972</v>
      </c>
      <c r="I79" s="209">
        <v>1581.784928242804</v>
      </c>
      <c r="J79" s="209">
        <v>1595.817808816046</v>
      </c>
      <c r="K79" s="209">
        <v>1609.3732184752948</v>
      </c>
      <c r="L79" s="209">
        <v>1621.5913082165707</v>
      </c>
      <c r="N79" s="48" t="str">
        <f>_xlfn.CONCAT(Inputs24[[#This Row],[Reference]], "_",Inputs24[[#This Row],[Acronym]])</f>
        <v>C_HHT_PR24CA009_OFWAT_SBB</v>
      </c>
    </row>
    <row r="80" spans="1:14">
      <c r="A80" s="48" t="s">
        <v>101</v>
      </c>
      <c r="B80" s="48" t="s">
        <v>120</v>
      </c>
      <c r="C80" s="48" t="s">
        <v>121</v>
      </c>
      <c r="D80" s="48" t="s">
        <v>68</v>
      </c>
      <c r="E80" s="48" t="s">
        <v>40</v>
      </c>
      <c r="F80" s="209">
        <v>339.85136065581088</v>
      </c>
      <c r="G80" s="209">
        <v>335.97026437774622</v>
      </c>
      <c r="H80" s="209">
        <v>376.87939235782068</v>
      </c>
      <c r="I80" s="209">
        <v>398.5320562513507</v>
      </c>
      <c r="J80" s="209">
        <v>418.7169715167808</v>
      </c>
      <c r="K80" s="209">
        <v>426.18454944205274</v>
      </c>
      <c r="L80" s="209">
        <v>430.4463131142893</v>
      </c>
      <c r="N80" s="48" t="str">
        <f>_xlfn.CONCAT(Inputs24[[#This Row],[Reference]], "_",Inputs24[[#This Row],[Acronym]])</f>
        <v>C_REVHH_PR24CA009_OFWAT_SBB</v>
      </c>
    </row>
    <row r="81" spans="1:14">
      <c r="A81" s="48" t="s">
        <v>101</v>
      </c>
      <c r="B81" s="48" t="s">
        <v>122</v>
      </c>
      <c r="C81" s="48" t="s">
        <v>123</v>
      </c>
      <c r="D81" s="48" t="s">
        <v>50</v>
      </c>
      <c r="E81" s="48" t="s">
        <v>40</v>
      </c>
      <c r="F81" s="210">
        <v>0.48019656836503233</v>
      </c>
      <c r="G81" s="210">
        <v>0.48484748130147864</v>
      </c>
      <c r="H81" s="210">
        <v>0.4876604501647549</v>
      </c>
      <c r="I81" s="210">
        <v>0.4900532555742762</v>
      </c>
      <c r="J81" s="210">
        <v>0.49207437642255125</v>
      </c>
      <c r="K81" s="210">
        <v>0.49370799561746642</v>
      </c>
      <c r="L81" s="210">
        <v>0.49540642353765735</v>
      </c>
      <c r="N81" s="48" t="str">
        <f>_xlfn.CONCAT(Inputs24[[#This Row],[Reference]], "_",Inputs24[[#This Row],[Acronym]])</f>
        <v>C_HHDUHH_PR24CA009_OFWAT_SBB</v>
      </c>
    </row>
    <row r="82" spans="1:14">
      <c r="A82" s="48" t="s">
        <v>101</v>
      </c>
      <c r="B82" s="48" t="s">
        <v>124</v>
      </c>
      <c r="C82" s="48" t="s">
        <v>125</v>
      </c>
      <c r="D82" s="48" t="s">
        <v>50</v>
      </c>
      <c r="E82" s="48" t="s">
        <v>40</v>
      </c>
      <c r="F82" s="210">
        <v>37.163877427864065</v>
      </c>
      <c r="G82" s="210">
        <v>18.061427096065064</v>
      </c>
      <c r="H82" s="210">
        <v>18.061427096065064</v>
      </c>
      <c r="I82" s="210">
        <v>18.061427096065064</v>
      </c>
      <c r="J82" s="210">
        <v>18.061427096065064</v>
      </c>
      <c r="K82" s="210">
        <v>18.061427096065064</v>
      </c>
      <c r="L82" s="210">
        <v>18.061427096065064</v>
      </c>
      <c r="N82" s="48" t="str">
        <f>_xlfn.CONCAT(Inputs24[[#This Row],[Reference]], "_",Inputs24[[#This Row],[Acronym]])</f>
        <v>C_EQLPCF62_PR24CA009_OFWAT_SBB</v>
      </c>
    </row>
    <row r="83" spans="1:14">
      <c r="A83" s="48" t="s">
        <v>101</v>
      </c>
      <c r="B83" s="48" t="s">
        <v>126</v>
      </c>
      <c r="C83" s="48" t="s">
        <v>127</v>
      </c>
      <c r="D83" s="48" t="s">
        <v>50</v>
      </c>
      <c r="E83" s="48" t="s">
        <v>40</v>
      </c>
      <c r="F83" s="210">
        <v>22.517255466417396</v>
      </c>
      <c r="G83" s="210">
        <v>11.516321557620319</v>
      </c>
      <c r="H83" s="210">
        <v>11.516321557620319</v>
      </c>
      <c r="I83" s="210">
        <v>11.516321557620319</v>
      </c>
      <c r="J83" s="210">
        <v>11.516321557620319</v>
      </c>
      <c r="K83" s="210">
        <v>11.516321557620319</v>
      </c>
      <c r="L83" s="210">
        <v>11.516321557620319</v>
      </c>
      <c r="N83" s="48" t="str">
        <f>_xlfn.CONCAT(Inputs24[[#This Row],[Reference]], "_",Inputs24[[#This Row],[Acronym]])</f>
        <v>C_INCSCOREINT_PR24CA009_OFWAT_SBB</v>
      </c>
    </row>
    <row r="84" spans="1:14">
      <c r="A84" s="48" t="s">
        <v>101</v>
      </c>
      <c r="B84" s="48" t="s">
        <v>128</v>
      </c>
      <c r="C84" s="48" t="s">
        <v>129</v>
      </c>
      <c r="D84" s="48" t="s">
        <v>39</v>
      </c>
      <c r="E84" s="48" t="s">
        <v>40</v>
      </c>
      <c r="F84" s="209">
        <v>0</v>
      </c>
      <c r="G84" s="209">
        <v>0</v>
      </c>
      <c r="H84" s="209">
        <v>0</v>
      </c>
      <c r="I84" s="209">
        <v>0</v>
      </c>
      <c r="J84" s="209">
        <v>0</v>
      </c>
      <c r="K84" s="209">
        <v>0</v>
      </c>
      <c r="L84" s="209">
        <v>0</v>
      </c>
      <c r="N84" s="48" t="str">
        <f>_xlfn.CONCAT(Inputs24[[#This Row],[Reference]], "_",Inputs24[[#This Row],[Acronym]])</f>
        <v>C_COVID20_PR24CA009_OFWAT_SBB</v>
      </c>
    </row>
    <row r="85" spans="1:14">
      <c r="A85" s="48" t="s">
        <v>101</v>
      </c>
      <c r="B85" s="48" t="s">
        <v>130</v>
      </c>
      <c r="C85" s="48" t="s">
        <v>131</v>
      </c>
      <c r="D85" s="48" t="s">
        <v>39</v>
      </c>
      <c r="E85" s="48" t="s">
        <v>40</v>
      </c>
      <c r="F85" s="209">
        <v>0</v>
      </c>
      <c r="G85" s="209">
        <v>0</v>
      </c>
      <c r="H85" s="209">
        <v>0</v>
      </c>
      <c r="I85" s="209">
        <v>0</v>
      </c>
      <c r="J85" s="209">
        <v>0</v>
      </c>
      <c r="K85" s="209">
        <v>0</v>
      </c>
      <c r="L85" s="209">
        <v>0</v>
      </c>
      <c r="N85" s="48" t="str">
        <f>_xlfn.CONCAT(Inputs24[[#This Row],[Reference]], "_",Inputs24[[#This Row],[Acronym]])</f>
        <v>C_COVID21_PR24CA009_OFWAT_SBB</v>
      </c>
    </row>
    <row r="86" spans="1:14">
      <c r="A86" s="48" t="s">
        <v>101</v>
      </c>
      <c r="B86" s="48" t="s">
        <v>132</v>
      </c>
      <c r="C86" s="48" t="s">
        <v>133</v>
      </c>
      <c r="D86" s="48" t="s">
        <v>83</v>
      </c>
      <c r="E86" s="48" t="s">
        <v>40</v>
      </c>
      <c r="F86" s="211" t="s">
        <v>134</v>
      </c>
      <c r="G86" s="211" t="s">
        <v>135</v>
      </c>
      <c r="H86" s="211" t="s">
        <v>135</v>
      </c>
      <c r="I86" s="211" t="s">
        <v>135</v>
      </c>
      <c r="J86" s="211" t="s">
        <v>135</v>
      </c>
      <c r="K86" s="211" t="s">
        <v>135</v>
      </c>
      <c r="L86" s="211" t="s">
        <v>135</v>
      </c>
      <c r="N86" s="48" t="str">
        <f>_xlfn.CONCAT(Inputs24[[#This Row],[Reference]], "_",Inputs24[[#This Row],[Acronym]])</f>
        <v>PR24QA_PR24CA11_OUT1_SBB</v>
      </c>
    </row>
    <row r="87" spans="1:14">
      <c r="A87" s="48" t="s">
        <v>101</v>
      </c>
      <c r="B87" s="48" t="s">
        <v>136</v>
      </c>
      <c r="C87" s="48" t="s">
        <v>137</v>
      </c>
      <c r="D87" s="48" t="s">
        <v>83</v>
      </c>
      <c r="E87" s="48" t="s">
        <v>40</v>
      </c>
      <c r="F87" s="211" t="s">
        <v>134</v>
      </c>
      <c r="G87" s="211" t="s">
        <v>138</v>
      </c>
      <c r="H87" s="211" t="s">
        <v>138</v>
      </c>
      <c r="I87" s="211" t="s">
        <v>138</v>
      </c>
      <c r="J87" s="211" t="s">
        <v>138</v>
      </c>
      <c r="K87" s="211" t="s">
        <v>138</v>
      </c>
      <c r="L87" s="211" t="s">
        <v>138</v>
      </c>
      <c r="N87" s="48" t="str">
        <f>_xlfn.CONCAT(Inputs24[[#This Row],[Reference]], "_",Inputs24[[#This Row],[Acronym]])</f>
        <v>PR24QA_PR24CA11_OUT2_SBB</v>
      </c>
    </row>
    <row r="88" spans="1:14">
      <c r="A88" s="48" t="s">
        <v>101</v>
      </c>
      <c r="B88" s="48" t="s">
        <v>139</v>
      </c>
      <c r="C88" s="48" t="s">
        <v>140</v>
      </c>
      <c r="D88" s="48" t="s">
        <v>83</v>
      </c>
      <c r="E88" s="48" t="s">
        <v>40</v>
      </c>
      <c r="F88" s="211" t="s">
        <v>134</v>
      </c>
      <c r="G88" s="212">
        <v>0</v>
      </c>
      <c r="H88" s="212">
        <v>0</v>
      </c>
      <c r="I88" s="212">
        <v>0</v>
      </c>
      <c r="J88" s="212">
        <v>0</v>
      </c>
      <c r="K88" s="212">
        <v>0</v>
      </c>
      <c r="L88" s="212">
        <v>0</v>
      </c>
      <c r="N88" s="48" t="str">
        <f>_xlfn.CONCAT(Inputs24[[#This Row],[Reference]], "_",Inputs24[[#This Row],[Acronym]])</f>
        <v>PR24QA_PR24CA11_OUT3_SBB</v>
      </c>
    </row>
    <row r="89" spans="1:14">
      <c r="A89" s="48" t="s">
        <v>101</v>
      </c>
      <c r="B89" s="48" t="s">
        <v>141</v>
      </c>
      <c r="C89" s="48" t="s">
        <v>142</v>
      </c>
      <c r="D89" s="48" t="s">
        <v>39</v>
      </c>
      <c r="E89" s="48" t="s">
        <v>40</v>
      </c>
      <c r="F89" s="211" t="s">
        <v>134</v>
      </c>
      <c r="G89" s="212">
        <v>0</v>
      </c>
      <c r="H89" s="212">
        <v>0</v>
      </c>
      <c r="I89" s="212">
        <v>0</v>
      </c>
      <c r="J89" s="212">
        <v>0</v>
      </c>
      <c r="K89" s="212">
        <v>0</v>
      </c>
      <c r="L89" s="212">
        <v>0</v>
      </c>
      <c r="N89" s="48" t="str">
        <f>_xlfn.CONCAT(Inputs24[[#This Row],[Reference]], "_",Inputs24[[#This Row],[Acronym]])</f>
        <v>PR24QA_PR24CA11_OUT4_SBB</v>
      </c>
    </row>
    <row r="90" spans="1:14">
      <c r="A90" s="48" t="s">
        <v>108</v>
      </c>
      <c r="B90" s="48" t="s">
        <v>118</v>
      </c>
      <c r="C90" s="48" t="s">
        <v>119</v>
      </c>
      <c r="D90" s="48" t="s">
        <v>59</v>
      </c>
      <c r="E90" s="48" t="s">
        <v>40</v>
      </c>
      <c r="F90" s="209">
        <v>1010.6320000000001</v>
      </c>
      <c r="G90" s="209">
        <v>1032.442</v>
      </c>
      <c r="H90" s="209">
        <v>1046.0693332097012</v>
      </c>
      <c r="I90" s="209">
        <v>1058.8666394929421</v>
      </c>
      <c r="J90" s="209">
        <v>1070.7748144173079</v>
      </c>
      <c r="K90" s="209">
        <v>1081.736640873607</v>
      </c>
      <c r="L90" s="209">
        <v>1092.0937012503373</v>
      </c>
      <c r="N90" s="48" t="str">
        <f>_xlfn.CONCAT(Inputs24[[#This Row],[Reference]], "_",Inputs24[[#This Row],[Acronym]])</f>
        <v>C_HHT_PR24CA009_OFWAT_SWB</v>
      </c>
    </row>
    <row r="91" spans="1:14">
      <c r="A91" s="48" t="s">
        <v>108</v>
      </c>
      <c r="B91" s="48" t="s">
        <v>120</v>
      </c>
      <c r="C91" s="48" t="s">
        <v>121</v>
      </c>
      <c r="D91" s="48" t="s">
        <v>68</v>
      </c>
      <c r="E91" s="48" t="s">
        <v>40</v>
      </c>
      <c r="F91" s="209">
        <v>410.85853179986282</v>
      </c>
      <c r="G91" s="209">
        <v>398.57517591644728</v>
      </c>
      <c r="H91" s="209">
        <v>0</v>
      </c>
      <c r="I91" s="209">
        <v>0</v>
      </c>
      <c r="J91" s="209">
        <v>51.447792064457758</v>
      </c>
      <c r="K91" s="209">
        <v>0</v>
      </c>
      <c r="L91" s="209">
        <v>0</v>
      </c>
      <c r="N91" s="48" t="str">
        <f>_xlfn.CONCAT(Inputs24[[#This Row],[Reference]], "_",Inputs24[[#This Row],[Acronym]])</f>
        <v>C_REVHH_PR24CA009_OFWAT_SWB</v>
      </c>
    </row>
    <row r="92" spans="1:14">
      <c r="A92" s="48" t="s">
        <v>108</v>
      </c>
      <c r="B92" s="48" t="s">
        <v>122</v>
      </c>
      <c r="C92" s="48" t="s">
        <v>123</v>
      </c>
      <c r="D92" s="48" t="s">
        <v>50</v>
      </c>
      <c r="E92" s="48" t="s">
        <v>40</v>
      </c>
      <c r="F92" s="210">
        <v>0.72602985062812175</v>
      </c>
      <c r="G92" s="210">
        <v>0.72908889797199261</v>
      </c>
      <c r="H92" s="210">
        <v>0.73064216961499295</v>
      </c>
      <c r="I92" s="210">
        <v>0.73206466687335436</v>
      </c>
      <c r="J92" s="210">
        <v>0.73335779155814351</v>
      </c>
      <c r="K92" s="210">
        <v>0.73452298449665543</v>
      </c>
      <c r="L92" s="210">
        <v>0.73560240254437081</v>
      </c>
      <c r="N92" s="48" t="str">
        <f>_xlfn.CONCAT(Inputs24[[#This Row],[Reference]], "_",Inputs24[[#This Row],[Acronym]])</f>
        <v>C_HHDUHH_PR24CA009_OFWAT_SWB</v>
      </c>
    </row>
    <row r="93" spans="1:14">
      <c r="A93" s="48" t="s">
        <v>108</v>
      </c>
      <c r="B93" s="48" t="s">
        <v>124</v>
      </c>
      <c r="C93" s="48" t="s">
        <v>125</v>
      </c>
      <c r="D93" s="48" t="s">
        <v>50</v>
      </c>
      <c r="E93" s="48" t="s">
        <v>40</v>
      </c>
      <c r="F93" s="210">
        <v>17.989137999536336</v>
      </c>
      <c r="G93" s="210">
        <v>17.768164097511601</v>
      </c>
      <c r="H93" s="210">
        <v>17.768164097511601</v>
      </c>
      <c r="I93" s="210">
        <v>17.768164097511601</v>
      </c>
      <c r="J93" s="210">
        <v>17.768164097511601</v>
      </c>
      <c r="K93" s="210">
        <v>17.768164097511601</v>
      </c>
      <c r="L93" s="210">
        <v>17.768164097511601</v>
      </c>
      <c r="N93" s="48" t="str">
        <f>_xlfn.CONCAT(Inputs24[[#This Row],[Reference]], "_",Inputs24[[#This Row],[Acronym]])</f>
        <v>C_EQLPCF62_PR24CA009_OFWAT_SWB</v>
      </c>
    </row>
    <row r="94" spans="1:14">
      <c r="A94" s="48" t="s">
        <v>108</v>
      </c>
      <c r="B94" s="48" t="s">
        <v>126</v>
      </c>
      <c r="C94" s="48" t="s">
        <v>127</v>
      </c>
      <c r="D94" s="48" t="s">
        <v>50</v>
      </c>
      <c r="E94" s="48" t="s">
        <v>40</v>
      </c>
      <c r="F94" s="210">
        <v>11.739587370064452</v>
      </c>
      <c r="G94" s="210">
        <v>11.739587370064452</v>
      </c>
      <c r="H94" s="210">
        <v>11.739587370064452</v>
      </c>
      <c r="I94" s="210">
        <v>11.739587370064452</v>
      </c>
      <c r="J94" s="210">
        <v>11.739587370064452</v>
      </c>
      <c r="K94" s="210">
        <v>11.739587370064452</v>
      </c>
      <c r="L94" s="210">
        <v>11.739587370064452</v>
      </c>
      <c r="N94" s="48" t="str">
        <f>_xlfn.CONCAT(Inputs24[[#This Row],[Reference]], "_",Inputs24[[#This Row],[Acronym]])</f>
        <v>C_INCSCOREINT_PR24CA009_OFWAT_SWB</v>
      </c>
    </row>
    <row r="95" spans="1:14">
      <c r="A95" s="48" t="s">
        <v>108</v>
      </c>
      <c r="B95" s="48" t="s">
        <v>128</v>
      </c>
      <c r="C95" s="48" t="s">
        <v>129</v>
      </c>
      <c r="D95" s="48" t="s">
        <v>39</v>
      </c>
      <c r="E95" s="48" t="s">
        <v>40</v>
      </c>
      <c r="F95" s="209">
        <v>0</v>
      </c>
      <c r="G95" s="209">
        <v>0</v>
      </c>
      <c r="H95" s="209">
        <v>0</v>
      </c>
      <c r="I95" s="209">
        <v>0</v>
      </c>
      <c r="J95" s="209">
        <v>0</v>
      </c>
      <c r="K95" s="209">
        <v>0</v>
      </c>
      <c r="L95" s="209">
        <v>0</v>
      </c>
      <c r="N95" s="48" t="str">
        <f>_xlfn.CONCAT(Inputs24[[#This Row],[Reference]], "_",Inputs24[[#This Row],[Acronym]])</f>
        <v>C_COVID20_PR24CA009_OFWAT_SWB</v>
      </c>
    </row>
    <row r="96" spans="1:14">
      <c r="A96" s="48" t="s">
        <v>108</v>
      </c>
      <c r="B96" s="48" t="s">
        <v>130</v>
      </c>
      <c r="C96" s="48" t="s">
        <v>131</v>
      </c>
      <c r="D96" s="48" t="s">
        <v>39</v>
      </c>
      <c r="E96" s="48" t="s">
        <v>40</v>
      </c>
      <c r="F96" s="209">
        <v>0</v>
      </c>
      <c r="G96" s="209">
        <v>0</v>
      </c>
      <c r="H96" s="209">
        <v>0</v>
      </c>
      <c r="I96" s="209">
        <v>0</v>
      </c>
      <c r="J96" s="209">
        <v>0</v>
      </c>
      <c r="K96" s="209">
        <v>0</v>
      </c>
      <c r="L96" s="209">
        <v>0</v>
      </c>
      <c r="N96" s="48" t="str">
        <f>_xlfn.CONCAT(Inputs24[[#This Row],[Reference]], "_",Inputs24[[#This Row],[Acronym]])</f>
        <v>C_COVID21_PR24CA009_OFWAT_SWB</v>
      </c>
    </row>
    <row r="97" spans="1:14">
      <c r="A97" s="48" t="s">
        <v>108</v>
      </c>
      <c r="B97" s="48" t="s">
        <v>132</v>
      </c>
      <c r="C97" s="48" t="s">
        <v>133</v>
      </c>
      <c r="D97" s="48" t="s">
        <v>83</v>
      </c>
      <c r="E97" s="48" t="s">
        <v>40</v>
      </c>
      <c r="F97" s="211" t="s">
        <v>134</v>
      </c>
      <c r="G97" s="211" t="s">
        <v>135</v>
      </c>
      <c r="H97" s="211" t="s">
        <v>135</v>
      </c>
      <c r="I97" s="211" t="s">
        <v>135</v>
      </c>
      <c r="J97" s="211" t="s">
        <v>135</v>
      </c>
      <c r="K97" s="211" t="s">
        <v>135</v>
      </c>
      <c r="L97" s="211" t="s">
        <v>135</v>
      </c>
      <c r="N97" s="48" t="str">
        <f>_xlfn.CONCAT(Inputs24[[#This Row],[Reference]], "_",Inputs24[[#This Row],[Acronym]])</f>
        <v>PR24QA_PR24CA11_OUT1_SWB</v>
      </c>
    </row>
    <row r="98" spans="1:14">
      <c r="A98" s="48" t="s">
        <v>108</v>
      </c>
      <c r="B98" s="48" t="s">
        <v>136</v>
      </c>
      <c r="C98" s="48" t="s">
        <v>137</v>
      </c>
      <c r="D98" s="48" t="s">
        <v>83</v>
      </c>
      <c r="E98" s="48" t="s">
        <v>40</v>
      </c>
      <c r="F98" s="211" t="s">
        <v>134</v>
      </c>
      <c r="G98" s="211" t="s">
        <v>138</v>
      </c>
      <c r="H98" s="211" t="s">
        <v>138</v>
      </c>
      <c r="I98" s="211" t="s">
        <v>138</v>
      </c>
      <c r="J98" s="211" t="s">
        <v>138</v>
      </c>
      <c r="K98" s="211" t="s">
        <v>138</v>
      </c>
      <c r="L98" s="211" t="s">
        <v>138</v>
      </c>
      <c r="N98" s="48" t="str">
        <f>_xlfn.CONCAT(Inputs24[[#This Row],[Reference]], "_",Inputs24[[#This Row],[Acronym]])</f>
        <v>PR24QA_PR24CA11_OUT2_SWB</v>
      </c>
    </row>
    <row r="99" spans="1:14">
      <c r="A99" s="48" t="s">
        <v>108</v>
      </c>
      <c r="B99" s="48" t="s">
        <v>139</v>
      </c>
      <c r="C99" s="48" t="s">
        <v>140</v>
      </c>
      <c r="D99" s="48" t="s">
        <v>83</v>
      </c>
      <c r="E99" s="48" t="s">
        <v>40</v>
      </c>
      <c r="F99" s="211" t="s">
        <v>134</v>
      </c>
      <c r="G99" s="212">
        <v>0</v>
      </c>
      <c r="H99" s="212">
        <v>0</v>
      </c>
      <c r="I99" s="212">
        <v>0</v>
      </c>
      <c r="J99" s="212">
        <v>0</v>
      </c>
      <c r="K99" s="212">
        <v>0</v>
      </c>
      <c r="L99" s="212">
        <v>0</v>
      </c>
      <c r="N99" s="48" t="str">
        <f>_xlfn.CONCAT(Inputs24[[#This Row],[Reference]], "_",Inputs24[[#This Row],[Acronym]])</f>
        <v>PR24QA_PR24CA11_OUT3_SWB</v>
      </c>
    </row>
    <row r="100" spans="1:14">
      <c r="A100" s="48" t="s">
        <v>108</v>
      </c>
      <c r="B100" s="48" t="s">
        <v>141</v>
      </c>
      <c r="C100" s="48" t="s">
        <v>142</v>
      </c>
      <c r="D100" s="48" t="s">
        <v>39</v>
      </c>
      <c r="E100" s="48" t="s">
        <v>40</v>
      </c>
      <c r="F100" s="211" t="s">
        <v>134</v>
      </c>
      <c r="G100" s="212">
        <v>0</v>
      </c>
      <c r="H100" s="212">
        <v>0</v>
      </c>
      <c r="I100" s="212">
        <v>0</v>
      </c>
      <c r="J100" s="212">
        <v>0</v>
      </c>
      <c r="K100" s="212">
        <v>0</v>
      </c>
      <c r="L100" s="212">
        <v>0</v>
      </c>
      <c r="N100" s="48" t="str">
        <f>_xlfn.CONCAT(Inputs24[[#This Row],[Reference]], "_",Inputs24[[#This Row],[Acronym]])</f>
        <v>PR24QA_PR24CA11_OUT4_SWB</v>
      </c>
    </row>
    <row r="101" spans="1:14">
      <c r="A101" s="48" t="s">
        <v>110</v>
      </c>
      <c r="B101" s="48" t="s">
        <v>118</v>
      </c>
      <c r="C101" s="48" t="s">
        <v>119</v>
      </c>
      <c r="D101" s="48" t="s">
        <v>59</v>
      </c>
      <c r="E101" s="48" t="s">
        <v>40</v>
      </c>
      <c r="F101" s="209">
        <v>5768.9880000000003</v>
      </c>
      <c r="G101" s="209">
        <v>5844.0230000000001</v>
      </c>
      <c r="H101" s="209">
        <v>5928.0780000000004</v>
      </c>
      <c r="I101" s="209">
        <v>6005.7950000000001</v>
      </c>
      <c r="J101" s="209">
        <v>6088.9035000000003</v>
      </c>
      <c r="K101" s="209">
        <v>6165.0149999999994</v>
      </c>
      <c r="L101" s="209">
        <v>6238.5460000000003</v>
      </c>
      <c r="N101" s="48" t="str">
        <f>_xlfn.CONCAT(Inputs24[[#This Row],[Reference]], "_",Inputs24[[#This Row],[Acronym]])</f>
        <v>C_HHT_PR24CA009_OFWAT_TMS</v>
      </c>
    </row>
    <row r="102" spans="1:14">
      <c r="A102" s="48" t="s">
        <v>110</v>
      </c>
      <c r="B102" s="48" t="s">
        <v>120</v>
      </c>
      <c r="C102" s="48" t="s">
        <v>121</v>
      </c>
      <c r="D102" s="48" t="s">
        <v>68</v>
      </c>
      <c r="E102" s="48" t="s">
        <v>40</v>
      </c>
      <c r="F102" s="209">
        <v>322.48461885656019</v>
      </c>
      <c r="G102" s="209">
        <v>321.49284888151391</v>
      </c>
      <c r="H102" s="209">
        <v>462.35809887651868</v>
      </c>
      <c r="I102" s="209">
        <v>462.67156862427407</v>
      </c>
      <c r="J102" s="209">
        <v>479.00051524307196</v>
      </c>
      <c r="K102" s="209">
        <v>488.95547920853897</v>
      </c>
      <c r="L102" s="209">
        <v>507.21361195741292</v>
      </c>
      <c r="N102" s="48" t="str">
        <f>_xlfn.CONCAT(Inputs24[[#This Row],[Reference]], "_",Inputs24[[#This Row],[Acronym]])</f>
        <v>C_REVHH_PR24CA009_OFWAT_TMS</v>
      </c>
    </row>
    <row r="103" spans="1:14">
      <c r="A103" s="48" t="s">
        <v>110</v>
      </c>
      <c r="B103" s="48" t="s">
        <v>122</v>
      </c>
      <c r="C103" s="48" t="s">
        <v>123</v>
      </c>
      <c r="D103" s="48" t="s">
        <v>50</v>
      </c>
      <c r="E103" s="48" t="s">
        <v>40</v>
      </c>
      <c r="F103" s="210">
        <v>0.6350859110818049</v>
      </c>
      <c r="G103" s="210">
        <v>0.63541125693721601</v>
      </c>
      <c r="H103" s="210">
        <v>0.63553861808161094</v>
      </c>
      <c r="I103" s="210">
        <v>0.63568120456991961</v>
      </c>
      <c r="J103" s="210">
        <v>0.63586768947808092</v>
      </c>
      <c r="K103" s="210">
        <v>0.63594387037176725</v>
      </c>
      <c r="L103" s="210">
        <v>0.6359113966619786</v>
      </c>
      <c r="N103" s="48" t="str">
        <f>_xlfn.CONCAT(Inputs24[[#This Row],[Reference]], "_",Inputs24[[#This Row],[Acronym]])</f>
        <v>C_HHDUHH_PR24CA009_OFWAT_TMS</v>
      </c>
    </row>
    <row r="104" spans="1:14">
      <c r="A104" s="48" t="s">
        <v>110</v>
      </c>
      <c r="B104" s="48" t="s">
        <v>124</v>
      </c>
      <c r="C104" s="48" t="s">
        <v>125</v>
      </c>
      <c r="D104" s="48" t="s">
        <v>50</v>
      </c>
      <c r="E104" s="48" t="s">
        <v>40</v>
      </c>
      <c r="F104" s="210">
        <v>25.619705365550793</v>
      </c>
      <c r="G104" s="210">
        <v>25.44186029480754</v>
      </c>
      <c r="H104" s="210">
        <v>25.44186029480754</v>
      </c>
      <c r="I104" s="210">
        <v>25.44186029480754</v>
      </c>
      <c r="J104" s="210">
        <v>25.44186029480754</v>
      </c>
      <c r="K104" s="210">
        <v>25.44186029480754</v>
      </c>
      <c r="L104" s="210">
        <v>25.44186029480754</v>
      </c>
      <c r="N104" s="48" t="str">
        <f>_xlfn.CONCAT(Inputs24[[#This Row],[Reference]], "_",Inputs24[[#This Row],[Acronym]])</f>
        <v>C_EQLPCF62_PR24CA009_OFWAT_TMS</v>
      </c>
    </row>
    <row r="105" spans="1:14">
      <c r="A105" s="48" t="s">
        <v>110</v>
      </c>
      <c r="B105" s="48" t="s">
        <v>126</v>
      </c>
      <c r="C105" s="48" t="s">
        <v>127</v>
      </c>
      <c r="D105" s="48" t="s">
        <v>50</v>
      </c>
      <c r="E105" s="48" t="s">
        <v>40</v>
      </c>
      <c r="F105" s="210">
        <v>11.805542930194168</v>
      </c>
      <c r="G105" s="210">
        <v>11.805542930194168</v>
      </c>
      <c r="H105" s="210">
        <v>11.805542930194168</v>
      </c>
      <c r="I105" s="210">
        <v>11.805542930194168</v>
      </c>
      <c r="J105" s="210">
        <v>11.805542930194168</v>
      </c>
      <c r="K105" s="210">
        <v>11.805542930194168</v>
      </c>
      <c r="L105" s="210">
        <v>11.805542930194168</v>
      </c>
      <c r="N105" s="48" t="str">
        <f>_xlfn.CONCAT(Inputs24[[#This Row],[Reference]], "_",Inputs24[[#This Row],[Acronym]])</f>
        <v>C_INCSCOREINT_PR24CA009_OFWAT_TMS</v>
      </c>
    </row>
    <row r="106" spans="1:14">
      <c r="A106" s="48" t="s">
        <v>110</v>
      </c>
      <c r="B106" s="48" t="s">
        <v>128</v>
      </c>
      <c r="C106" s="48" t="s">
        <v>129</v>
      </c>
      <c r="D106" s="48" t="s">
        <v>39</v>
      </c>
      <c r="E106" s="48" t="s">
        <v>40</v>
      </c>
      <c r="F106" s="209">
        <v>0</v>
      </c>
      <c r="G106" s="209">
        <v>0</v>
      </c>
      <c r="H106" s="209">
        <v>0</v>
      </c>
      <c r="I106" s="209">
        <v>0</v>
      </c>
      <c r="J106" s="209">
        <v>0</v>
      </c>
      <c r="K106" s="209">
        <v>0</v>
      </c>
      <c r="L106" s="209">
        <v>0</v>
      </c>
      <c r="N106" s="48" t="str">
        <f>_xlfn.CONCAT(Inputs24[[#This Row],[Reference]], "_",Inputs24[[#This Row],[Acronym]])</f>
        <v>C_COVID20_PR24CA009_OFWAT_TMS</v>
      </c>
    </row>
    <row r="107" spans="1:14">
      <c r="A107" s="48" t="s">
        <v>110</v>
      </c>
      <c r="B107" s="48" t="s">
        <v>130</v>
      </c>
      <c r="C107" s="48" t="s">
        <v>131</v>
      </c>
      <c r="D107" s="48" t="s">
        <v>39</v>
      </c>
      <c r="E107" s="48" t="s">
        <v>40</v>
      </c>
      <c r="F107" s="209">
        <v>0</v>
      </c>
      <c r="G107" s="209">
        <v>0</v>
      </c>
      <c r="H107" s="209">
        <v>0</v>
      </c>
      <c r="I107" s="209">
        <v>0</v>
      </c>
      <c r="J107" s="209">
        <v>0</v>
      </c>
      <c r="K107" s="209">
        <v>0</v>
      </c>
      <c r="L107" s="209">
        <v>0</v>
      </c>
      <c r="N107" s="48" t="str">
        <f>_xlfn.CONCAT(Inputs24[[#This Row],[Reference]], "_",Inputs24[[#This Row],[Acronym]])</f>
        <v>C_COVID21_PR24CA009_OFWAT_TMS</v>
      </c>
    </row>
    <row r="108" spans="1:14">
      <c r="A108" s="48" t="s">
        <v>110</v>
      </c>
      <c r="B108" s="48" t="s">
        <v>132</v>
      </c>
      <c r="C108" s="48" t="s">
        <v>133</v>
      </c>
      <c r="D108" s="48" t="s">
        <v>83</v>
      </c>
      <c r="E108" s="48" t="s">
        <v>40</v>
      </c>
      <c r="F108" s="211" t="s">
        <v>134</v>
      </c>
      <c r="G108" s="211" t="s">
        <v>135</v>
      </c>
      <c r="H108" s="211" t="s">
        <v>135</v>
      </c>
      <c r="I108" s="211" t="s">
        <v>135</v>
      </c>
      <c r="J108" s="211" t="s">
        <v>135</v>
      </c>
      <c r="K108" s="211" t="s">
        <v>135</v>
      </c>
      <c r="L108" s="211" t="s">
        <v>135</v>
      </c>
      <c r="N108" s="48" t="str">
        <f>_xlfn.CONCAT(Inputs24[[#This Row],[Reference]], "_",Inputs24[[#This Row],[Acronym]])</f>
        <v>PR24QA_PR24CA11_OUT1_TMS</v>
      </c>
    </row>
    <row r="109" spans="1:14">
      <c r="A109" s="48" t="s">
        <v>110</v>
      </c>
      <c r="B109" s="48" t="s">
        <v>136</v>
      </c>
      <c r="C109" s="48" t="s">
        <v>137</v>
      </c>
      <c r="D109" s="48" t="s">
        <v>83</v>
      </c>
      <c r="E109" s="48" t="s">
        <v>40</v>
      </c>
      <c r="F109" s="211" t="s">
        <v>134</v>
      </c>
      <c r="G109" s="211" t="s">
        <v>138</v>
      </c>
      <c r="H109" s="211" t="s">
        <v>138</v>
      </c>
      <c r="I109" s="211" t="s">
        <v>138</v>
      </c>
      <c r="J109" s="211" t="s">
        <v>138</v>
      </c>
      <c r="K109" s="211" t="s">
        <v>138</v>
      </c>
      <c r="L109" s="211" t="s">
        <v>138</v>
      </c>
      <c r="N109" s="48" t="str">
        <f>_xlfn.CONCAT(Inputs24[[#This Row],[Reference]], "_",Inputs24[[#This Row],[Acronym]])</f>
        <v>PR24QA_PR24CA11_OUT2_TMS</v>
      </c>
    </row>
    <row r="110" spans="1:14">
      <c r="A110" s="48" t="s">
        <v>110</v>
      </c>
      <c r="B110" s="48" t="s">
        <v>139</v>
      </c>
      <c r="C110" s="48" t="s">
        <v>140</v>
      </c>
      <c r="D110" s="48" t="s">
        <v>83</v>
      </c>
      <c r="E110" s="48" t="s">
        <v>40</v>
      </c>
      <c r="F110" s="211" t="s">
        <v>134</v>
      </c>
      <c r="G110" s="212">
        <v>0</v>
      </c>
      <c r="H110" s="212">
        <v>0</v>
      </c>
      <c r="I110" s="212">
        <v>0</v>
      </c>
      <c r="J110" s="212">
        <v>0</v>
      </c>
      <c r="K110" s="212">
        <v>0</v>
      </c>
      <c r="L110" s="212">
        <v>0</v>
      </c>
      <c r="N110" s="48" t="str">
        <f>_xlfn.CONCAT(Inputs24[[#This Row],[Reference]], "_",Inputs24[[#This Row],[Acronym]])</f>
        <v>PR24QA_PR24CA11_OUT3_TMS</v>
      </c>
    </row>
    <row r="111" spans="1:14">
      <c r="A111" s="48" t="s">
        <v>110</v>
      </c>
      <c r="B111" s="48" t="s">
        <v>141</v>
      </c>
      <c r="C111" s="48" t="s">
        <v>142</v>
      </c>
      <c r="D111" s="48" t="s">
        <v>39</v>
      </c>
      <c r="E111" s="48" t="s">
        <v>40</v>
      </c>
      <c r="F111" s="211" t="s">
        <v>134</v>
      </c>
      <c r="G111" s="212">
        <v>0</v>
      </c>
      <c r="H111" s="212">
        <v>0</v>
      </c>
      <c r="I111" s="212">
        <v>0</v>
      </c>
      <c r="J111" s="212">
        <v>0</v>
      </c>
      <c r="K111" s="212">
        <v>0</v>
      </c>
      <c r="L111" s="212">
        <v>0</v>
      </c>
      <c r="N111" s="48" t="str">
        <f>_xlfn.CONCAT(Inputs24[[#This Row],[Reference]], "_",Inputs24[[#This Row],[Acronym]])</f>
        <v>PR24QA_PR24CA11_OUT4_TMS</v>
      </c>
    </row>
    <row r="112" spans="1:14">
      <c r="A112" s="48" t="s">
        <v>111</v>
      </c>
      <c r="B112" s="48" t="s">
        <v>118</v>
      </c>
      <c r="C112" s="48" t="s">
        <v>119</v>
      </c>
      <c r="D112" s="48" t="s">
        <v>59</v>
      </c>
      <c r="E112" s="48" t="s">
        <v>40</v>
      </c>
      <c r="F112" s="209">
        <v>1454.6990000000001</v>
      </c>
      <c r="G112" s="209">
        <v>1464.0349999999999</v>
      </c>
      <c r="H112" s="209">
        <v>1473.4269999999999</v>
      </c>
      <c r="I112" s="209">
        <v>1482.6150000000002</v>
      </c>
      <c r="J112" s="209">
        <v>1491.8340000000001</v>
      </c>
      <c r="K112" s="209">
        <v>1501.127</v>
      </c>
      <c r="L112" s="209">
        <v>1510.2759999999998</v>
      </c>
      <c r="N112" s="48" t="str">
        <f>_xlfn.CONCAT(Inputs24[[#This Row],[Reference]], "_",Inputs24[[#This Row],[Acronym]])</f>
        <v>C_HHT_PR24CA009_OFWAT_WSH</v>
      </c>
    </row>
    <row r="113" spans="1:14">
      <c r="A113" s="48" t="s">
        <v>111</v>
      </c>
      <c r="B113" s="48" t="s">
        <v>120</v>
      </c>
      <c r="C113" s="48" t="s">
        <v>121</v>
      </c>
      <c r="D113" s="48" t="s">
        <v>68</v>
      </c>
      <c r="E113" s="48" t="s">
        <v>40</v>
      </c>
      <c r="F113" s="209">
        <v>452.22069090958513</v>
      </c>
      <c r="G113" s="209">
        <v>416.77657065265078</v>
      </c>
      <c r="H113" s="209">
        <v>496.64761131701812</v>
      </c>
      <c r="I113" s="209">
        <v>517.2765687653233</v>
      </c>
      <c r="J113" s="209">
        <v>545.26173823629165</v>
      </c>
      <c r="K113" s="209">
        <v>564.48654910610492</v>
      </c>
      <c r="L113" s="209">
        <v>585.42743180716639</v>
      </c>
      <c r="N113" s="48" t="str">
        <f>_xlfn.CONCAT(Inputs24[[#This Row],[Reference]], "_",Inputs24[[#This Row],[Acronym]])</f>
        <v>C_REVHH_PR24CA009_OFWAT_WSH</v>
      </c>
    </row>
    <row r="114" spans="1:14">
      <c r="A114" s="48" t="s">
        <v>111</v>
      </c>
      <c r="B114" s="48" t="s">
        <v>122</v>
      </c>
      <c r="C114" s="48" t="s">
        <v>123</v>
      </c>
      <c r="D114" s="48" t="s">
        <v>50</v>
      </c>
      <c r="E114" s="48" t="s">
        <v>40</v>
      </c>
      <c r="F114" s="210">
        <v>0.8511527126917664</v>
      </c>
      <c r="G114" s="210">
        <v>0.85145300488034759</v>
      </c>
      <c r="H114" s="210">
        <v>0.85148636478088169</v>
      </c>
      <c r="I114" s="210">
        <v>0.85151168712039182</v>
      </c>
      <c r="J114" s="210">
        <v>0.85154112320807807</v>
      </c>
      <c r="K114" s="210">
        <v>0.85157218543134594</v>
      </c>
      <c r="L114" s="210">
        <v>0.85160394523914851</v>
      </c>
      <c r="N114" s="48" t="str">
        <f>_xlfn.CONCAT(Inputs24[[#This Row],[Reference]], "_",Inputs24[[#This Row],[Acronym]])</f>
        <v>C_HHDUHH_PR24CA009_OFWAT_WSH</v>
      </c>
    </row>
    <row r="115" spans="1:14">
      <c r="A115" s="48" t="s">
        <v>111</v>
      </c>
      <c r="B115" s="48" t="s">
        <v>124</v>
      </c>
      <c r="C115" s="48" t="s">
        <v>125</v>
      </c>
      <c r="D115" s="48" t="s">
        <v>50</v>
      </c>
      <c r="E115" s="48" t="s">
        <v>40</v>
      </c>
      <c r="F115" s="210">
        <v>22.423084979752293</v>
      </c>
      <c r="G115" s="210">
        <v>22.106221772431223</v>
      </c>
      <c r="H115" s="210">
        <v>22.106221772431223</v>
      </c>
      <c r="I115" s="210">
        <v>22.106221772431223</v>
      </c>
      <c r="J115" s="210">
        <v>22.106221772431223</v>
      </c>
      <c r="K115" s="210">
        <v>22.106221772431223</v>
      </c>
      <c r="L115" s="210">
        <v>22.106221772431223</v>
      </c>
      <c r="N115" s="48" t="str">
        <f>_xlfn.CONCAT(Inputs24[[#This Row],[Reference]], "_",Inputs24[[#This Row],[Acronym]])</f>
        <v>C_EQLPCF62_PR24CA009_OFWAT_WSH</v>
      </c>
    </row>
    <row r="116" spans="1:14">
      <c r="A116" s="48" t="s">
        <v>111</v>
      </c>
      <c r="B116" s="48" t="s">
        <v>126</v>
      </c>
      <c r="C116" s="48" t="s">
        <v>127</v>
      </c>
      <c r="D116" s="48" t="s">
        <v>50</v>
      </c>
      <c r="E116" s="48" t="s">
        <v>40</v>
      </c>
      <c r="F116" s="210">
        <v>15.407730450629964</v>
      </c>
      <c r="G116" s="210">
        <v>15.407730450629964</v>
      </c>
      <c r="H116" s="210">
        <v>15.407730450629964</v>
      </c>
      <c r="I116" s="210">
        <v>15.407730450629964</v>
      </c>
      <c r="J116" s="210">
        <v>15.407730450629964</v>
      </c>
      <c r="K116" s="210">
        <v>15.407730450629964</v>
      </c>
      <c r="L116" s="210">
        <v>15.407730450629964</v>
      </c>
      <c r="N116" s="48" t="str">
        <f>_xlfn.CONCAT(Inputs24[[#This Row],[Reference]], "_",Inputs24[[#This Row],[Acronym]])</f>
        <v>C_INCSCOREINT_PR24CA009_OFWAT_WSH</v>
      </c>
    </row>
    <row r="117" spans="1:14">
      <c r="A117" s="48" t="s">
        <v>111</v>
      </c>
      <c r="B117" s="48" t="s">
        <v>128</v>
      </c>
      <c r="C117" s="48" t="s">
        <v>129</v>
      </c>
      <c r="D117" s="48" t="s">
        <v>39</v>
      </c>
      <c r="E117" s="48" t="s">
        <v>40</v>
      </c>
      <c r="F117" s="209">
        <v>0</v>
      </c>
      <c r="G117" s="209">
        <v>0</v>
      </c>
      <c r="H117" s="209">
        <v>0</v>
      </c>
      <c r="I117" s="209">
        <v>0</v>
      </c>
      <c r="J117" s="209">
        <v>0</v>
      </c>
      <c r="K117" s="209">
        <v>0</v>
      </c>
      <c r="L117" s="209">
        <v>0</v>
      </c>
      <c r="N117" s="48" t="str">
        <f>_xlfn.CONCAT(Inputs24[[#This Row],[Reference]], "_",Inputs24[[#This Row],[Acronym]])</f>
        <v>C_COVID20_PR24CA009_OFWAT_WSH</v>
      </c>
    </row>
    <row r="118" spans="1:14">
      <c r="A118" s="48" t="s">
        <v>111</v>
      </c>
      <c r="B118" s="48" t="s">
        <v>130</v>
      </c>
      <c r="C118" s="48" t="s">
        <v>131</v>
      </c>
      <c r="D118" s="48" t="s">
        <v>39</v>
      </c>
      <c r="E118" s="48" t="s">
        <v>40</v>
      </c>
      <c r="F118" s="209">
        <v>0</v>
      </c>
      <c r="G118" s="209">
        <v>0</v>
      </c>
      <c r="H118" s="209">
        <v>0</v>
      </c>
      <c r="I118" s="209">
        <v>0</v>
      </c>
      <c r="J118" s="209">
        <v>0</v>
      </c>
      <c r="K118" s="209">
        <v>0</v>
      </c>
      <c r="L118" s="209">
        <v>0</v>
      </c>
      <c r="N118" s="48" t="str">
        <f>_xlfn.CONCAT(Inputs24[[#This Row],[Reference]], "_",Inputs24[[#This Row],[Acronym]])</f>
        <v>C_COVID21_PR24CA009_OFWAT_WSH</v>
      </c>
    </row>
    <row r="119" spans="1:14">
      <c r="A119" s="48" t="s">
        <v>111</v>
      </c>
      <c r="B119" s="48" t="s">
        <v>132</v>
      </c>
      <c r="C119" s="48" t="s">
        <v>133</v>
      </c>
      <c r="D119" s="48" t="s">
        <v>83</v>
      </c>
      <c r="E119" s="48" t="s">
        <v>40</v>
      </c>
      <c r="F119" s="211" t="s">
        <v>134</v>
      </c>
      <c r="G119" s="211" t="s">
        <v>135</v>
      </c>
      <c r="H119" s="211" t="s">
        <v>135</v>
      </c>
      <c r="I119" s="211" t="s">
        <v>135</v>
      </c>
      <c r="J119" s="211" t="s">
        <v>135</v>
      </c>
      <c r="K119" s="211" t="s">
        <v>135</v>
      </c>
      <c r="L119" s="211" t="s">
        <v>135</v>
      </c>
      <c r="N119" s="48" t="str">
        <f>_xlfn.CONCAT(Inputs24[[#This Row],[Reference]], "_",Inputs24[[#This Row],[Acronym]])</f>
        <v>PR24QA_PR24CA11_OUT1_WSH</v>
      </c>
    </row>
    <row r="120" spans="1:14">
      <c r="A120" s="48" t="s">
        <v>111</v>
      </c>
      <c r="B120" s="48" t="s">
        <v>136</v>
      </c>
      <c r="C120" s="48" t="s">
        <v>137</v>
      </c>
      <c r="D120" s="48" t="s">
        <v>83</v>
      </c>
      <c r="E120" s="48" t="s">
        <v>40</v>
      </c>
      <c r="F120" s="211" t="s">
        <v>134</v>
      </c>
      <c r="G120" s="211" t="s">
        <v>138</v>
      </c>
      <c r="H120" s="211" t="s">
        <v>138</v>
      </c>
      <c r="I120" s="211" t="s">
        <v>138</v>
      </c>
      <c r="J120" s="211" t="s">
        <v>138</v>
      </c>
      <c r="K120" s="211" t="s">
        <v>138</v>
      </c>
      <c r="L120" s="211" t="s">
        <v>138</v>
      </c>
      <c r="N120" s="48" t="str">
        <f>_xlfn.CONCAT(Inputs24[[#This Row],[Reference]], "_",Inputs24[[#This Row],[Acronym]])</f>
        <v>PR24QA_PR24CA11_OUT2_WSH</v>
      </c>
    </row>
    <row r="121" spans="1:14">
      <c r="A121" s="48" t="s">
        <v>111</v>
      </c>
      <c r="B121" s="48" t="s">
        <v>139</v>
      </c>
      <c r="C121" s="48" t="s">
        <v>140</v>
      </c>
      <c r="D121" s="48" t="s">
        <v>83</v>
      </c>
      <c r="E121" s="48" t="s">
        <v>40</v>
      </c>
      <c r="F121" s="211" t="s">
        <v>134</v>
      </c>
      <c r="G121" s="212">
        <v>0</v>
      </c>
      <c r="H121" s="212">
        <v>0</v>
      </c>
      <c r="I121" s="212">
        <v>0</v>
      </c>
      <c r="J121" s="212">
        <v>0</v>
      </c>
      <c r="K121" s="212">
        <v>0</v>
      </c>
      <c r="L121" s="212">
        <v>0</v>
      </c>
      <c r="N121" s="48" t="str">
        <f>_xlfn.CONCAT(Inputs24[[#This Row],[Reference]], "_",Inputs24[[#This Row],[Acronym]])</f>
        <v>PR24QA_PR24CA11_OUT3_WSH</v>
      </c>
    </row>
    <row r="122" spans="1:14">
      <c r="A122" s="48" t="s">
        <v>111</v>
      </c>
      <c r="B122" s="48" t="s">
        <v>141</v>
      </c>
      <c r="C122" s="48" t="s">
        <v>142</v>
      </c>
      <c r="D122" s="48" t="s">
        <v>39</v>
      </c>
      <c r="E122" s="48" t="s">
        <v>40</v>
      </c>
      <c r="F122" s="211" t="s">
        <v>134</v>
      </c>
      <c r="G122" s="212">
        <v>0</v>
      </c>
      <c r="H122" s="212">
        <v>0</v>
      </c>
      <c r="I122" s="212">
        <v>0</v>
      </c>
      <c r="J122" s="212">
        <v>0</v>
      </c>
      <c r="K122" s="212">
        <v>0</v>
      </c>
      <c r="L122" s="212">
        <v>0</v>
      </c>
      <c r="N122" s="48" t="str">
        <f>_xlfn.CONCAT(Inputs24[[#This Row],[Reference]], "_",Inputs24[[#This Row],[Acronym]])</f>
        <v>PR24QA_PR24CA11_OUT4_WSH</v>
      </c>
    </row>
    <row r="123" spans="1:14">
      <c r="A123" s="48" t="s">
        <v>112</v>
      </c>
      <c r="B123" s="48" t="s">
        <v>118</v>
      </c>
      <c r="C123" s="48" t="s">
        <v>119</v>
      </c>
      <c r="D123" s="48" t="s">
        <v>59</v>
      </c>
      <c r="E123" s="48" t="s">
        <v>40</v>
      </c>
      <c r="F123" s="209">
        <v>1255.625</v>
      </c>
      <c r="G123" s="209">
        <v>1259.8209693236245</v>
      </c>
      <c r="H123" s="209">
        <v>1265.5816252227623</v>
      </c>
      <c r="I123" s="209">
        <v>1271.7540518011526</v>
      </c>
      <c r="J123" s="209">
        <v>1277.9584868969982</v>
      </c>
      <c r="K123" s="209">
        <v>1283.8392060809356</v>
      </c>
      <c r="L123" s="209">
        <v>1289.1612818465742</v>
      </c>
      <c r="N123" s="48" t="str">
        <f>_xlfn.CONCAT(Inputs24[[#This Row],[Reference]], "_",Inputs24[[#This Row],[Acronym]])</f>
        <v>C_HHT_PR24CA009_OFWAT_WSX</v>
      </c>
    </row>
    <row r="124" spans="1:14">
      <c r="A124" s="48" t="s">
        <v>112</v>
      </c>
      <c r="B124" s="48" t="s">
        <v>120</v>
      </c>
      <c r="C124" s="48" t="s">
        <v>121</v>
      </c>
      <c r="D124" s="48" t="s">
        <v>68</v>
      </c>
      <c r="E124" s="48" t="s">
        <v>40</v>
      </c>
      <c r="F124" s="209">
        <v>329.52452902673792</v>
      </c>
      <c r="G124" s="209">
        <v>360.89373813495081</v>
      </c>
      <c r="H124" s="209">
        <v>409.29458016173095</v>
      </c>
      <c r="I124" s="209">
        <v>452.78331763632372</v>
      </c>
      <c r="J124" s="209">
        <v>478.22286862543353</v>
      </c>
      <c r="K124" s="209">
        <v>486.60069863483005</v>
      </c>
      <c r="L124" s="209">
        <v>493.57069631522995</v>
      </c>
      <c r="N124" s="48" t="str">
        <f>_xlfn.CONCAT(Inputs24[[#This Row],[Reference]], "_",Inputs24[[#This Row],[Acronym]])</f>
        <v>C_REVHH_PR24CA009_OFWAT_WSX</v>
      </c>
    </row>
    <row r="125" spans="1:14">
      <c r="A125" s="48" t="s">
        <v>112</v>
      </c>
      <c r="B125" s="48" t="s">
        <v>122</v>
      </c>
      <c r="C125" s="48" t="s">
        <v>123</v>
      </c>
      <c r="D125" s="48" t="s">
        <v>50</v>
      </c>
      <c r="E125" s="48" t="s">
        <v>40</v>
      </c>
      <c r="F125" s="210">
        <v>0.43205495271279237</v>
      </c>
      <c r="G125" s="210">
        <v>0.4316614946689194</v>
      </c>
      <c r="H125" s="210">
        <v>0.43207051855535611</v>
      </c>
      <c r="I125" s="210">
        <v>0.43269958397717451</v>
      </c>
      <c r="J125" s="210">
        <v>0.43343626275698538</v>
      </c>
      <c r="K125" s="210">
        <v>0.43411354674596825</v>
      </c>
      <c r="L125" s="210">
        <v>0.43460984243090961</v>
      </c>
      <c r="N125" s="48" t="str">
        <f>_xlfn.CONCAT(Inputs24[[#This Row],[Reference]], "_",Inputs24[[#This Row],[Acronym]])</f>
        <v>C_HHDUHH_PR24CA009_OFWAT_WSX</v>
      </c>
    </row>
    <row r="126" spans="1:14">
      <c r="A126" s="48" t="s">
        <v>112</v>
      </c>
      <c r="B126" s="48" t="s">
        <v>124</v>
      </c>
      <c r="C126" s="48" t="s">
        <v>125</v>
      </c>
      <c r="D126" s="48" t="s">
        <v>50</v>
      </c>
      <c r="E126" s="48" t="s">
        <v>40</v>
      </c>
      <c r="F126" s="210">
        <v>17.370258188174386</v>
      </c>
      <c r="G126" s="210">
        <v>17.252262377830117</v>
      </c>
      <c r="H126" s="210">
        <v>17.252262377830117</v>
      </c>
      <c r="I126" s="210">
        <v>17.252262377830117</v>
      </c>
      <c r="J126" s="210">
        <v>17.252262377830117</v>
      </c>
      <c r="K126" s="210">
        <v>17.252262377830117</v>
      </c>
      <c r="L126" s="210">
        <v>17.252262377830117</v>
      </c>
      <c r="N126" s="48" t="str">
        <f>_xlfn.CONCAT(Inputs24[[#This Row],[Reference]], "_",Inputs24[[#This Row],[Acronym]])</f>
        <v>C_EQLPCF62_PR24CA009_OFWAT_WSX</v>
      </c>
    </row>
    <row r="127" spans="1:14">
      <c r="A127" s="48" t="s">
        <v>112</v>
      </c>
      <c r="B127" s="48" t="s">
        <v>126</v>
      </c>
      <c r="C127" s="48" t="s">
        <v>127</v>
      </c>
      <c r="D127" s="48" t="s">
        <v>50</v>
      </c>
      <c r="E127" s="48" t="s">
        <v>40</v>
      </c>
      <c r="F127" s="210">
        <v>9.7002642348695076</v>
      </c>
      <c r="G127" s="210">
        <v>9.7002642348695076</v>
      </c>
      <c r="H127" s="210">
        <v>9.7002642348695076</v>
      </c>
      <c r="I127" s="210">
        <v>9.7002642348695076</v>
      </c>
      <c r="J127" s="210">
        <v>9.7002642348695076</v>
      </c>
      <c r="K127" s="210">
        <v>9.7002642348695076</v>
      </c>
      <c r="L127" s="210">
        <v>9.7002642348695076</v>
      </c>
      <c r="N127" s="48" t="str">
        <f>_xlfn.CONCAT(Inputs24[[#This Row],[Reference]], "_",Inputs24[[#This Row],[Acronym]])</f>
        <v>C_INCSCOREINT_PR24CA009_OFWAT_WSX</v>
      </c>
    </row>
    <row r="128" spans="1:14">
      <c r="A128" s="48" t="s">
        <v>112</v>
      </c>
      <c r="B128" s="48" t="s">
        <v>128</v>
      </c>
      <c r="C128" s="48" t="s">
        <v>129</v>
      </c>
      <c r="D128" s="48" t="s">
        <v>39</v>
      </c>
      <c r="E128" s="48" t="s">
        <v>40</v>
      </c>
      <c r="F128" s="209">
        <v>0</v>
      </c>
      <c r="G128" s="209">
        <v>0</v>
      </c>
      <c r="H128" s="209">
        <v>0</v>
      </c>
      <c r="I128" s="209">
        <v>0</v>
      </c>
      <c r="J128" s="209">
        <v>0</v>
      </c>
      <c r="K128" s="209">
        <v>0</v>
      </c>
      <c r="L128" s="209">
        <v>0</v>
      </c>
      <c r="N128" s="48" t="str">
        <f>_xlfn.CONCAT(Inputs24[[#This Row],[Reference]], "_",Inputs24[[#This Row],[Acronym]])</f>
        <v>C_COVID20_PR24CA009_OFWAT_WSX</v>
      </c>
    </row>
    <row r="129" spans="1:14">
      <c r="A129" s="48" t="s">
        <v>112</v>
      </c>
      <c r="B129" s="48" t="s">
        <v>130</v>
      </c>
      <c r="C129" s="48" t="s">
        <v>131</v>
      </c>
      <c r="D129" s="48" t="s">
        <v>39</v>
      </c>
      <c r="E129" s="48" t="s">
        <v>40</v>
      </c>
      <c r="F129" s="209">
        <v>0</v>
      </c>
      <c r="G129" s="209">
        <v>0</v>
      </c>
      <c r="H129" s="209">
        <v>0</v>
      </c>
      <c r="I129" s="209">
        <v>0</v>
      </c>
      <c r="J129" s="209">
        <v>0</v>
      </c>
      <c r="K129" s="209">
        <v>0</v>
      </c>
      <c r="L129" s="209">
        <v>0</v>
      </c>
      <c r="N129" s="48" t="str">
        <f>_xlfn.CONCAT(Inputs24[[#This Row],[Reference]], "_",Inputs24[[#This Row],[Acronym]])</f>
        <v>C_COVID21_PR24CA009_OFWAT_WSX</v>
      </c>
    </row>
    <row r="130" spans="1:14">
      <c r="A130" s="48" t="s">
        <v>112</v>
      </c>
      <c r="B130" s="48" t="s">
        <v>132</v>
      </c>
      <c r="C130" s="48" t="s">
        <v>133</v>
      </c>
      <c r="D130" s="48" t="s">
        <v>83</v>
      </c>
      <c r="E130" s="48" t="s">
        <v>40</v>
      </c>
      <c r="F130" s="211" t="s">
        <v>134</v>
      </c>
      <c r="G130" s="211" t="s">
        <v>135</v>
      </c>
      <c r="H130" s="211" t="s">
        <v>135</v>
      </c>
      <c r="I130" s="211" t="s">
        <v>135</v>
      </c>
      <c r="J130" s="211" t="s">
        <v>135</v>
      </c>
      <c r="K130" s="211" t="s">
        <v>135</v>
      </c>
      <c r="L130" s="211" t="s">
        <v>135</v>
      </c>
      <c r="N130" s="48" t="str">
        <f>_xlfn.CONCAT(Inputs24[[#This Row],[Reference]], "_",Inputs24[[#This Row],[Acronym]])</f>
        <v>PR24QA_PR24CA11_OUT1_WSX</v>
      </c>
    </row>
    <row r="131" spans="1:14">
      <c r="A131" s="48" t="s">
        <v>112</v>
      </c>
      <c r="B131" s="48" t="s">
        <v>136</v>
      </c>
      <c r="C131" s="48" t="s">
        <v>137</v>
      </c>
      <c r="D131" s="48" t="s">
        <v>83</v>
      </c>
      <c r="E131" s="48" t="s">
        <v>40</v>
      </c>
      <c r="F131" s="211" t="s">
        <v>134</v>
      </c>
      <c r="G131" s="211" t="s">
        <v>138</v>
      </c>
      <c r="H131" s="211" t="s">
        <v>138</v>
      </c>
      <c r="I131" s="211" t="s">
        <v>138</v>
      </c>
      <c r="J131" s="211" t="s">
        <v>138</v>
      </c>
      <c r="K131" s="211" t="s">
        <v>138</v>
      </c>
      <c r="L131" s="211" t="s">
        <v>138</v>
      </c>
      <c r="N131" s="48" t="str">
        <f>_xlfn.CONCAT(Inputs24[[#This Row],[Reference]], "_",Inputs24[[#This Row],[Acronym]])</f>
        <v>PR24QA_PR24CA11_OUT2_WSX</v>
      </c>
    </row>
    <row r="132" spans="1:14">
      <c r="A132" s="48" t="s">
        <v>112</v>
      </c>
      <c r="B132" s="48" t="s">
        <v>139</v>
      </c>
      <c r="C132" s="48" t="s">
        <v>140</v>
      </c>
      <c r="D132" s="48" t="s">
        <v>83</v>
      </c>
      <c r="E132" s="48" t="s">
        <v>40</v>
      </c>
      <c r="F132" s="211" t="s">
        <v>134</v>
      </c>
      <c r="G132" s="212">
        <v>0</v>
      </c>
      <c r="H132" s="212">
        <v>0</v>
      </c>
      <c r="I132" s="212">
        <v>0</v>
      </c>
      <c r="J132" s="212">
        <v>0</v>
      </c>
      <c r="K132" s="212">
        <v>0</v>
      </c>
      <c r="L132" s="212">
        <v>0</v>
      </c>
      <c r="N132" s="48" t="str">
        <f>_xlfn.CONCAT(Inputs24[[#This Row],[Reference]], "_",Inputs24[[#This Row],[Acronym]])</f>
        <v>PR24QA_PR24CA11_OUT3_WSX</v>
      </c>
    </row>
    <row r="133" spans="1:14">
      <c r="A133" s="48" t="s">
        <v>112</v>
      </c>
      <c r="B133" s="48" t="s">
        <v>141</v>
      </c>
      <c r="C133" s="48" t="s">
        <v>142</v>
      </c>
      <c r="D133" s="48" t="s">
        <v>39</v>
      </c>
      <c r="E133" s="48" t="s">
        <v>40</v>
      </c>
      <c r="F133" s="211" t="s">
        <v>134</v>
      </c>
      <c r="G133" s="212">
        <v>0</v>
      </c>
      <c r="H133" s="212">
        <v>0</v>
      </c>
      <c r="I133" s="212">
        <v>0</v>
      </c>
      <c r="J133" s="212">
        <v>0</v>
      </c>
      <c r="K133" s="212">
        <v>0</v>
      </c>
      <c r="L133" s="212">
        <v>0</v>
      </c>
      <c r="N133" s="48" t="str">
        <f>_xlfn.CONCAT(Inputs24[[#This Row],[Reference]], "_",Inputs24[[#This Row],[Acronym]])</f>
        <v>PR24QA_PR24CA11_OUT4_WSX</v>
      </c>
    </row>
    <row r="134" spans="1:14">
      <c r="A134" s="48" t="s">
        <v>113</v>
      </c>
      <c r="B134" s="48" t="s">
        <v>118</v>
      </c>
      <c r="C134" s="48" t="s">
        <v>119</v>
      </c>
      <c r="D134" s="48" t="s">
        <v>59</v>
      </c>
      <c r="E134" s="48" t="s">
        <v>40</v>
      </c>
      <c r="F134" s="209">
        <v>2290.2460000000001</v>
      </c>
      <c r="G134" s="209">
        <v>2300.4480000000003</v>
      </c>
      <c r="H134" s="209">
        <v>2311.1999999999998</v>
      </c>
      <c r="I134" s="209">
        <v>2323.1509999999998</v>
      </c>
      <c r="J134" s="209">
        <v>2334.8150000000001</v>
      </c>
      <c r="K134" s="209">
        <v>2346.1750000000002</v>
      </c>
      <c r="L134" s="209">
        <v>2357.306945090038</v>
      </c>
      <c r="N134" s="48" t="str">
        <f>_xlfn.CONCAT(Inputs24[[#This Row],[Reference]], "_",Inputs24[[#This Row],[Acronym]])</f>
        <v>C_HHT_PR24CA009_OFWAT_YKY</v>
      </c>
    </row>
    <row r="135" spans="1:14">
      <c r="A135" s="48" t="s">
        <v>113</v>
      </c>
      <c r="B135" s="48" t="s">
        <v>120</v>
      </c>
      <c r="C135" s="48" t="s">
        <v>121</v>
      </c>
      <c r="D135" s="48" t="s">
        <v>68</v>
      </c>
      <c r="E135" s="48" t="s">
        <v>40</v>
      </c>
      <c r="F135" s="209">
        <v>396.02012972899598</v>
      </c>
      <c r="G135" s="209">
        <v>402.31540177837326</v>
      </c>
      <c r="H135" s="209">
        <v>490.91550373793859</v>
      </c>
      <c r="I135" s="209">
        <v>513.73993572592963</v>
      </c>
      <c r="J135" s="209">
        <v>535.74320809657502</v>
      </c>
      <c r="K135" s="209">
        <v>548.68119039910709</v>
      </c>
      <c r="L135" s="209">
        <v>560.18151460686965</v>
      </c>
      <c r="N135" s="48" t="str">
        <f>_xlfn.CONCAT(Inputs24[[#This Row],[Reference]], "_",Inputs24[[#This Row],[Acronym]])</f>
        <v>C_REVHH_PR24CA009_OFWAT_YKY</v>
      </c>
    </row>
    <row r="136" spans="1:14">
      <c r="A136" s="48" t="s">
        <v>113</v>
      </c>
      <c r="B136" s="48" t="s">
        <v>122</v>
      </c>
      <c r="C136" s="48" t="s">
        <v>123</v>
      </c>
      <c r="D136" s="48" t="s">
        <v>50</v>
      </c>
      <c r="E136" s="48" t="s">
        <v>40</v>
      </c>
      <c r="F136" s="210">
        <v>0.89485976615612473</v>
      </c>
      <c r="G136" s="210">
        <v>0.89532604084074041</v>
      </c>
      <c r="H136" s="210">
        <v>0.89581299757701638</v>
      </c>
      <c r="I136" s="210">
        <v>0.89634896741537706</v>
      </c>
      <c r="J136" s="210">
        <v>0.89686677531196257</v>
      </c>
      <c r="K136" s="210">
        <v>0.89736613850202973</v>
      </c>
      <c r="L136" s="210">
        <v>0.89785080788840477</v>
      </c>
      <c r="N136" s="48" t="str">
        <f>_xlfn.CONCAT(Inputs24[[#This Row],[Reference]], "_",Inputs24[[#This Row],[Acronym]])</f>
        <v>C_HHDUHH_PR24CA009_OFWAT_YKY</v>
      </c>
    </row>
    <row r="137" spans="1:14">
      <c r="A137" s="48" t="s">
        <v>113</v>
      </c>
      <c r="B137" s="48" t="s">
        <v>124</v>
      </c>
      <c r="C137" s="48" t="s">
        <v>125</v>
      </c>
      <c r="D137" s="48" t="s">
        <v>50</v>
      </c>
      <c r="E137" s="48" t="s">
        <v>40</v>
      </c>
      <c r="F137" s="210">
        <v>23.566864764811204</v>
      </c>
      <c r="G137" s="210">
        <v>23.372599491166561</v>
      </c>
      <c r="H137" s="210">
        <v>23.372599491166561</v>
      </c>
      <c r="I137" s="210">
        <v>23.372599491166561</v>
      </c>
      <c r="J137" s="210">
        <v>23.372599491166561</v>
      </c>
      <c r="K137" s="210">
        <v>23.372599491166561</v>
      </c>
      <c r="L137" s="210">
        <v>23.372599491166561</v>
      </c>
      <c r="N137" s="48" t="str">
        <f>_xlfn.CONCAT(Inputs24[[#This Row],[Reference]], "_",Inputs24[[#This Row],[Acronym]])</f>
        <v>C_EQLPCF62_PR24CA009_OFWAT_YKY</v>
      </c>
    </row>
    <row r="138" spans="1:14">
      <c r="A138" s="48" t="s">
        <v>113</v>
      </c>
      <c r="B138" s="48" t="s">
        <v>126</v>
      </c>
      <c r="C138" s="48" t="s">
        <v>127</v>
      </c>
      <c r="D138" s="48" t="s">
        <v>50</v>
      </c>
      <c r="E138" s="48" t="s">
        <v>40</v>
      </c>
      <c r="F138" s="210">
        <v>14.417182835409056</v>
      </c>
      <c r="G138" s="210">
        <v>14.417182835409056</v>
      </c>
      <c r="H138" s="210">
        <v>14.417182835409056</v>
      </c>
      <c r="I138" s="210">
        <v>14.417182835409056</v>
      </c>
      <c r="J138" s="210">
        <v>14.417182835409056</v>
      </c>
      <c r="K138" s="210">
        <v>14.417182835409056</v>
      </c>
      <c r="L138" s="210">
        <v>14.417182835409056</v>
      </c>
      <c r="N138" s="48" t="str">
        <f>_xlfn.CONCAT(Inputs24[[#This Row],[Reference]], "_",Inputs24[[#This Row],[Acronym]])</f>
        <v>C_INCSCOREINT_PR24CA009_OFWAT_YKY</v>
      </c>
    </row>
    <row r="139" spans="1:14">
      <c r="A139" s="48" t="s">
        <v>113</v>
      </c>
      <c r="B139" s="48" t="s">
        <v>128</v>
      </c>
      <c r="C139" s="48" t="s">
        <v>129</v>
      </c>
      <c r="D139" s="48" t="s">
        <v>39</v>
      </c>
      <c r="E139" s="48" t="s">
        <v>40</v>
      </c>
      <c r="F139" s="209">
        <v>0</v>
      </c>
      <c r="G139" s="209">
        <v>0</v>
      </c>
      <c r="H139" s="209">
        <v>0</v>
      </c>
      <c r="I139" s="209">
        <v>0</v>
      </c>
      <c r="J139" s="209">
        <v>0</v>
      </c>
      <c r="K139" s="209">
        <v>0</v>
      </c>
      <c r="L139" s="209">
        <v>0</v>
      </c>
      <c r="N139" s="48" t="str">
        <f>_xlfn.CONCAT(Inputs24[[#This Row],[Reference]], "_",Inputs24[[#This Row],[Acronym]])</f>
        <v>C_COVID20_PR24CA009_OFWAT_YKY</v>
      </c>
    </row>
    <row r="140" spans="1:14">
      <c r="A140" s="48" t="s">
        <v>113</v>
      </c>
      <c r="B140" s="48" t="s">
        <v>130</v>
      </c>
      <c r="C140" s="48" t="s">
        <v>131</v>
      </c>
      <c r="D140" s="48" t="s">
        <v>39</v>
      </c>
      <c r="E140" s="48" t="s">
        <v>40</v>
      </c>
      <c r="F140" s="209">
        <v>0</v>
      </c>
      <c r="G140" s="209">
        <v>0</v>
      </c>
      <c r="H140" s="209">
        <v>0</v>
      </c>
      <c r="I140" s="209">
        <v>0</v>
      </c>
      <c r="J140" s="209">
        <v>0</v>
      </c>
      <c r="K140" s="209">
        <v>0</v>
      </c>
      <c r="L140" s="209">
        <v>0</v>
      </c>
      <c r="N140" s="48" t="str">
        <f>_xlfn.CONCAT(Inputs24[[#This Row],[Reference]], "_",Inputs24[[#This Row],[Acronym]])</f>
        <v>C_COVID21_PR24CA009_OFWAT_YKY</v>
      </c>
    </row>
    <row r="141" spans="1:14">
      <c r="A141" s="48" t="s">
        <v>113</v>
      </c>
      <c r="B141" s="48" t="s">
        <v>132</v>
      </c>
      <c r="C141" s="48" t="s">
        <v>133</v>
      </c>
      <c r="D141" s="48" t="s">
        <v>83</v>
      </c>
      <c r="E141" s="48" t="s">
        <v>40</v>
      </c>
      <c r="F141" s="211" t="s">
        <v>134</v>
      </c>
      <c r="G141" s="211" t="s">
        <v>135</v>
      </c>
      <c r="H141" s="211" t="s">
        <v>135</v>
      </c>
      <c r="I141" s="211" t="s">
        <v>135</v>
      </c>
      <c r="J141" s="211" t="s">
        <v>135</v>
      </c>
      <c r="K141" s="211" t="s">
        <v>135</v>
      </c>
      <c r="L141" s="211" t="s">
        <v>135</v>
      </c>
      <c r="N141" s="48" t="str">
        <f>_xlfn.CONCAT(Inputs24[[#This Row],[Reference]], "_",Inputs24[[#This Row],[Acronym]])</f>
        <v>PR24QA_PR24CA11_OUT1_YKY</v>
      </c>
    </row>
    <row r="142" spans="1:14">
      <c r="A142" s="48" t="s">
        <v>113</v>
      </c>
      <c r="B142" s="48" t="s">
        <v>136</v>
      </c>
      <c r="C142" s="48" t="s">
        <v>137</v>
      </c>
      <c r="D142" s="48" t="s">
        <v>83</v>
      </c>
      <c r="E142" s="48" t="s">
        <v>40</v>
      </c>
      <c r="F142" s="211" t="s">
        <v>134</v>
      </c>
      <c r="G142" s="211" t="s">
        <v>138</v>
      </c>
      <c r="H142" s="211" t="s">
        <v>138</v>
      </c>
      <c r="I142" s="211" t="s">
        <v>138</v>
      </c>
      <c r="J142" s="211" t="s">
        <v>138</v>
      </c>
      <c r="K142" s="211" t="s">
        <v>138</v>
      </c>
      <c r="L142" s="211" t="s">
        <v>138</v>
      </c>
      <c r="N142" s="48" t="str">
        <f>_xlfn.CONCAT(Inputs24[[#This Row],[Reference]], "_",Inputs24[[#This Row],[Acronym]])</f>
        <v>PR24QA_PR24CA11_OUT2_YKY</v>
      </c>
    </row>
    <row r="143" spans="1:14">
      <c r="A143" s="48" t="s">
        <v>113</v>
      </c>
      <c r="B143" s="48" t="s">
        <v>139</v>
      </c>
      <c r="C143" s="48" t="s">
        <v>140</v>
      </c>
      <c r="D143" s="48" t="s">
        <v>83</v>
      </c>
      <c r="E143" s="48" t="s">
        <v>40</v>
      </c>
      <c r="F143" s="211" t="s">
        <v>134</v>
      </c>
      <c r="G143" s="212">
        <v>0</v>
      </c>
      <c r="H143" s="212">
        <v>0</v>
      </c>
      <c r="I143" s="212">
        <v>0</v>
      </c>
      <c r="J143" s="212">
        <v>0</v>
      </c>
      <c r="K143" s="212">
        <v>0</v>
      </c>
      <c r="L143" s="212">
        <v>0</v>
      </c>
      <c r="N143" s="48" t="str">
        <f>_xlfn.CONCAT(Inputs24[[#This Row],[Reference]], "_",Inputs24[[#This Row],[Acronym]])</f>
        <v>PR24QA_PR24CA11_OUT3_YKY</v>
      </c>
    </row>
    <row r="144" spans="1:14">
      <c r="A144" s="48" t="s">
        <v>113</v>
      </c>
      <c r="B144" s="48" t="s">
        <v>141</v>
      </c>
      <c r="C144" s="48" t="s">
        <v>142</v>
      </c>
      <c r="D144" s="48" t="s">
        <v>39</v>
      </c>
      <c r="E144" s="48" t="s">
        <v>40</v>
      </c>
      <c r="F144" s="211" t="s">
        <v>134</v>
      </c>
      <c r="G144" s="212">
        <v>0</v>
      </c>
      <c r="H144" s="212">
        <v>0</v>
      </c>
      <c r="I144" s="212">
        <v>0</v>
      </c>
      <c r="J144" s="212">
        <v>0</v>
      </c>
      <c r="K144" s="212">
        <v>0</v>
      </c>
      <c r="L144" s="212">
        <v>0</v>
      </c>
      <c r="N144" s="48" t="str">
        <f>_xlfn.CONCAT(Inputs24[[#This Row],[Reference]], "_",Inputs24[[#This Row],[Acronym]])</f>
        <v>PR24QA_PR24CA11_OUT4_YKY</v>
      </c>
    </row>
    <row r="145" spans="1:14">
      <c r="A145" s="48" t="s">
        <v>36</v>
      </c>
      <c r="B145" s="48" t="s">
        <v>118</v>
      </c>
      <c r="C145" s="48" t="s">
        <v>119</v>
      </c>
      <c r="D145" s="48" t="s">
        <v>59</v>
      </c>
      <c r="E145" s="48" t="s">
        <v>40</v>
      </c>
      <c r="F145" s="209">
        <v>1446.6219999999998</v>
      </c>
      <c r="G145" s="209">
        <v>1460.9324645469781</v>
      </c>
      <c r="H145" s="209">
        <v>1472.6402588451879</v>
      </c>
      <c r="I145" s="209">
        <v>1484.2752005125189</v>
      </c>
      <c r="J145" s="209">
        <v>1495.6633731723989</v>
      </c>
      <c r="K145" s="209">
        <v>1506.9501323033091</v>
      </c>
      <c r="L145" s="209">
        <v>1518.110110965559</v>
      </c>
      <c r="N145" s="48" t="str">
        <f>_xlfn.CONCAT(Inputs24[[#This Row],[Reference]], "_",Inputs24[[#This Row],[Acronym]])</f>
        <v>C_HHT_PR24CA009_OFWAT_AFW</v>
      </c>
    </row>
    <row r="146" spans="1:14">
      <c r="A146" s="48" t="s">
        <v>36</v>
      </c>
      <c r="B146" s="48" t="s">
        <v>120</v>
      </c>
      <c r="C146" s="48" t="s">
        <v>121</v>
      </c>
      <c r="D146" s="48" t="s">
        <v>68</v>
      </c>
      <c r="E146" s="48" t="s">
        <v>40</v>
      </c>
      <c r="F146" s="209">
        <v>182.119607969122</v>
      </c>
      <c r="G146" s="209">
        <v>184.67451887562891</v>
      </c>
      <c r="H146" s="209">
        <v>221.5456205549097</v>
      </c>
      <c r="I146" s="209">
        <v>230.86015307786576</v>
      </c>
      <c r="J146" s="209">
        <v>234.99940314409659</v>
      </c>
      <c r="K146" s="209">
        <v>241.45722688503926</v>
      </c>
      <c r="L146" s="209">
        <v>245.79113023802617</v>
      </c>
      <c r="N146" s="48" t="str">
        <f>_xlfn.CONCAT(Inputs24[[#This Row],[Reference]], "_",Inputs24[[#This Row],[Acronym]])</f>
        <v>C_REVHH_PR24CA009_OFWAT_AFW</v>
      </c>
    </row>
    <row r="147" spans="1:14">
      <c r="A147" s="48" t="s">
        <v>36</v>
      </c>
      <c r="B147" s="48" t="s">
        <v>122</v>
      </c>
      <c r="C147" s="48" t="s">
        <v>123</v>
      </c>
      <c r="D147" s="48" t="s">
        <v>50</v>
      </c>
      <c r="E147" s="48" t="s">
        <v>40</v>
      </c>
      <c r="F147" s="210">
        <v>0</v>
      </c>
      <c r="G147" s="210">
        <v>0</v>
      </c>
      <c r="H147" s="210">
        <v>0</v>
      </c>
      <c r="I147" s="210">
        <v>0</v>
      </c>
      <c r="J147" s="210">
        <v>0</v>
      </c>
      <c r="K147" s="210">
        <v>0</v>
      </c>
      <c r="L147" s="210">
        <v>0</v>
      </c>
      <c r="N147" s="48" t="str">
        <f>_xlfn.CONCAT(Inputs24[[#This Row],[Reference]], "_",Inputs24[[#This Row],[Acronym]])</f>
        <v>C_HHDUHH_PR24CA009_OFWAT_AFW</v>
      </c>
    </row>
    <row r="148" spans="1:14">
      <c r="A148" s="48" t="s">
        <v>36</v>
      </c>
      <c r="B148" s="48" t="s">
        <v>124</v>
      </c>
      <c r="C148" s="48" t="s">
        <v>125</v>
      </c>
      <c r="D148" s="48" t="s">
        <v>50</v>
      </c>
      <c r="E148" s="48" t="s">
        <v>40</v>
      </c>
      <c r="F148" s="210">
        <v>23.694286261658931</v>
      </c>
      <c r="G148" s="210">
        <v>23.679311103756294</v>
      </c>
      <c r="H148" s="210">
        <v>23.679311103756294</v>
      </c>
      <c r="I148" s="210">
        <v>23.679311103756294</v>
      </c>
      <c r="J148" s="210">
        <v>23.679311103756294</v>
      </c>
      <c r="K148" s="210">
        <v>23.679311103756294</v>
      </c>
      <c r="L148" s="210">
        <v>23.679311103756294</v>
      </c>
      <c r="N148" s="48" t="str">
        <f>_xlfn.CONCAT(Inputs24[[#This Row],[Reference]], "_",Inputs24[[#This Row],[Acronym]])</f>
        <v>C_EQLPCF62_PR24CA009_OFWAT_AFW</v>
      </c>
    </row>
    <row r="149" spans="1:14">
      <c r="A149" s="48" t="s">
        <v>36</v>
      </c>
      <c r="B149" s="48" t="s">
        <v>126</v>
      </c>
      <c r="C149" s="48" t="s">
        <v>127</v>
      </c>
      <c r="D149" s="48" t="s">
        <v>50</v>
      </c>
      <c r="E149" s="48" t="s">
        <v>40</v>
      </c>
      <c r="F149" s="210">
        <v>10.58372309207291</v>
      </c>
      <c r="G149" s="210">
        <v>10.58372309207291</v>
      </c>
      <c r="H149" s="210">
        <v>10.58372309207291</v>
      </c>
      <c r="I149" s="210">
        <v>10.58372309207291</v>
      </c>
      <c r="J149" s="210">
        <v>10.58372309207291</v>
      </c>
      <c r="K149" s="210">
        <v>10.58372309207291</v>
      </c>
      <c r="L149" s="210">
        <v>10.58372309207291</v>
      </c>
      <c r="N149" s="48" t="str">
        <f>_xlfn.CONCAT(Inputs24[[#This Row],[Reference]], "_",Inputs24[[#This Row],[Acronym]])</f>
        <v>C_INCSCOREINT_PR24CA009_OFWAT_AFW</v>
      </c>
    </row>
    <row r="150" spans="1:14">
      <c r="A150" s="48" t="s">
        <v>36</v>
      </c>
      <c r="B150" s="48" t="s">
        <v>128</v>
      </c>
      <c r="C150" s="48" t="s">
        <v>129</v>
      </c>
      <c r="D150" s="48" t="s">
        <v>39</v>
      </c>
      <c r="E150" s="48" t="s">
        <v>40</v>
      </c>
      <c r="F150" s="209">
        <v>0</v>
      </c>
      <c r="G150" s="209">
        <v>0</v>
      </c>
      <c r="H150" s="209">
        <v>0</v>
      </c>
      <c r="I150" s="209">
        <v>0</v>
      </c>
      <c r="J150" s="209">
        <v>0</v>
      </c>
      <c r="K150" s="209">
        <v>0</v>
      </c>
      <c r="L150" s="209">
        <v>0</v>
      </c>
      <c r="N150" s="48" t="str">
        <f>_xlfn.CONCAT(Inputs24[[#This Row],[Reference]], "_",Inputs24[[#This Row],[Acronym]])</f>
        <v>C_COVID20_PR24CA009_OFWAT_AFW</v>
      </c>
    </row>
    <row r="151" spans="1:14">
      <c r="A151" s="48" t="s">
        <v>36</v>
      </c>
      <c r="B151" s="48" t="s">
        <v>130</v>
      </c>
      <c r="C151" s="48" t="s">
        <v>131</v>
      </c>
      <c r="D151" s="48" t="s">
        <v>39</v>
      </c>
      <c r="E151" s="48" t="s">
        <v>40</v>
      </c>
      <c r="F151" s="209">
        <v>0</v>
      </c>
      <c r="G151" s="209">
        <v>0</v>
      </c>
      <c r="H151" s="209">
        <v>0</v>
      </c>
      <c r="I151" s="209">
        <v>0</v>
      </c>
      <c r="J151" s="209">
        <v>0</v>
      </c>
      <c r="K151" s="209">
        <v>0</v>
      </c>
      <c r="L151" s="209">
        <v>0</v>
      </c>
      <c r="N151" s="48" t="str">
        <f>_xlfn.CONCAT(Inputs24[[#This Row],[Reference]], "_",Inputs24[[#This Row],[Acronym]])</f>
        <v>C_COVID21_PR24CA009_OFWAT_AFW</v>
      </c>
    </row>
    <row r="152" spans="1:14">
      <c r="A152" s="48" t="s">
        <v>36</v>
      </c>
      <c r="B152" s="48" t="s">
        <v>132</v>
      </c>
      <c r="C152" s="48" t="s">
        <v>133</v>
      </c>
      <c r="D152" s="48" t="s">
        <v>83</v>
      </c>
      <c r="E152" s="48" t="s">
        <v>40</v>
      </c>
      <c r="F152" s="211" t="s">
        <v>134</v>
      </c>
      <c r="G152" s="211" t="s">
        <v>135</v>
      </c>
      <c r="H152" s="211" t="s">
        <v>135</v>
      </c>
      <c r="I152" s="211" t="s">
        <v>135</v>
      </c>
      <c r="J152" s="211" t="s">
        <v>135</v>
      </c>
      <c r="K152" s="211" t="s">
        <v>135</v>
      </c>
      <c r="L152" s="211" t="s">
        <v>135</v>
      </c>
      <c r="N152" s="48" t="str">
        <f>_xlfn.CONCAT(Inputs24[[#This Row],[Reference]], "_",Inputs24[[#This Row],[Acronym]])</f>
        <v>PR24QA_PR24CA11_OUT1_AFW</v>
      </c>
    </row>
    <row r="153" spans="1:14">
      <c r="A153" s="48" t="s">
        <v>36</v>
      </c>
      <c r="B153" s="48" t="s">
        <v>136</v>
      </c>
      <c r="C153" s="48" t="s">
        <v>137</v>
      </c>
      <c r="D153" s="48" t="s">
        <v>83</v>
      </c>
      <c r="E153" s="48" t="s">
        <v>40</v>
      </c>
      <c r="F153" s="211" t="s">
        <v>134</v>
      </c>
      <c r="G153" s="211" t="s">
        <v>138</v>
      </c>
      <c r="H153" s="211" t="s">
        <v>138</v>
      </c>
      <c r="I153" s="211" t="s">
        <v>138</v>
      </c>
      <c r="J153" s="211" t="s">
        <v>138</v>
      </c>
      <c r="K153" s="211" t="s">
        <v>138</v>
      </c>
      <c r="L153" s="211" t="s">
        <v>138</v>
      </c>
      <c r="N153" s="48" t="str">
        <f>_xlfn.CONCAT(Inputs24[[#This Row],[Reference]], "_",Inputs24[[#This Row],[Acronym]])</f>
        <v>PR24QA_PR24CA11_OUT2_AFW</v>
      </c>
    </row>
    <row r="154" spans="1:14">
      <c r="A154" s="48" t="s">
        <v>36</v>
      </c>
      <c r="B154" s="48" t="s">
        <v>139</v>
      </c>
      <c r="C154" s="48" t="s">
        <v>140</v>
      </c>
      <c r="D154" s="48" t="s">
        <v>83</v>
      </c>
      <c r="E154" s="48" t="s">
        <v>40</v>
      </c>
      <c r="F154" s="211" t="s">
        <v>134</v>
      </c>
      <c r="G154" s="212">
        <v>0</v>
      </c>
      <c r="H154" s="212">
        <v>0</v>
      </c>
      <c r="I154" s="212">
        <v>0</v>
      </c>
      <c r="J154" s="212">
        <v>0</v>
      </c>
      <c r="K154" s="212">
        <v>0</v>
      </c>
      <c r="L154" s="212">
        <v>0</v>
      </c>
      <c r="N154" s="48" t="str">
        <f>_xlfn.CONCAT(Inputs24[[#This Row],[Reference]], "_",Inputs24[[#This Row],[Acronym]])</f>
        <v>PR24QA_PR24CA11_OUT3_AFW</v>
      </c>
    </row>
    <row r="155" spans="1:14">
      <c r="A155" s="48" t="s">
        <v>36</v>
      </c>
      <c r="B155" s="48" t="s">
        <v>141</v>
      </c>
      <c r="C155" s="48" t="s">
        <v>142</v>
      </c>
      <c r="D155" s="48" t="s">
        <v>39</v>
      </c>
      <c r="E155" s="48" t="s">
        <v>40</v>
      </c>
      <c r="F155" s="211" t="s">
        <v>134</v>
      </c>
      <c r="G155" s="212">
        <v>0</v>
      </c>
      <c r="H155" s="212">
        <v>0</v>
      </c>
      <c r="I155" s="212">
        <v>0</v>
      </c>
      <c r="J155" s="212">
        <v>0</v>
      </c>
      <c r="K155" s="212">
        <v>0</v>
      </c>
      <c r="L155" s="212">
        <v>0</v>
      </c>
      <c r="N155" s="48" t="str">
        <f>_xlfn.CONCAT(Inputs24[[#This Row],[Reference]], "_",Inputs24[[#This Row],[Acronym]])</f>
        <v>PR24QA_PR24CA11_OUT4_AFW</v>
      </c>
    </row>
    <row r="156" spans="1:14">
      <c r="A156" s="48" t="s">
        <v>93</v>
      </c>
      <c r="B156" s="48" t="s">
        <v>118</v>
      </c>
      <c r="C156" s="48" t="s">
        <v>119</v>
      </c>
      <c r="D156" s="48" t="s">
        <v>59</v>
      </c>
      <c r="E156" s="48" t="s">
        <v>40</v>
      </c>
      <c r="F156" s="209">
        <v>517.38599999999997</v>
      </c>
      <c r="G156" s="209">
        <v>520.09158845839636</v>
      </c>
      <c r="H156" s="209">
        <v>521.21455648409597</v>
      </c>
      <c r="I156" s="209">
        <v>522.91828874986186</v>
      </c>
      <c r="J156" s="209">
        <v>525.04299439873807</v>
      </c>
      <c r="K156" s="209">
        <v>527.6365776016878</v>
      </c>
      <c r="L156" s="209">
        <v>529.49760696623343</v>
      </c>
      <c r="N156" s="48" t="str">
        <f>_xlfn.CONCAT(Inputs24[[#This Row],[Reference]], "_",Inputs24[[#This Row],[Acronym]])</f>
        <v>C_HHT_PR24CA009_OFWAT_BRL</v>
      </c>
    </row>
    <row r="157" spans="1:14">
      <c r="A157" s="48" t="s">
        <v>93</v>
      </c>
      <c r="B157" s="48" t="s">
        <v>120</v>
      </c>
      <c r="C157" s="48" t="s">
        <v>121</v>
      </c>
      <c r="D157" s="48" t="s">
        <v>68</v>
      </c>
      <c r="E157" s="48" t="s">
        <v>40</v>
      </c>
      <c r="F157" s="209">
        <v>201.15004406113019</v>
      </c>
      <c r="G157" s="209">
        <v>0</v>
      </c>
      <c r="H157" s="209">
        <v>0</v>
      </c>
      <c r="I157" s="209">
        <v>0</v>
      </c>
      <c r="J157" s="209">
        <v>0</v>
      </c>
      <c r="K157" s="209">
        <v>0</v>
      </c>
      <c r="L157" s="209">
        <v>0</v>
      </c>
      <c r="N157" s="48" t="str">
        <f>_xlfn.CONCAT(Inputs24[[#This Row],[Reference]], "_",Inputs24[[#This Row],[Acronym]])</f>
        <v>C_REVHH_PR24CA009_OFWAT_BRL</v>
      </c>
    </row>
    <row r="158" spans="1:14">
      <c r="A158" s="48" t="s">
        <v>93</v>
      </c>
      <c r="B158" s="48" t="s">
        <v>122</v>
      </c>
      <c r="C158" s="48" t="s">
        <v>123</v>
      </c>
      <c r="D158" s="48" t="s">
        <v>50</v>
      </c>
      <c r="E158" s="48" t="s">
        <v>40</v>
      </c>
      <c r="F158" s="210">
        <v>0</v>
      </c>
      <c r="G158" s="210">
        <v>0</v>
      </c>
      <c r="H158" s="210">
        <v>0</v>
      </c>
      <c r="I158" s="210">
        <v>0</v>
      </c>
      <c r="J158" s="210">
        <v>0</v>
      </c>
      <c r="K158" s="210">
        <v>0</v>
      </c>
      <c r="L158" s="210">
        <v>0</v>
      </c>
      <c r="N158" s="48" t="str">
        <f>_xlfn.CONCAT(Inputs24[[#This Row],[Reference]], "_",Inputs24[[#This Row],[Acronym]])</f>
        <v>C_HHDUHH_PR24CA009_OFWAT_BRL</v>
      </c>
    </row>
    <row r="159" spans="1:14">
      <c r="A159" s="48" t="s">
        <v>93</v>
      </c>
      <c r="B159" s="48" t="s">
        <v>124</v>
      </c>
      <c r="C159" s="48" t="s">
        <v>125</v>
      </c>
      <c r="D159" s="48" t="s">
        <v>50</v>
      </c>
      <c r="E159" s="48" t="s">
        <v>40</v>
      </c>
      <c r="F159" s="210">
        <v>19.174739428327733</v>
      </c>
      <c r="G159" s="210">
        <v>19.02403540011732</v>
      </c>
      <c r="H159" s="210">
        <v>19.02403540011732</v>
      </c>
      <c r="I159" s="210">
        <v>19.02403540011732</v>
      </c>
      <c r="J159" s="210">
        <v>19.02403540011732</v>
      </c>
      <c r="K159" s="210">
        <v>19.02403540011732</v>
      </c>
      <c r="L159" s="210">
        <v>19.02403540011732</v>
      </c>
      <c r="N159" s="48" t="str">
        <f>_xlfn.CONCAT(Inputs24[[#This Row],[Reference]], "_",Inputs24[[#This Row],[Acronym]])</f>
        <v>C_EQLPCF62_PR24CA009_OFWAT_BRL</v>
      </c>
    </row>
    <row r="160" spans="1:14">
      <c r="A160" s="48" t="s">
        <v>93</v>
      </c>
      <c r="B160" s="48" t="s">
        <v>126</v>
      </c>
      <c r="C160" s="48" t="s">
        <v>127</v>
      </c>
      <c r="D160" s="48" t="s">
        <v>50</v>
      </c>
      <c r="E160" s="48" t="s">
        <v>40</v>
      </c>
      <c r="F160" s="210">
        <v>10.777668096352944</v>
      </c>
      <c r="G160" s="210">
        <v>10.777668096352944</v>
      </c>
      <c r="H160" s="210">
        <v>10.777668096352944</v>
      </c>
      <c r="I160" s="210">
        <v>10.777668096352944</v>
      </c>
      <c r="J160" s="210">
        <v>10.777668096352944</v>
      </c>
      <c r="K160" s="210">
        <v>10.777668096352944</v>
      </c>
      <c r="L160" s="210">
        <v>10.777668096352944</v>
      </c>
      <c r="N160" s="48" t="str">
        <f>_xlfn.CONCAT(Inputs24[[#This Row],[Reference]], "_",Inputs24[[#This Row],[Acronym]])</f>
        <v>C_INCSCOREINT_PR24CA009_OFWAT_BRL</v>
      </c>
    </row>
    <row r="161" spans="1:14">
      <c r="A161" s="48" t="s">
        <v>93</v>
      </c>
      <c r="B161" s="48" t="s">
        <v>128</v>
      </c>
      <c r="C161" s="48" t="s">
        <v>129</v>
      </c>
      <c r="D161" s="48" t="s">
        <v>39</v>
      </c>
      <c r="E161" s="48" t="s">
        <v>40</v>
      </c>
      <c r="F161" s="209">
        <v>0</v>
      </c>
      <c r="G161" s="209">
        <v>0</v>
      </c>
      <c r="H161" s="209">
        <v>0</v>
      </c>
      <c r="I161" s="209">
        <v>0</v>
      </c>
      <c r="J161" s="209">
        <v>0</v>
      </c>
      <c r="K161" s="209">
        <v>0</v>
      </c>
      <c r="L161" s="209">
        <v>0</v>
      </c>
      <c r="N161" s="48" t="str">
        <f>_xlfn.CONCAT(Inputs24[[#This Row],[Reference]], "_",Inputs24[[#This Row],[Acronym]])</f>
        <v>C_COVID20_PR24CA009_OFWAT_BRL</v>
      </c>
    </row>
    <row r="162" spans="1:14">
      <c r="A162" s="48" t="s">
        <v>93</v>
      </c>
      <c r="B162" s="48" t="s">
        <v>130</v>
      </c>
      <c r="C162" s="48" t="s">
        <v>131</v>
      </c>
      <c r="D162" s="48" t="s">
        <v>39</v>
      </c>
      <c r="E162" s="48" t="s">
        <v>40</v>
      </c>
      <c r="F162" s="209">
        <v>0</v>
      </c>
      <c r="G162" s="209">
        <v>0</v>
      </c>
      <c r="H162" s="209">
        <v>0</v>
      </c>
      <c r="I162" s="209">
        <v>0</v>
      </c>
      <c r="J162" s="209">
        <v>0</v>
      </c>
      <c r="K162" s="209">
        <v>0</v>
      </c>
      <c r="L162" s="209">
        <v>0</v>
      </c>
      <c r="N162" s="48" t="str">
        <f>_xlfn.CONCAT(Inputs24[[#This Row],[Reference]], "_",Inputs24[[#This Row],[Acronym]])</f>
        <v>C_COVID21_PR24CA009_OFWAT_BRL</v>
      </c>
    </row>
    <row r="163" spans="1:14">
      <c r="A163" s="48" t="s">
        <v>93</v>
      </c>
      <c r="B163" s="48" t="s">
        <v>132</v>
      </c>
      <c r="C163" s="48" t="s">
        <v>133</v>
      </c>
      <c r="D163" s="48" t="s">
        <v>83</v>
      </c>
      <c r="E163" s="48" t="s">
        <v>40</v>
      </c>
      <c r="F163" s="211" t="s">
        <v>134</v>
      </c>
      <c r="G163" s="211" t="s">
        <v>135</v>
      </c>
      <c r="H163" s="211" t="s">
        <v>135</v>
      </c>
      <c r="I163" s="211" t="s">
        <v>135</v>
      </c>
      <c r="J163" s="211" t="s">
        <v>135</v>
      </c>
      <c r="K163" s="211" t="s">
        <v>135</v>
      </c>
      <c r="L163" s="211" t="s">
        <v>135</v>
      </c>
      <c r="N163" s="48" t="str">
        <f>_xlfn.CONCAT(Inputs24[[#This Row],[Reference]], "_",Inputs24[[#This Row],[Acronym]])</f>
        <v>PR24QA_PR24CA11_OUT1_BRL</v>
      </c>
    </row>
    <row r="164" spans="1:14">
      <c r="A164" s="48" t="s">
        <v>93</v>
      </c>
      <c r="B164" s="48" t="s">
        <v>136</v>
      </c>
      <c r="C164" s="48" t="s">
        <v>137</v>
      </c>
      <c r="D164" s="48" t="s">
        <v>83</v>
      </c>
      <c r="E164" s="48" t="s">
        <v>40</v>
      </c>
      <c r="F164" s="211" t="s">
        <v>134</v>
      </c>
      <c r="G164" s="211" t="s">
        <v>138</v>
      </c>
      <c r="H164" s="211" t="s">
        <v>138</v>
      </c>
      <c r="I164" s="211" t="s">
        <v>138</v>
      </c>
      <c r="J164" s="211" t="s">
        <v>138</v>
      </c>
      <c r="K164" s="211" t="s">
        <v>138</v>
      </c>
      <c r="L164" s="211" t="s">
        <v>138</v>
      </c>
      <c r="N164" s="48" t="str">
        <f>_xlfn.CONCAT(Inputs24[[#This Row],[Reference]], "_",Inputs24[[#This Row],[Acronym]])</f>
        <v>PR24QA_PR24CA11_OUT2_BRL</v>
      </c>
    </row>
    <row r="165" spans="1:14">
      <c r="A165" s="48" t="s">
        <v>93</v>
      </c>
      <c r="B165" s="48" t="s">
        <v>139</v>
      </c>
      <c r="C165" s="48" t="s">
        <v>140</v>
      </c>
      <c r="D165" s="48" t="s">
        <v>83</v>
      </c>
      <c r="E165" s="48" t="s">
        <v>40</v>
      </c>
      <c r="F165" s="211" t="s">
        <v>134</v>
      </c>
      <c r="G165" s="212">
        <v>0</v>
      </c>
      <c r="H165" s="212">
        <v>0</v>
      </c>
      <c r="I165" s="212">
        <v>0</v>
      </c>
      <c r="J165" s="212">
        <v>0</v>
      </c>
      <c r="K165" s="212">
        <v>0</v>
      </c>
      <c r="L165" s="212">
        <v>0</v>
      </c>
      <c r="N165" s="48" t="str">
        <f>_xlfn.CONCAT(Inputs24[[#This Row],[Reference]], "_",Inputs24[[#This Row],[Acronym]])</f>
        <v>PR24QA_PR24CA11_OUT3_BRL</v>
      </c>
    </row>
    <row r="166" spans="1:14">
      <c r="A166" s="48" t="s">
        <v>93</v>
      </c>
      <c r="B166" s="48" t="s">
        <v>141</v>
      </c>
      <c r="C166" s="48" t="s">
        <v>142</v>
      </c>
      <c r="D166" s="48" t="s">
        <v>39</v>
      </c>
      <c r="E166" s="48" t="s">
        <v>40</v>
      </c>
      <c r="F166" s="211" t="s">
        <v>134</v>
      </c>
      <c r="G166" s="212">
        <v>0</v>
      </c>
      <c r="H166" s="212">
        <v>0</v>
      </c>
      <c r="I166" s="212">
        <v>0</v>
      </c>
      <c r="J166" s="212">
        <v>0</v>
      </c>
      <c r="K166" s="212">
        <v>0</v>
      </c>
      <c r="L166" s="212">
        <v>0</v>
      </c>
      <c r="N166" s="48" t="str">
        <f>_xlfn.CONCAT(Inputs24[[#This Row],[Reference]], "_",Inputs24[[#This Row],[Acronym]])</f>
        <v>PR24QA_PR24CA11_OUT4_BRL</v>
      </c>
    </row>
    <row r="167" spans="1:14">
      <c r="A167" s="48" t="s">
        <v>100</v>
      </c>
      <c r="B167" s="48" t="s">
        <v>118</v>
      </c>
      <c r="C167" s="48" t="s">
        <v>119</v>
      </c>
      <c r="D167" s="48" t="s">
        <v>59</v>
      </c>
      <c r="E167" s="48" t="s">
        <v>40</v>
      </c>
      <c r="F167" s="209">
        <v>303.10399999999998</v>
      </c>
      <c r="G167" s="209">
        <v>308.22900000000004</v>
      </c>
      <c r="H167" s="209">
        <v>311.27660000000003</v>
      </c>
      <c r="I167" s="209">
        <v>314.452</v>
      </c>
      <c r="J167" s="209">
        <v>317.57299999999998</v>
      </c>
      <c r="K167" s="209">
        <v>320.43399999999997</v>
      </c>
      <c r="L167" s="209">
        <v>323.12200000000001</v>
      </c>
      <c r="N167" s="48" t="str">
        <f>_xlfn.CONCAT(Inputs24[[#This Row],[Reference]], "_",Inputs24[[#This Row],[Acronym]])</f>
        <v>C_HHT_PR24CA009_OFWAT_PRT</v>
      </c>
    </row>
    <row r="168" spans="1:14">
      <c r="A168" s="48" t="s">
        <v>100</v>
      </c>
      <c r="B168" s="48" t="s">
        <v>120</v>
      </c>
      <c r="C168" s="48" t="s">
        <v>121</v>
      </c>
      <c r="D168" s="48" t="s">
        <v>68</v>
      </c>
      <c r="E168" s="48" t="s">
        <v>40</v>
      </c>
      <c r="F168" s="209">
        <v>109.25025268839217</v>
      </c>
      <c r="G168" s="209">
        <v>107.55963909950069</v>
      </c>
      <c r="H168" s="209">
        <v>128.2814063119425</v>
      </c>
      <c r="I168" s="209">
        <v>130.58590818312493</v>
      </c>
      <c r="J168" s="209">
        <v>132.99304411898999</v>
      </c>
      <c r="K168" s="209">
        <v>133.26613280738002</v>
      </c>
      <c r="L168" s="209">
        <v>134.77262458142744</v>
      </c>
      <c r="N168" s="48" t="str">
        <f>_xlfn.CONCAT(Inputs24[[#This Row],[Reference]], "_",Inputs24[[#This Row],[Acronym]])</f>
        <v>C_REVHH_PR24CA009_OFWAT_PRT</v>
      </c>
    </row>
    <row r="169" spans="1:14">
      <c r="A169" s="48" t="s">
        <v>100</v>
      </c>
      <c r="B169" s="48" t="s">
        <v>122</v>
      </c>
      <c r="C169" s="48" t="s">
        <v>123</v>
      </c>
      <c r="D169" s="48" t="s">
        <v>50</v>
      </c>
      <c r="E169" s="48" t="s">
        <v>40</v>
      </c>
      <c r="F169" s="210">
        <v>0</v>
      </c>
      <c r="G169" s="210">
        <v>0</v>
      </c>
      <c r="H169" s="210">
        <v>0</v>
      </c>
      <c r="I169" s="210">
        <v>0</v>
      </c>
      <c r="J169" s="210">
        <v>0</v>
      </c>
      <c r="K169" s="210">
        <v>0</v>
      </c>
      <c r="L169" s="210">
        <v>0</v>
      </c>
      <c r="N169" s="48" t="str">
        <f>_xlfn.CONCAT(Inputs24[[#This Row],[Reference]], "_",Inputs24[[#This Row],[Acronym]])</f>
        <v>C_HHDUHH_PR24CA009_OFWAT_PRT</v>
      </c>
    </row>
    <row r="170" spans="1:14">
      <c r="A170" s="48" t="s">
        <v>100</v>
      </c>
      <c r="B170" s="48" t="s">
        <v>124</v>
      </c>
      <c r="C170" s="48" t="s">
        <v>125</v>
      </c>
      <c r="D170" s="48" t="s">
        <v>50</v>
      </c>
      <c r="E170" s="48" t="s">
        <v>40</v>
      </c>
      <c r="F170" s="210">
        <v>22.49486956486728</v>
      </c>
      <c r="G170" s="210">
        <v>23.231664683834083</v>
      </c>
      <c r="H170" s="210">
        <v>23.231664683834083</v>
      </c>
      <c r="I170" s="210">
        <v>23.231664683834083</v>
      </c>
      <c r="J170" s="210">
        <v>23.231664683834083</v>
      </c>
      <c r="K170" s="210">
        <v>23.231664683834083</v>
      </c>
      <c r="L170" s="210">
        <v>23.231664683834083</v>
      </c>
      <c r="N170" s="48" t="str">
        <f>_xlfn.CONCAT(Inputs24[[#This Row],[Reference]], "_",Inputs24[[#This Row],[Acronym]])</f>
        <v>C_EQLPCF62_PR24CA009_OFWAT_PRT</v>
      </c>
    </row>
    <row r="171" spans="1:14">
      <c r="A171" s="48" t="s">
        <v>100</v>
      </c>
      <c r="B171" s="48" t="s">
        <v>126</v>
      </c>
      <c r="C171" s="48" t="s">
        <v>127</v>
      </c>
      <c r="D171" s="48" t="s">
        <v>50</v>
      </c>
      <c r="E171" s="48" t="s">
        <v>40</v>
      </c>
      <c r="F171" s="210">
        <v>10.049387522712809</v>
      </c>
      <c r="G171" s="210">
        <v>10.049387522712809</v>
      </c>
      <c r="H171" s="210">
        <v>10.049387522712809</v>
      </c>
      <c r="I171" s="210">
        <v>10.049387522712809</v>
      </c>
      <c r="J171" s="210">
        <v>10.049387522712809</v>
      </c>
      <c r="K171" s="210">
        <v>10.049387522712809</v>
      </c>
      <c r="L171" s="210">
        <v>10.049387522712809</v>
      </c>
      <c r="N171" s="48" t="str">
        <f>_xlfn.CONCAT(Inputs24[[#This Row],[Reference]], "_",Inputs24[[#This Row],[Acronym]])</f>
        <v>C_INCSCOREINT_PR24CA009_OFWAT_PRT</v>
      </c>
    </row>
    <row r="172" spans="1:14">
      <c r="A172" s="48" t="s">
        <v>100</v>
      </c>
      <c r="B172" s="48" t="s">
        <v>128</v>
      </c>
      <c r="C172" s="48" t="s">
        <v>129</v>
      </c>
      <c r="D172" s="48" t="s">
        <v>39</v>
      </c>
      <c r="E172" s="48" t="s">
        <v>40</v>
      </c>
      <c r="F172" s="209">
        <v>0</v>
      </c>
      <c r="G172" s="209">
        <v>0</v>
      </c>
      <c r="H172" s="209">
        <v>0</v>
      </c>
      <c r="I172" s="209">
        <v>0</v>
      </c>
      <c r="J172" s="209">
        <v>0</v>
      </c>
      <c r="K172" s="209">
        <v>0</v>
      </c>
      <c r="L172" s="209">
        <v>0</v>
      </c>
      <c r="N172" s="48" t="str">
        <f>_xlfn.CONCAT(Inputs24[[#This Row],[Reference]], "_",Inputs24[[#This Row],[Acronym]])</f>
        <v>C_COVID20_PR24CA009_OFWAT_PRT</v>
      </c>
    </row>
    <row r="173" spans="1:14">
      <c r="A173" s="48" t="s">
        <v>100</v>
      </c>
      <c r="B173" s="48" t="s">
        <v>130</v>
      </c>
      <c r="C173" s="48" t="s">
        <v>131</v>
      </c>
      <c r="D173" s="48" t="s">
        <v>39</v>
      </c>
      <c r="E173" s="48" t="s">
        <v>40</v>
      </c>
      <c r="F173" s="209">
        <v>0</v>
      </c>
      <c r="G173" s="209">
        <v>0</v>
      </c>
      <c r="H173" s="209">
        <v>0</v>
      </c>
      <c r="I173" s="209">
        <v>0</v>
      </c>
      <c r="J173" s="209">
        <v>0</v>
      </c>
      <c r="K173" s="209">
        <v>0</v>
      </c>
      <c r="L173" s="209">
        <v>0</v>
      </c>
      <c r="N173" s="48" t="str">
        <f>_xlfn.CONCAT(Inputs24[[#This Row],[Reference]], "_",Inputs24[[#This Row],[Acronym]])</f>
        <v>C_COVID21_PR24CA009_OFWAT_PRT</v>
      </c>
    </row>
    <row r="174" spans="1:14">
      <c r="A174" s="48" t="s">
        <v>100</v>
      </c>
      <c r="B174" s="48" t="s">
        <v>132</v>
      </c>
      <c r="C174" s="48" t="s">
        <v>133</v>
      </c>
      <c r="D174" s="48" t="s">
        <v>83</v>
      </c>
      <c r="E174" s="48" t="s">
        <v>40</v>
      </c>
      <c r="F174" s="211" t="s">
        <v>134</v>
      </c>
      <c r="G174" s="211" t="s">
        <v>135</v>
      </c>
      <c r="H174" s="211" t="s">
        <v>135</v>
      </c>
      <c r="I174" s="211" t="s">
        <v>135</v>
      </c>
      <c r="J174" s="211" t="s">
        <v>135</v>
      </c>
      <c r="K174" s="211" t="s">
        <v>135</v>
      </c>
      <c r="L174" s="211" t="s">
        <v>135</v>
      </c>
      <c r="N174" s="48" t="str">
        <f>_xlfn.CONCAT(Inputs24[[#This Row],[Reference]], "_",Inputs24[[#This Row],[Acronym]])</f>
        <v>PR24QA_PR24CA11_OUT1_PRT</v>
      </c>
    </row>
    <row r="175" spans="1:14">
      <c r="A175" s="48" t="s">
        <v>100</v>
      </c>
      <c r="B175" s="48" t="s">
        <v>136</v>
      </c>
      <c r="C175" s="48" t="s">
        <v>137</v>
      </c>
      <c r="D175" s="48" t="s">
        <v>83</v>
      </c>
      <c r="E175" s="48" t="s">
        <v>40</v>
      </c>
      <c r="F175" s="211" t="s">
        <v>134</v>
      </c>
      <c r="G175" s="211" t="s">
        <v>138</v>
      </c>
      <c r="H175" s="211" t="s">
        <v>138</v>
      </c>
      <c r="I175" s="211" t="s">
        <v>138</v>
      </c>
      <c r="J175" s="211" t="s">
        <v>138</v>
      </c>
      <c r="K175" s="211" t="s">
        <v>138</v>
      </c>
      <c r="L175" s="211" t="s">
        <v>138</v>
      </c>
      <c r="N175" s="48" t="str">
        <f>_xlfn.CONCAT(Inputs24[[#This Row],[Reference]], "_",Inputs24[[#This Row],[Acronym]])</f>
        <v>PR24QA_PR24CA11_OUT2_PRT</v>
      </c>
    </row>
    <row r="176" spans="1:14">
      <c r="A176" s="48" t="s">
        <v>100</v>
      </c>
      <c r="B176" s="48" t="s">
        <v>139</v>
      </c>
      <c r="C176" s="48" t="s">
        <v>140</v>
      </c>
      <c r="D176" s="48" t="s">
        <v>83</v>
      </c>
      <c r="E176" s="48" t="s">
        <v>40</v>
      </c>
      <c r="F176" s="211" t="s">
        <v>134</v>
      </c>
      <c r="G176" s="212">
        <v>0</v>
      </c>
      <c r="H176" s="212">
        <v>0</v>
      </c>
      <c r="I176" s="212">
        <v>0</v>
      </c>
      <c r="J176" s="212">
        <v>0</v>
      </c>
      <c r="K176" s="212">
        <v>0</v>
      </c>
      <c r="L176" s="212">
        <v>0</v>
      </c>
      <c r="N176" s="48" t="str">
        <f>_xlfn.CONCAT(Inputs24[[#This Row],[Reference]], "_",Inputs24[[#This Row],[Acronym]])</f>
        <v>PR24QA_PR24CA11_OUT3_PRT</v>
      </c>
    </row>
    <row r="177" spans="1:14">
      <c r="A177" s="48" t="s">
        <v>100</v>
      </c>
      <c r="B177" s="48" t="s">
        <v>141</v>
      </c>
      <c r="C177" s="48" t="s">
        <v>142</v>
      </c>
      <c r="D177" s="48" t="s">
        <v>39</v>
      </c>
      <c r="E177" s="48" t="s">
        <v>40</v>
      </c>
      <c r="F177" s="211" t="s">
        <v>134</v>
      </c>
      <c r="G177" s="212">
        <v>0</v>
      </c>
      <c r="H177" s="212">
        <v>0</v>
      </c>
      <c r="I177" s="212">
        <v>0</v>
      </c>
      <c r="J177" s="212">
        <v>0</v>
      </c>
      <c r="K177" s="212">
        <v>0</v>
      </c>
      <c r="L177" s="212">
        <v>0</v>
      </c>
      <c r="N177" s="48" t="str">
        <f>_xlfn.CONCAT(Inputs24[[#This Row],[Reference]], "_",Inputs24[[#This Row],[Acronym]])</f>
        <v>PR24QA_PR24CA11_OUT4_PRT</v>
      </c>
    </row>
    <row r="178" spans="1:14">
      <c r="A178" s="48" t="s">
        <v>102</v>
      </c>
      <c r="B178" s="48" t="s">
        <v>118</v>
      </c>
      <c r="C178" s="48" t="s">
        <v>119</v>
      </c>
      <c r="D178" s="48" t="s">
        <v>59</v>
      </c>
      <c r="E178" s="48" t="s">
        <v>40</v>
      </c>
      <c r="F178" s="209">
        <v>289.05400000000003</v>
      </c>
      <c r="G178" s="209">
        <v>293.92</v>
      </c>
      <c r="H178" s="209">
        <v>295.96999999999997</v>
      </c>
      <c r="I178" s="209">
        <v>298.73</v>
      </c>
      <c r="J178" s="209">
        <v>301.52</v>
      </c>
      <c r="K178" s="209">
        <v>303.82</v>
      </c>
      <c r="L178" s="209">
        <v>306.02</v>
      </c>
      <c r="N178" s="48" t="str">
        <f>_xlfn.CONCAT(Inputs24[[#This Row],[Reference]], "_",Inputs24[[#This Row],[Acronym]])</f>
        <v>C_HHT_PR24CA009_OFWAT_SES</v>
      </c>
    </row>
    <row r="179" spans="1:14">
      <c r="A179" s="48" t="s">
        <v>102</v>
      </c>
      <c r="B179" s="48" t="s">
        <v>120</v>
      </c>
      <c r="C179" s="48" t="s">
        <v>121</v>
      </c>
      <c r="D179" s="48" t="s">
        <v>68</v>
      </c>
      <c r="E179" s="48" t="s">
        <v>40</v>
      </c>
      <c r="F179" s="209">
        <v>190.66621252924708</v>
      </c>
      <c r="G179" s="209">
        <v>252.56872618399564</v>
      </c>
      <c r="H179" s="209">
        <v>270.06791228840757</v>
      </c>
      <c r="I179" s="209">
        <v>289.15743313359889</v>
      </c>
      <c r="J179" s="209">
        <v>301.26691430087556</v>
      </c>
      <c r="K179" s="209">
        <v>307.74471726680275</v>
      </c>
      <c r="L179" s="209">
        <v>313.48277890333969</v>
      </c>
      <c r="N179" s="48" t="str">
        <f>_xlfn.CONCAT(Inputs24[[#This Row],[Reference]], "_",Inputs24[[#This Row],[Acronym]])</f>
        <v>C_REVHH_PR24CA009_OFWAT_SES</v>
      </c>
    </row>
    <row r="180" spans="1:14">
      <c r="A180" s="48" t="s">
        <v>102</v>
      </c>
      <c r="B180" s="48" t="s">
        <v>122</v>
      </c>
      <c r="C180" s="48" t="s">
        <v>123</v>
      </c>
      <c r="D180" s="48" t="s">
        <v>50</v>
      </c>
      <c r="E180" s="48" t="s">
        <v>40</v>
      </c>
      <c r="F180" s="210">
        <v>0</v>
      </c>
      <c r="G180" s="210">
        <v>0</v>
      </c>
      <c r="H180" s="210">
        <v>0</v>
      </c>
      <c r="I180" s="210">
        <v>0</v>
      </c>
      <c r="J180" s="210">
        <v>0</v>
      </c>
      <c r="K180" s="210">
        <v>0</v>
      </c>
      <c r="L180" s="210">
        <v>0</v>
      </c>
      <c r="N180" s="48" t="str">
        <f>_xlfn.CONCAT(Inputs24[[#This Row],[Reference]], "_",Inputs24[[#This Row],[Acronym]])</f>
        <v>C_HHDUHH_PR24CA009_OFWAT_SES</v>
      </c>
    </row>
    <row r="181" spans="1:14">
      <c r="A181" s="48" t="s">
        <v>102</v>
      </c>
      <c r="B181" s="48" t="s">
        <v>124</v>
      </c>
      <c r="C181" s="48" t="s">
        <v>125</v>
      </c>
      <c r="D181" s="48" t="s">
        <v>50</v>
      </c>
      <c r="E181" s="48" t="s">
        <v>40</v>
      </c>
      <c r="F181" s="210">
        <v>19.368751826876281</v>
      </c>
      <c r="G181" s="210">
        <v>19.380899039615905</v>
      </c>
      <c r="H181" s="210">
        <v>19.380899039615905</v>
      </c>
      <c r="I181" s="210">
        <v>19.380899039615905</v>
      </c>
      <c r="J181" s="210">
        <v>19.380899039615905</v>
      </c>
      <c r="K181" s="210">
        <v>19.380899039615905</v>
      </c>
      <c r="L181" s="210">
        <v>19.380899039615905</v>
      </c>
      <c r="N181" s="48" t="str">
        <f>_xlfn.CONCAT(Inputs24[[#This Row],[Reference]], "_",Inputs24[[#This Row],[Acronym]])</f>
        <v>C_EQLPCF62_PR24CA009_OFWAT_SES</v>
      </c>
    </row>
    <row r="182" spans="1:14">
      <c r="A182" s="48" t="s">
        <v>102</v>
      </c>
      <c r="B182" s="48" t="s">
        <v>126</v>
      </c>
      <c r="C182" s="48" t="s">
        <v>127</v>
      </c>
      <c r="D182" s="48" t="s">
        <v>50</v>
      </c>
      <c r="E182" s="48" t="s">
        <v>40</v>
      </c>
      <c r="F182" s="210">
        <v>8.2320452331801874</v>
      </c>
      <c r="G182" s="210">
        <v>8.2320452331801874</v>
      </c>
      <c r="H182" s="210">
        <v>8.2320452331801874</v>
      </c>
      <c r="I182" s="210">
        <v>8.2320452331801874</v>
      </c>
      <c r="J182" s="210">
        <v>8.2320452331801874</v>
      </c>
      <c r="K182" s="210">
        <v>8.2320452331801874</v>
      </c>
      <c r="L182" s="210">
        <v>8.2320452331801874</v>
      </c>
      <c r="N182" s="48" t="str">
        <f>_xlfn.CONCAT(Inputs24[[#This Row],[Reference]], "_",Inputs24[[#This Row],[Acronym]])</f>
        <v>C_INCSCOREINT_PR24CA009_OFWAT_SES</v>
      </c>
    </row>
    <row r="183" spans="1:14">
      <c r="A183" s="48" t="s">
        <v>102</v>
      </c>
      <c r="B183" s="48" t="s">
        <v>128</v>
      </c>
      <c r="C183" s="48" t="s">
        <v>129</v>
      </c>
      <c r="D183" s="48" t="s">
        <v>39</v>
      </c>
      <c r="E183" s="48" t="s">
        <v>40</v>
      </c>
      <c r="F183" s="209">
        <v>0</v>
      </c>
      <c r="G183" s="209">
        <v>0</v>
      </c>
      <c r="H183" s="209">
        <v>0</v>
      </c>
      <c r="I183" s="209">
        <v>0</v>
      </c>
      <c r="J183" s="209">
        <v>0</v>
      </c>
      <c r="K183" s="209">
        <v>0</v>
      </c>
      <c r="L183" s="209">
        <v>0</v>
      </c>
      <c r="N183" s="48" t="str">
        <f>_xlfn.CONCAT(Inputs24[[#This Row],[Reference]], "_",Inputs24[[#This Row],[Acronym]])</f>
        <v>C_COVID20_PR24CA009_OFWAT_SES</v>
      </c>
    </row>
    <row r="184" spans="1:14">
      <c r="A184" s="48" t="s">
        <v>102</v>
      </c>
      <c r="B184" s="48" t="s">
        <v>130</v>
      </c>
      <c r="C184" s="48" t="s">
        <v>131</v>
      </c>
      <c r="D184" s="48" t="s">
        <v>39</v>
      </c>
      <c r="E184" s="48" t="s">
        <v>40</v>
      </c>
      <c r="F184" s="209">
        <v>0</v>
      </c>
      <c r="G184" s="209">
        <v>0</v>
      </c>
      <c r="H184" s="209">
        <v>0</v>
      </c>
      <c r="I184" s="209">
        <v>0</v>
      </c>
      <c r="J184" s="209">
        <v>0</v>
      </c>
      <c r="K184" s="209">
        <v>0</v>
      </c>
      <c r="L184" s="209">
        <v>0</v>
      </c>
      <c r="N184" s="48" t="str">
        <f>_xlfn.CONCAT(Inputs24[[#This Row],[Reference]], "_",Inputs24[[#This Row],[Acronym]])</f>
        <v>C_COVID21_PR24CA009_OFWAT_SES</v>
      </c>
    </row>
    <row r="185" spans="1:14">
      <c r="A185" s="48" t="s">
        <v>102</v>
      </c>
      <c r="B185" s="48" t="s">
        <v>132</v>
      </c>
      <c r="C185" s="48" t="s">
        <v>133</v>
      </c>
      <c r="D185" s="48" t="s">
        <v>83</v>
      </c>
      <c r="E185" s="48" t="s">
        <v>40</v>
      </c>
      <c r="F185" s="211" t="s">
        <v>134</v>
      </c>
      <c r="G185" s="211" t="s">
        <v>135</v>
      </c>
      <c r="H185" s="211" t="s">
        <v>135</v>
      </c>
      <c r="I185" s="211" t="s">
        <v>135</v>
      </c>
      <c r="J185" s="211" t="s">
        <v>135</v>
      </c>
      <c r="K185" s="211" t="s">
        <v>135</v>
      </c>
      <c r="L185" s="211" t="s">
        <v>135</v>
      </c>
      <c r="N185" s="48" t="str">
        <f>_xlfn.CONCAT(Inputs24[[#This Row],[Reference]], "_",Inputs24[[#This Row],[Acronym]])</f>
        <v>PR24QA_PR24CA11_OUT1_SES</v>
      </c>
    </row>
    <row r="186" spans="1:14">
      <c r="A186" s="48" t="s">
        <v>102</v>
      </c>
      <c r="B186" s="48" t="s">
        <v>136</v>
      </c>
      <c r="C186" s="48" t="s">
        <v>137</v>
      </c>
      <c r="D186" s="48" t="s">
        <v>83</v>
      </c>
      <c r="E186" s="48" t="s">
        <v>40</v>
      </c>
      <c r="F186" s="211" t="s">
        <v>134</v>
      </c>
      <c r="G186" s="211" t="s">
        <v>138</v>
      </c>
      <c r="H186" s="211" t="s">
        <v>138</v>
      </c>
      <c r="I186" s="211" t="s">
        <v>138</v>
      </c>
      <c r="J186" s="211" t="s">
        <v>138</v>
      </c>
      <c r="K186" s="211" t="s">
        <v>138</v>
      </c>
      <c r="L186" s="211" t="s">
        <v>138</v>
      </c>
      <c r="N186" s="48" t="str">
        <f>_xlfn.CONCAT(Inputs24[[#This Row],[Reference]], "_",Inputs24[[#This Row],[Acronym]])</f>
        <v>PR24QA_PR24CA11_OUT2_SES</v>
      </c>
    </row>
    <row r="187" spans="1:14">
      <c r="A187" s="48" t="s">
        <v>102</v>
      </c>
      <c r="B187" s="48" t="s">
        <v>139</v>
      </c>
      <c r="C187" s="48" t="s">
        <v>140</v>
      </c>
      <c r="D187" s="48" t="s">
        <v>83</v>
      </c>
      <c r="E187" s="48" t="s">
        <v>40</v>
      </c>
      <c r="F187" s="211" t="s">
        <v>134</v>
      </c>
      <c r="G187" s="212">
        <v>0</v>
      </c>
      <c r="H187" s="212">
        <v>0</v>
      </c>
      <c r="I187" s="212">
        <v>0</v>
      </c>
      <c r="J187" s="212">
        <v>0</v>
      </c>
      <c r="K187" s="212">
        <v>0</v>
      </c>
      <c r="L187" s="212">
        <v>0</v>
      </c>
      <c r="N187" s="48" t="str">
        <f>_xlfn.CONCAT(Inputs24[[#This Row],[Reference]], "_",Inputs24[[#This Row],[Acronym]])</f>
        <v>PR24QA_PR24CA11_OUT3_SES</v>
      </c>
    </row>
    <row r="188" spans="1:14">
      <c r="A188" s="48" t="s">
        <v>102</v>
      </c>
      <c r="B188" s="48" t="s">
        <v>141</v>
      </c>
      <c r="C188" s="48" t="s">
        <v>142</v>
      </c>
      <c r="D188" s="48" t="s">
        <v>39</v>
      </c>
      <c r="E188" s="48" t="s">
        <v>40</v>
      </c>
      <c r="F188" s="211" t="s">
        <v>134</v>
      </c>
      <c r="G188" s="212">
        <v>0</v>
      </c>
      <c r="H188" s="212">
        <v>0</v>
      </c>
      <c r="I188" s="212">
        <v>0</v>
      </c>
      <c r="J188" s="212">
        <v>0</v>
      </c>
      <c r="K188" s="212">
        <v>0</v>
      </c>
      <c r="L188" s="212">
        <v>0</v>
      </c>
      <c r="N188" s="48" t="str">
        <f>_xlfn.CONCAT(Inputs24[[#This Row],[Reference]], "_",Inputs24[[#This Row],[Acronym]])</f>
        <v>PR24QA_PR24CA11_OUT4_SES</v>
      </c>
    </row>
    <row r="189" spans="1:14">
      <c r="A189" s="48" t="s">
        <v>103</v>
      </c>
      <c r="B189" s="48" t="s">
        <v>118</v>
      </c>
      <c r="C189" s="48" t="s">
        <v>119</v>
      </c>
      <c r="D189" s="48" t="s">
        <v>59</v>
      </c>
      <c r="E189" s="48" t="s">
        <v>40</v>
      </c>
      <c r="F189" s="209">
        <v>909.98199999999997</v>
      </c>
      <c r="G189" s="209">
        <v>917.91235035712043</v>
      </c>
      <c r="H189" s="209">
        <v>926.9671746004168</v>
      </c>
      <c r="I189" s="209">
        <v>938.12120137880288</v>
      </c>
      <c r="J189" s="209">
        <v>949.47304739319236</v>
      </c>
      <c r="K189" s="209">
        <v>960.99829769856365</v>
      </c>
      <c r="L189" s="209">
        <v>972.69872237252343</v>
      </c>
      <c r="N189" s="48" t="str">
        <f>_xlfn.CONCAT(Inputs24[[#This Row],[Reference]], "_",Inputs24[[#This Row],[Acronym]])</f>
        <v>C_HHT_PR24CA009_OFWAT_SEW</v>
      </c>
    </row>
    <row r="190" spans="1:14">
      <c r="A190" s="48" t="s">
        <v>103</v>
      </c>
      <c r="B190" s="48" t="s">
        <v>120</v>
      </c>
      <c r="C190" s="48" t="s">
        <v>121</v>
      </c>
      <c r="D190" s="48" t="s">
        <v>68</v>
      </c>
      <c r="E190" s="48" t="s">
        <v>40</v>
      </c>
      <c r="F190" s="209">
        <v>227.46304066269803</v>
      </c>
      <c r="G190" s="209">
        <v>232.11978350836091</v>
      </c>
      <c r="H190" s="209">
        <v>264.58027486950232</v>
      </c>
      <c r="I190" s="209">
        <v>268.25330723390374</v>
      </c>
      <c r="J190" s="209">
        <v>262.47983199515153</v>
      </c>
      <c r="K190" s="209">
        <v>265.78644276974967</v>
      </c>
      <c r="L190" s="209">
        <v>270.27879715155575</v>
      </c>
      <c r="N190" s="48" t="str">
        <f>_xlfn.CONCAT(Inputs24[[#This Row],[Reference]], "_",Inputs24[[#This Row],[Acronym]])</f>
        <v>C_REVHH_PR24CA009_OFWAT_SEW</v>
      </c>
    </row>
    <row r="191" spans="1:14">
      <c r="A191" s="48" t="s">
        <v>103</v>
      </c>
      <c r="B191" s="48" t="s">
        <v>122</v>
      </c>
      <c r="C191" s="48" t="s">
        <v>123</v>
      </c>
      <c r="D191" s="48" t="s">
        <v>50</v>
      </c>
      <c r="E191" s="48" t="s">
        <v>40</v>
      </c>
      <c r="F191" s="210">
        <v>0</v>
      </c>
      <c r="G191" s="210">
        <v>0</v>
      </c>
      <c r="H191" s="210">
        <v>0</v>
      </c>
      <c r="I191" s="210">
        <v>0</v>
      </c>
      <c r="J191" s="210">
        <v>0</v>
      </c>
      <c r="K191" s="210">
        <v>0</v>
      </c>
      <c r="L191" s="210">
        <v>0</v>
      </c>
      <c r="N191" s="48" t="str">
        <f>_xlfn.CONCAT(Inputs24[[#This Row],[Reference]], "_",Inputs24[[#This Row],[Acronym]])</f>
        <v>C_HHDUHH_PR24CA009_OFWAT_SEW</v>
      </c>
    </row>
    <row r="192" spans="1:14">
      <c r="A192" s="48" t="s">
        <v>103</v>
      </c>
      <c r="B192" s="48" t="s">
        <v>124</v>
      </c>
      <c r="C192" s="48" t="s">
        <v>125</v>
      </c>
      <c r="D192" s="48" t="s">
        <v>50</v>
      </c>
      <c r="E192" s="48" t="s">
        <v>40</v>
      </c>
      <c r="F192" s="210">
        <v>17.87603828491218</v>
      </c>
      <c r="G192" s="210">
        <v>17.919847757709984</v>
      </c>
      <c r="H192" s="210">
        <v>17.919847757709984</v>
      </c>
      <c r="I192" s="210">
        <v>17.919847757709984</v>
      </c>
      <c r="J192" s="210">
        <v>17.919847757709984</v>
      </c>
      <c r="K192" s="210">
        <v>17.919847757709984</v>
      </c>
      <c r="L192" s="210">
        <v>17.919847757709984</v>
      </c>
      <c r="N192" s="48" t="str">
        <f>_xlfn.CONCAT(Inputs24[[#This Row],[Reference]], "_",Inputs24[[#This Row],[Acronym]])</f>
        <v>C_EQLPCF62_PR24CA009_OFWAT_SEW</v>
      </c>
    </row>
    <row r="193" spans="1:14">
      <c r="A193" s="48" t="s">
        <v>103</v>
      </c>
      <c r="B193" s="48" t="s">
        <v>126</v>
      </c>
      <c r="C193" s="48" t="s">
        <v>127</v>
      </c>
      <c r="D193" s="48" t="s">
        <v>50</v>
      </c>
      <c r="E193" s="48" t="s">
        <v>40</v>
      </c>
      <c r="F193" s="210">
        <v>8.4619348517187589</v>
      </c>
      <c r="G193" s="210">
        <v>8.4619348517187589</v>
      </c>
      <c r="H193" s="210">
        <v>8.4619348517187589</v>
      </c>
      <c r="I193" s="210">
        <v>8.4619348517187589</v>
      </c>
      <c r="J193" s="210">
        <v>8.4619348517187589</v>
      </c>
      <c r="K193" s="210">
        <v>8.4619348517187589</v>
      </c>
      <c r="L193" s="210">
        <v>8.4619348517187589</v>
      </c>
      <c r="N193" s="48" t="str">
        <f>_xlfn.CONCAT(Inputs24[[#This Row],[Reference]], "_",Inputs24[[#This Row],[Acronym]])</f>
        <v>C_INCSCOREINT_PR24CA009_OFWAT_SEW</v>
      </c>
    </row>
    <row r="194" spans="1:14">
      <c r="A194" s="48" t="s">
        <v>103</v>
      </c>
      <c r="B194" s="48" t="s">
        <v>128</v>
      </c>
      <c r="C194" s="48" t="s">
        <v>129</v>
      </c>
      <c r="D194" s="48" t="s">
        <v>39</v>
      </c>
      <c r="E194" s="48" t="s">
        <v>40</v>
      </c>
      <c r="F194" s="209">
        <v>0</v>
      </c>
      <c r="G194" s="209">
        <v>0</v>
      </c>
      <c r="H194" s="209">
        <v>0</v>
      </c>
      <c r="I194" s="209">
        <v>0</v>
      </c>
      <c r="J194" s="209">
        <v>0</v>
      </c>
      <c r="K194" s="209">
        <v>0</v>
      </c>
      <c r="L194" s="209">
        <v>0</v>
      </c>
      <c r="N194" s="48" t="str">
        <f>_xlfn.CONCAT(Inputs24[[#This Row],[Reference]], "_",Inputs24[[#This Row],[Acronym]])</f>
        <v>C_COVID20_PR24CA009_OFWAT_SEW</v>
      </c>
    </row>
    <row r="195" spans="1:14">
      <c r="A195" s="48" t="s">
        <v>103</v>
      </c>
      <c r="B195" s="48" t="s">
        <v>130</v>
      </c>
      <c r="C195" s="48" t="s">
        <v>131</v>
      </c>
      <c r="D195" s="48" t="s">
        <v>39</v>
      </c>
      <c r="E195" s="48" t="s">
        <v>40</v>
      </c>
      <c r="F195" s="209">
        <v>0</v>
      </c>
      <c r="G195" s="209">
        <v>0</v>
      </c>
      <c r="H195" s="209">
        <v>0</v>
      </c>
      <c r="I195" s="209">
        <v>0</v>
      </c>
      <c r="J195" s="209">
        <v>0</v>
      </c>
      <c r="K195" s="209">
        <v>0</v>
      </c>
      <c r="L195" s="209">
        <v>0</v>
      </c>
      <c r="N195" s="48" t="str">
        <f>_xlfn.CONCAT(Inputs24[[#This Row],[Reference]], "_",Inputs24[[#This Row],[Acronym]])</f>
        <v>C_COVID21_PR24CA009_OFWAT_SEW</v>
      </c>
    </row>
    <row r="196" spans="1:14">
      <c r="A196" s="48" t="s">
        <v>103</v>
      </c>
      <c r="B196" s="48" t="s">
        <v>132</v>
      </c>
      <c r="C196" s="48" t="s">
        <v>133</v>
      </c>
      <c r="D196" s="48" t="s">
        <v>83</v>
      </c>
      <c r="E196" s="48" t="s">
        <v>40</v>
      </c>
      <c r="F196" s="211" t="s">
        <v>134</v>
      </c>
      <c r="G196" s="211" t="s">
        <v>135</v>
      </c>
      <c r="H196" s="211" t="s">
        <v>135</v>
      </c>
      <c r="I196" s="211" t="s">
        <v>135</v>
      </c>
      <c r="J196" s="211" t="s">
        <v>135</v>
      </c>
      <c r="K196" s="211" t="s">
        <v>135</v>
      </c>
      <c r="L196" s="211" t="s">
        <v>135</v>
      </c>
      <c r="N196" s="48" t="str">
        <f>_xlfn.CONCAT(Inputs24[[#This Row],[Reference]], "_",Inputs24[[#This Row],[Acronym]])</f>
        <v>PR24QA_PR24CA11_OUT1_SEW</v>
      </c>
    </row>
    <row r="197" spans="1:14">
      <c r="A197" s="48" t="s">
        <v>103</v>
      </c>
      <c r="B197" s="48" t="s">
        <v>136</v>
      </c>
      <c r="C197" s="48" t="s">
        <v>137</v>
      </c>
      <c r="D197" s="48" t="s">
        <v>83</v>
      </c>
      <c r="E197" s="48" t="s">
        <v>40</v>
      </c>
      <c r="F197" s="211" t="s">
        <v>134</v>
      </c>
      <c r="G197" s="211" t="s">
        <v>138</v>
      </c>
      <c r="H197" s="211" t="s">
        <v>138</v>
      </c>
      <c r="I197" s="211" t="s">
        <v>138</v>
      </c>
      <c r="J197" s="211" t="s">
        <v>138</v>
      </c>
      <c r="K197" s="211" t="s">
        <v>138</v>
      </c>
      <c r="L197" s="211" t="s">
        <v>138</v>
      </c>
      <c r="N197" s="48" t="str">
        <f>_xlfn.CONCAT(Inputs24[[#This Row],[Reference]], "_",Inputs24[[#This Row],[Acronym]])</f>
        <v>PR24QA_PR24CA11_OUT2_SEW</v>
      </c>
    </row>
    <row r="198" spans="1:14">
      <c r="A198" s="48" t="s">
        <v>103</v>
      </c>
      <c r="B198" s="48" t="s">
        <v>139</v>
      </c>
      <c r="C198" s="48" t="s">
        <v>140</v>
      </c>
      <c r="D198" s="48" t="s">
        <v>83</v>
      </c>
      <c r="E198" s="48" t="s">
        <v>40</v>
      </c>
      <c r="F198" s="211" t="s">
        <v>134</v>
      </c>
      <c r="G198" s="212">
        <v>0</v>
      </c>
      <c r="H198" s="212">
        <v>0</v>
      </c>
      <c r="I198" s="212">
        <v>0</v>
      </c>
      <c r="J198" s="212">
        <v>0</v>
      </c>
      <c r="K198" s="212">
        <v>0</v>
      </c>
      <c r="L198" s="212">
        <v>0</v>
      </c>
      <c r="N198" s="48" t="str">
        <f>_xlfn.CONCAT(Inputs24[[#This Row],[Reference]], "_",Inputs24[[#This Row],[Acronym]])</f>
        <v>PR24QA_PR24CA11_OUT3_SEW</v>
      </c>
    </row>
    <row r="199" spans="1:14">
      <c r="A199" s="48" t="s">
        <v>103</v>
      </c>
      <c r="B199" s="48" t="s">
        <v>141</v>
      </c>
      <c r="C199" s="48" t="s">
        <v>142</v>
      </c>
      <c r="D199" s="48" t="s">
        <v>39</v>
      </c>
      <c r="E199" s="48" t="s">
        <v>40</v>
      </c>
      <c r="F199" s="211" t="s">
        <v>134</v>
      </c>
      <c r="G199" s="212">
        <v>0</v>
      </c>
      <c r="H199" s="212">
        <v>0</v>
      </c>
      <c r="I199" s="212">
        <v>0</v>
      </c>
      <c r="J199" s="212">
        <v>0</v>
      </c>
      <c r="K199" s="212">
        <v>0</v>
      </c>
      <c r="L199" s="212">
        <v>0</v>
      </c>
      <c r="N199" s="48" t="str">
        <f>_xlfn.CONCAT(Inputs24[[#This Row],[Reference]], "_",Inputs24[[#This Row],[Acronym]])</f>
        <v>PR24QA_PR24CA11_OUT4_SEW</v>
      </c>
    </row>
    <row r="200" spans="1:14">
      <c r="A200" s="48" t="s">
        <v>105</v>
      </c>
      <c r="B200" s="48" t="s">
        <v>118</v>
      </c>
      <c r="C200" s="48" t="s">
        <v>119</v>
      </c>
      <c r="D200" s="48" t="s">
        <v>59</v>
      </c>
      <c r="E200" s="48" t="s">
        <v>40</v>
      </c>
      <c r="F200" s="209">
        <v>678.99124479667216</v>
      </c>
      <c r="G200" s="209">
        <v>684.78586772574045</v>
      </c>
      <c r="H200" s="209">
        <v>691.73174585813672</v>
      </c>
      <c r="I200" s="209">
        <v>700.23174585813672</v>
      </c>
      <c r="J200" s="209">
        <v>709.78049585813665</v>
      </c>
      <c r="K200" s="209">
        <v>719.04299585813681</v>
      </c>
      <c r="L200" s="209">
        <v>727.21174585813674</v>
      </c>
      <c r="N200" s="48" t="str">
        <f>_xlfn.CONCAT(Inputs24[[#This Row],[Reference]], "_",Inputs24[[#This Row],[Acronym]])</f>
        <v>C_HHT_PR24CA009_OFWAT_SSC</v>
      </c>
    </row>
    <row r="201" spans="1:14">
      <c r="A201" s="48" t="s">
        <v>105</v>
      </c>
      <c r="B201" s="48" t="s">
        <v>120</v>
      </c>
      <c r="C201" s="48" t="s">
        <v>121</v>
      </c>
      <c r="D201" s="48" t="s">
        <v>68</v>
      </c>
      <c r="E201" s="48" t="s">
        <v>40</v>
      </c>
      <c r="F201" s="209">
        <v>161.27594257941868</v>
      </c>
      <c r="G201" s="209">
        <v>159.29366708780361</v>
      </c>
      <c r="H201" s="209">
        <v>180.1158854923078</v>
      </c>
      <c r="I201" s="209">
        <v>182.73386833090473</v>
      </c>
      <c r="J201" s="209">
        <v>182.00900757850332</v>
      </c>
      <c r="K201" s="209">
        <v>181.56662371707887</v>
      </c>
      <c r="L201" s="209">
        <v>181.47248069179912</v>
      </c>
      <c r="N201" s="48" t="str">
        <f>_xlfn.CONCAT(Inputs24[[#This Row],[Reference]], "_",Inputs24[[#This Row],[Acronym]])</f>
        <v>C_REVHH_PR24CA009_OFWAT_SSC</v>
      </c>
    </row>
    <row r="202" spans="1:14">
      <c r="A202" s="48" t="s">
        <v>105</v>
      </c>
      <c r="B202" s="48" t="s">
        <v>122</v>
      </c>
      <c r="C202" s="48" t="s">
        <v>123</v>
      </c>
      <c r="D202" s="48" t="s">
        <v>50</v>
      </c>
      <c r="E202" s="48" t="s">
        <v>40</v>
      </c>
      <c r="F202" s="210">
        <v>0</v>
      </c>
      <c r="G202" s="210">
        <v>0</v>
      </c>
      <c r="H202" s="210">
        <v>0</v>
      </c>
      <c r="I202" s="210">
        <v>0</v>
      </c>
      <c r="J202" s="210">
        <v>0</v>
      </c>
      <c r="K202" s="210">
        <v>0</v>
      </c>
      <c r="L202" s="210">
        <v>0</v>
      </c>
      <c r="N202" s="48" t="str">
        <f>_xlfn.CONCAT(Inputs24[[#This Row],[Reference]], "_",Inputs24[[#This Row],[Acronym]])</f>
        <v>C_HHDUHH_PR24CA009_OFWAT_SSC</v>
      </c>
    </row>
    <row r="203" spans="1:14">
      <c r="A203" s="48" t="s">
        <v>105</v>
      </c>
      <c r="B203" s="48" t="s">
        <v>124</v>
      </c>
      <c r="C203" s="48" t="s">
        <v>125</v>
      </c>
      <c r="D203" s="48" t="s">
        <v>50</v>
      </c>
      <c r="E203" s="48" t="s">
        <v>40</v>
      </c>
      <c r="F203" s="210">
        <v>24.056603577723507</v>
      </c>
      <c r="G203" s="210">
        <v>23.975865883832356</v>
      </c>
      <c r="H203" s="210">
        <v>23.975865883832356</v>
      </c>
      <c r="I203" s="210">
        <v>23.975865883832356</v>
      </c>
      <c r="J203" s="210">
        <v>23.975865883832356</v>
      </c>
      <c r="K203" s="210">
        <v>23.975865883832356</v>
      </c>
      <c r="L203" s="210">
        <v>23.975865883832356</v>
      </c>
      <c r="N203" s="48" t="str">
        <f>_xlfn.CONCAT(Inputs24[[#This Row],[Reference]], "_",Inputs24[[#This Row],[Acronym]])</f>
        <v>C_EQLPCF62_PR24CA009_OFWAT_SSC</v>
      </c>
    </row>
    <row r="204" spans="1:14">
      <c r="A204" s="48" t="s">
        <v>105</v>
      </c>
      <c r="B204" s="48" t="s">
        <v>126</v>
      </c>
      <c r="C204" s="48" t="s">
        <v>127</v>
      </c>
      <c r="D204" s="48" t="s">
        <v>50</v>
      </c>
      <c r="E204" s="48" t="s">
        <v>40</v>
      </c>
      <c r="F204" s="210">
        <v>14.44830264768931</v>
      </c>
      <c r="G204" s="210">
        <v>14.44830264768931</v>
      </c>
      <c r="H204" s="210">
        <v>14.44830264768931</v>
      </c>
      <c r="I204" s="210">
        <v>14.44830264768931</v>
      </c>
      <c r="J204" s="210">
        <v>14.44830264768931</v>
      </c>
      <c r="K204" s="210">
        <v>14.44830264768931</v>
      </c>
      <c r="L204" s="210">
        <v>14.44830264768931</v>
      </c>
      <c r="N204" s="48" t="str">
        <f>_xlfn.CONCAT(Inputs24[[#This Row],[Reference]], "_",Inputs24[[#This Row],[Acronym]])</f>
        <v>C_INCSCOREINT_PR24CA009_OFWAT_SSC</v>
      </c>
    </row>
    <row r="205" spans="1:14">
      <c r="A205" s="48" t="s">
        <v>105</v>
      </c>
      <c r="B205" s="48" t="s">
        <v>128</v>
      </c>
      <c r="C205" s="48" t="s">
        <v>129</v>
      </c>
      <c r="D205" s="48" t="s">
        <v>39</v>
      </c>
      <c r="E205" s="48" t="s">
        <v>40</v>
      </c>
      <c r="F205" s="209">
        <v>0</v>
      </c>
      <c r="G205" s="209">
        <v>0</v>
      </c>
      <c r="H205" s="209">
        <v>0</v>
      </c>
      <c r="I205" s="209">
        <v>0</v>
      </c>
      <c r="J205" s="209">
        <v>0</v>
      </c>
      <c r="K205" s="209">
        <v>0</v>
      </c>
      <c r="L205" s="209">
        <v>0</v>
      </c>
      <c r="N205" s="48" t="str">
        <f>_xlfn.CONCAT(Inputs24[[#This Row],[Reference]], "_",Inputs24[[#This Row],[Acronym]])</f>
        <v>C_COVID20_PR24CA009_OFWAT_SSC</v>
      </c>
    </row>
    <row r="206" spans="1:14">
      <c r="A206" s="48" t="s">
        <v>105</v>
      </c>
      <c r="B206" s="48" t="s">
        <v>130</v>
      </c>
      <c r="C206" s="48" t="s">
        <v>131</v>
      </c>
      <c r="D206" s="48" t="s">
        <v>39</v>
      </c>
      <c r="E206" s="48" t="s">
        <v>40</v>
      </c>
      <c r="F206" s="209">
        <v>0</v>
      </c>
      <c r="G206" s="209">
        <v>0</v>
      </c>
      <c r="H206" s="209">
        <v>0</v>
      </c>
      <c r="I206" s="209">
        <v>0</v>
      </c>
      <c r="J206" s="209">
        <v>0</v>
      </c>
      <c r="K206" s="209">
        <v>0</v>
      </c>
      <c r="L206" s="209">
        <v>0</v>
      </c>
      <c r="N206" s="48" t="str">
        <f>_xlfn.CONCAT(Inputs24[[#This Row],[Reference]], "_",Inputs24[[#This Row],[Acronym]])</f>
        <v>C_COVID21_PR24CA009_OFWAT_SSC</v>
      </c>
    </row>
    <row r="207" spans="1:14">
      <c r="A207" s="48" t="s">
        <v>105</v>
      </c>
      <c r="B207" s="48" t="s">
        <v>132</v>
      </c>
      <c r="C207" s="48" t="s">
        <v>133</v>
      </c>
      <c r="D207" s="48" t="s">
        <v>83</v>
      </c>
      <c r="E207" s="48" t="s">
        <v>40</v>
      </c>
      <c r="F207" s="211" t="s">
        <v>134</v>
      </c>
      <c r="G207" s="211" t="s">
        <v>135</v>
      </c>
      <c r="H207" s="211" t="s">
        <v>135</v>
      </c>
      <c r="I207" s="211" t="s">
        <v>135</v>
      </c>
      <c r="J207" s="211" t="s">
        <v>135</v>
      </c>
      <c r="K207" s="211" t="s">
        <v>135</v>
      </c>
      <c r="L207" s="211" t="s">
        <v>135</v>
      </c>
      <c r="N207" s="48" t="str">
        <f>_xlfn.CONCAT(Inputs24[[#This Row],[Reference]], "_",Inputs24[[#This Row],[Acronym]])</f>
        <v>PR24QA_PR24CA11_OUT1_SSC</v>
      </c>
    </row>
    <row r="208" spans="1:14">
      <c r="A208" s="48" t="s">
        <v>105</v>
      </c>
      <c r="B208" s="48" t="s">
        <v>136</v>
      </c>
      <c r="C208" s="48" t="s">
        <v>137</v>
      </c>
      <c r="D208" s="48" t="s">
        <v>83</v>
      </c>
      <c r="E208" s="48" t="s">
        <v>40</v>
      </c>
      <c r="F208" s="211" t="s">
        <v>134</v>
      </c>
      <c r="G208" s="211" t="s">
        <v>138</v>
      </c>
      <c r="H208" s="211" t="s">
        <v>138</v>
      </c>
      <c r="I208" s="211" t="s">
        <v>138</v>
      </c>
      <c r="J208" s="211" t="s">
        <v>138</v>
      </c>
      <c r="K208" s="211" t="s">
        <v>138</v>
      </c>
      <c r="L208" s="211" t="s">
        <v>138</v>
      </c>
      <c r="N208" s="48" t="str">
        <f>_xlfn.CONCAT(Inputs24[[#This Row],[Reference]], "_",Inputs24[[#This Row],[Acronym]])</f>
        <v>PR24QA_PR24CA11_OUT2_SSC</v>
      </c>
    </row>
    <row r="209" spans="1:14">
      <c r="A209" s="48" t="s">
        <v>105</v>
      </c>
      <c r="B209" s="48" t="s">
        <v>139</v>
      </c>
      <c r="C209" s="48" t="s">
        <v>140</v>
      </c>
      <c r="D209" s="48" t="s">
        <v>83</v>
      </c>
      <c r="E209" s="48" t="s">
        <v>40</v>
      </c>
      <c r="F209" s="211" t="s">
        <v>134</v>
      </c>
      <c r="G209" s="212">
        <v>0</v>
      </c>
      <c r="H209" s="212">
        <v>0</v>
      </c>
      <c r="I209" s="212">
        <v>0</v>
      </c>
      <c r="J209" s="212">
        <v>0</v>
      </c>
      <c r="K209" s="212">
        <v>0</v>
      </c>
      <c r="L209" s="212">
        <v>0</v>
      </c>
      <c r="N209" s="48" t="str">
        <f>_xlfn.CONCAT(Inputs24[[#This Row],[Reference]], "_",Inputs24[[#This Row],[Acronym]])</f>
        <v>PR24QA_PR24CA11_OUT3_SSC</v>
      </c>
    </row>
    <row r="210" spans="1:14">
      <c r="A210" s="48" t="s">
        <v>105</v>
      </c>
      <c r="B210" s="48" t="s">
        <v>141</v>
      </c>
      <c r="C210" s="48" t="s">
        <v>142</v>
      </c>
      <c r="D210" s="48" t="s">
        <v>39</v>
      </c>
      <c r="E210" s="48" t="s">
        <v>40</v>
      </c>
      <c r="F210" s="211" t="s">
        <v>134</v>
      </c>
      <c r="G210" s="212">
        <v>0</v>
      </c>
      <c r="H210" s="212">
        <v>0</v>
      </c>
      <c r="I210" s="212">
        <v>0</v>
      </c>
      <c r="J210" s="212">
        <v>0</v>
      </c>
      <c r="K210" s="212">
        <v>0</v>
      </c>
      <c r="L210" s="212">
        <v>0</v>
      </c>
      <c r="N210" s="48" t="str">
        <f>_xlfn.CONCAT(Inputs24[[#This Row],[Reference]], "_",Inputs24[[#This Row],[Acronym]])</f>
        <v>PR24QA_PR24CA11_OUT4_SSC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8E6B2-EFF0-4621-9ABA-B2A6A58B98A0}">
  <sheetPr codeName="Sheet9">
    <tabColor rgb="FFFFDB8E"/>
  </sheetPr>
  <dimension ref="A1:D140"/>
  <sheetViews>
    <sheetView zoomScale="80" zoomScaleNormal="80" workbookViewId="0"/>
  </sheetViews>
  <sheetFormatPr defaultRowHeight="13.15"/>
  <cols>
    <col min="1" max="1" width="16.5" style="48" customWidth="1"/>
    <col min="2" max="2" width="9" style="48"/>
    <col min="3" max="3" width="22.625" style="48" customWidth="1"/>
    <col min="4" max="4" width="19.5" style="48" customWidth="1"/>
    <col min="5" max="16384" width="9" style="48"/>
  </cols>
  <sheetData>
    <row r="1" spans="1:4" ht="18">
      <c r="A1" s="213" t="s">
        <v>143</v>
      </c>
    </row>
    <row r="2" spans="1:4">
      <c r="A2" s="50"/>
      <c r="B2" s="50"/>
      <c r="C2" s="50" t="s">
        <v>144</v>
      </c>
      <c r="D2" s="50" t="s">
        <v>145</v>
      </c>
    </row>
    <row r="3" spans="1:4" ht="52.5">
      <c r="A3" s="50"/>
      <c r="B3" s="50"/>
      <c r="C3" s="51" t="s">
        <v>146</v>
      </c>
      <c r="D3" s="51" t="s">
        <v>147</v>
      </c>
    </row>
    <row r="4" spans="1:4">
      <c r="A4" s="50" t="s">
        <v>13</v>
      </c>
      <c r="B4" s="50" t="s">
        <v>148</v>
      </c>
      <c r="C4" s="50" t="s">
        <v>50</v>
      </c>
      <c r="D4" s="50" t="s">
        <v>50</v>
      </c>
    </row>
    <row r="5" spans="1:4">
      <c r="A5" s="48" t="s">
        <v>92</v>
      </c>
      <c r="B5" s="48" t="s">
        <v>27</v>
      </c>
      <c r="C5" s="52">
        <v>0</v>
      </c>
      <c r="D5" s="52">
        <v>8.7741270075143429E-2</v>
      </c>
    </row>
    <row r="6" spans="1:4">
      <c r="A6" s="48" t="s">
        <v>92</v>
      </c>
      <c r="B6" s="48" t="s">
        <v>28</v>
      </c>
      <c r="C6" s="52">
        <v>0</v>
      </c>
      <c r="D6" s="52">
        <v>5.5469014561462915E-2</v>
      </c>
    </row>
    <row r="7" spans="1:4">
      <c r="A7" s="48" t="s">
        <v>92</v>
      </c>
      <c r="B7" s="48" t="s">
        <v>29</v>
      </c>
      <c r="C7" s="52">
        <v>0</v>
      </c>
      <c r="D7" s="52">
        <v>3.0395539042268771E-2</v>
      </c>
    </row>
    <row r="8" spans="1:4">
      <c r="A8" s="48" t="s">
        <v>92</v>
      </c>
      <c r="B8" s="48" t="s">
        <v>30</v>
      </c>
      <c r="C8" s="52">
        <v>0.02</v>
      </c>
      <c r="D8" s="52">
        <v>2.2964283443754008E-2</v>
      </c>
    </row>
    <row r="9" spans="1:4">
      <c r="A9" s="48" t="s">
        <v>92</v>
      </c>
      <c r="B9" s="48" t="s">
        <v>31</v>
      </c>
      <c r="C9" s="52">
        <v>0.02</v>
      </c>
      <c r="D9" s="52">
        <v>2.208587240823201E-2</v>
      </c>
    </row>
    <row r="10" spans="1:4">
      <c r="A10" s="48" t="s">
        <v>92</v>
      </c>
      <c r="B10" s="48" t="s">
        <v>32</v>
      </c>
      <c r="C10" s="52">
        <v>0.02</v>
      </c>
      <c r="D10" s="52">
        <v>2.3461186218313834E-2</v>
      </c>
    </row>
    <row r="11" spans="1:4">
      <c r="A11" s="48" t="s">
        <v>92</v>
      </c>
      <c r="B11" s="48" t="s">
        <v>33</v>
      </c>
      <c r="C11" s="52">
        <v>0.02</v>
      </c>
      <c r="D11" s="52">
        <v>2.3120953195473692E-2</v>
      </c>
    </row>
    <row r="12" spans="1:4">
      <c r="A12" s="48" t="s">
        <v>92</v>
      </c>
      <c r="B12" s="48" t="s">
        <v>34</v>
      </c>
      <c r="C12" s="52">
        <v>0.02</v>
      </c>
      <c r="D12" s="52">
        <v>2.0744632800458351E-2</v>
      </c>
    </row>
    <row r="13" spans="1:4">
      <c r="A13" s="48" t="s">
        <v>111</v>
      </c>
      <c r="B13" s="48" t="s">
        <v>27</v>
      </c>
      <c r="C13" s="52">
        <v>0</v>
      </c>
      <c r="D13" s="52">
        <v>8.7741270075143429E-2</v>
      </c>
    </row>
    <row r="14" spans="1:4">
      <c r="A14" s="48" t="s">
        <v>111</v>
      </c>
      <c r="B14" s="48" t="s">
        <v>28</v>
      </c>
      <c r="C14" s="52">
        <v>0</v>
      </c>
      <c r="D14" s="52">
        <v>5.5469014561462915E-2</v>
      </c>
    </row>
    <row r="15" spans="1:4">
      <c r="A15" s="48" t="s">
        <v>111</v>
      </c>
      <c r="B15" s="48" t="s">
        <v>29</v>
      </c>
      <c r="C15" s="52">
        <v>0</v>
      </c>
      <c r="D15" s="52">
        <v>3.0395539042268771E-2</v>
      </c>
    </row>
    <row r="16" spans="1:4">
      <c r="A16" s="48" t="s">
        <v>111</v>
      </c>
      <c r="B16" s="48" t="s">
        <v>30</v>
      </c>
      <c r="C16" s="52">
        <v>0.02</v>
      </c>
      <c r="D16" s="52">
        <v>2.2964283443754008E-2</v>
      </c>
    </row>
    <row r="17" spans="1:4">
      <c r="A17" s="48" t="s">
        <v>111</v>
      </c>
      <c r="B17" s="48" t="s">
        <v>31</v>
      </c>
      <c r="C17" s="52">
        <v>0.02</v>
      </c>
      <c r="D17" s="52">
        <v>2.208587240823201E-2</v>
      </c>
    </row>
    <row r="18" spans="1:4">
      <c r="A18" s="48" t="s">
        <v>111</v>
      </c>
      <c r="B18" s="48" t="s">
        <v>32</v>
      </c>
      <c r="C18" s="52">
        <v>0.02</v>
      </c>
      <c r="D18" s="52">
        <v>2.3461186218313834E-2</v>
      </c>
    </row>
    <row r="19" spans="1:4">
      <c r="A19" s="48" t="s">
        <v>111</v>
      </c>
      <c r="B19" s="48" t="s">
        <v>33</v>
      </c>
      <c r="C19" s="52">
        <v>0.02</v>
      </c>
      <c r="D19" s="52">
        <v>2.3120953195473692E-2</v>
      </c>
    </row>
    <row r="20" spans="1:4">
      <c r="A20" s="48" t="s">
        <v>111</v>
      </c>
      <c r="B20" s="48" t="s">
        <v>34</v>
      </c>
      <c r="C20" s="52">
        <v>0.02</v>
      </c>
      <c r="D20" s="52">
        <v>2.0744632800458351E-2</v>
      </c>
    </row>
    <row r="21" spans="1:4">
      <c r="A21" s="48" t="s">
        <v>97</v>
      </c>
      <c r="B21" s="48" t="s">
        <v>27</v>
      </c>
      <c r="C21" s="52">
        <v>0</v>
      </c>
      <c r="D21" s="52">
        <v>8.7741270075143429E-2</v>
      </c>
    </row>
    <row r="22" spans="1:4">
      <c r="A22" s="48" t="s">
        <v>97</v>
      </c>
      <c r="B22" s="48" t="s">
        <v>28</v>
      </c>
      <c r="C22" s="52">
        <v>0</v>
      </c>
      <c r="D22" s="52">
        <v>5.5469014561462915E-2</v>
      </c>
    </row>
    <row r="23" spans="1:4">
      <c r="A23" s="48" t="s">
        <v>97</v>
      </c>
      <c r="B23" s="48" t="s">
        <v>29</v>
      </c>
      <c r="C23" s="52">
        <v>0</v>
      </c>
      <c r="D23" s="52">
        <v>3.0395539042268771E-2</v>
      </c>
    </row>
    <row r="24" spans="1:4">
      <c r="A24" s="48" t="s">
        <v>97</v>
      </c>
      <c r="B24" s="48" t="s">
        <v>30</v>
      </c>
      <c r="C24" s="52">
        <v>0.02</v>
      </c>
      <c r="D24" s="52">
        <v>2.2964283443754008E-2</v>
      </c>
    </row>
    <row r="25" spans="1:4">
      <c r="A25" s="48" t="s">
        <v>97</v>
      </c>
      <c r="B25" s="48" t="s">
        <v>31</v>
      </c>
      <c r="C25" s="52">
        <v>0.02</v>
      </c>
      <c r="D25" s="52">
        <v>2.208587240823201E-2</v>
      </c>
    </row>
    <row r="26" spans="1:4">
      <c r="A26" s="48" t="s">
        <v>97</v>
      </c>
      <c r="B26" s="48" t="s">
        <v>32</v>
      </c>
      <c r="C26" s="52">
        <v>0.02</v>
      </c>
      <c r="D26" s="52">
        <v>2.3461186218313834E-2</v>
      </c>
    </row>
    <row r="27" spans="1:4">
      <c r="A27" s="48" t="s">
        <v>97</v>
      </c>
      <c r="B27" s="48" t="s">
        <v>33</v>
      </c>
      <c r="C27" s="52">
        <v>0.02</v>
      </c>
      <c r="D27" s="52">
        <v>2.3120953195473692E-2</v>
      </c>
    </row>
    <row r="28" spans="1:4">
      <c r="A28" s="48" t="s">
        <v>97</v>
      </c>
      <c r="B28" s="48" t="s">
        <v>34</v>
      </c>
      <c r="C28" s="52">
        <v>0.02</v>
      </c>
      <c r="D28" s="52">
        <v>2.0744632800458351E-2</v>
      </c>
    </row>
    <row r="29" spans="1:4">
      <c r="A29" s="48" t="s">
        <v>98</v>
      </c>
      <c r="B29" s="48" t="s">
        <v>27</v>
      </c>
      <c r="C29" s="52">
        <v>0</v>
      </c>
      <c r="D29" s="52">
        <v>8.7741270075143429E-2</v>
      </c>
    </row>
    <row r="30" spans="1:4">
      <c r="A30" s="48" t="s">
        <v>98</v>
      </c>
      <c r="B30" s="48" t="s">
        <v>28</v>
      </c>
      <c r="C30" s="52">
        <v>0</v>
      </c>
      <c r="D30" s="52">
        <v>5.5469014561462915E-2</v>
      </c>
    </row>
    <row r="31" spans="1:4">
      <c r="A31" s="48" t="s">
        <v>98</v>
      </c>
      <c r="B31" s="48" t="s">
        <v>29</v>
      </c>
      <c r="C31" s="52">
        <v>0</v>
      </c>
      <c r="D31" s="52">
        <v>3.0395539042268771E-2</v>
      </c>
    </row>
    <row r="32" spans="1:4">
      <c r="A32" s="48" t="s">
        <v>98</v>
      </c>
      <c r="B32" s="48" t="s">
        <v>30</v>
      </c>
      <c r="C32" s="52">
        <v>0.02</v>
      </c>
      <c r="D32" s="52">
        <v>2.2964283443754008E-2</v>
      </c>
    </row>
    <row r="33" spans="1:4">
      <c r="A33" s="48" t="s">
        <v>98</v>
      </c>
      <c r="B33" s="48" t="s">
        <v>31</v>
      </c>
      <c r="C33" s="52">
        <v>0.02</v>
      </c>
      <c r="D33" s="52">
        <v>2.208587240823201E-2</v>
      </c>
    </row>
    <row r="34" spans="1:4">
      <c r="A34" s="48" t="s">
        <v>98</v>
      </c>
      <c r="B34" s="48" t="s">
        <v>32</v>
      </c>
      <c r="C34" s="52">
        <v>0.02</v>
      </c>
      <c r="D34" s="52">
        <v>2.3461186218313834E-2</v>
      </c>
    </row>
    <row r="35" spans="1:4">
      <c r="A35" s="48" t="s">
        <v>98</v>
      </c>
      <c r="B35" s="48" t="s">
        <v>33</v>
      </c>
      <c r="C35" s="52">
        <v>0.02</v>
      </c>
      <c r="D35" s="52">
        <v>2.3120953195473692E-2</v>
      </c>
    </row>
    <row r="36" spans="1:4">
      <c r="A36" s="48" t="s">
        <v>98</v>
      </c>
      <c r="B36" s="48" t="s">
        <v>34</v>
      </c>
      <c r="C36" s="52">
        <v>0.02</v>
      </c>
      <c r="D36" s="52">
        <v>2.0744632800458351E-2</v>
      </c>
    </row>
    <row r="37" spans="1:4">
      <c r="A37" s="48" t="s">
        <v>106</v>
      </c>
      <c r="B37" s="48" t="s">
        <v>27</v>
      </c>
      <c r="C37" s="52">
        <v>0</v>
      </c>
      <c r="D37" s="52">
        <v>8.7741270075143429E-2</v>
      </c>
    </row>
    <row r="38" spans="1:4">
      <c r="A38" s="48" t="s">
        <v>106</v>
      </c>
      <c r="B38" s="48" t="s">
        <v>28</v>
      </c>
      <c r="C38" s="52">
        <v>0</v>
      </c>
      <c r="D38" s="52">
        <v>5.5469014561462915E-2</v>
      </c>
    </row>
    <row r="39" spans="1:4">
      <c r="A39" s="48" t="s">
        <v>106</v>
      </c>
      <c r="B39" s="48" t="s">
        <v>29</v>
      </c>
      <c r="C39" s="52">
        <v>0</v>
      </c>
      <c r="D39" s="52">
        <v>3.0395539042268771E-2</v>
      </c>
    </row>
    <row r="40" spans="1:4">
      <c r="A40" s="48" t="s">
        <v>106</v>
      </c>
      <c r="B40" s="48" t="s">
        <v>30</v>
      </c>
      <c r="C40" s="52">
        <v>0.02</v>
      </c>
      <c r="D40" s="52">
        <v>2.2964283443754008E-2</v>
      </c>
    </row>
    <row r="41" spans="1:4">
      <c r="A41" s="48" t="s">
        <v>106</v>
      </c>
      <c r="B41" s="48" t="s">
        <v>31</v>
      </c>
      <c r="C41" s="52">
        <v>0.02</v>
      </c>
      <c r="D41" s="52">
        <v>2.208587240823201E-2</v>
      </c>
    </row>
    <row r="42" spans="1:4">
      <c r="A42" s="48" t="s">
        <v>106</v>
      </c>
      <c r="B42" s="48" t="s">
        <v>32</v>
      </c>
      <c r="C42" s="52">
        <v>0.02</v>
      </c>
      <c r="D42" s="52">
        <v>2.3461186218313834E-2</v>
      </c>
    </row>
    <row r="43" spans="1:4">
      <c r="A43" s="48" t="s">
        <v>106</v>
      </c>
      <c r="B43" s="48" t="s">
        <v>33</v>
      </c>
      <c r="C43" s="52">
        <v>0.02</v>
      </c>
      <c r="D43" s="52">
        <v>2.3120953195473692E-2</v>
      </c>
    </row>
    <row r="44" spans="1:4">
      <c r="A44" s="48" t="s">
        <v>106</v>
      </c>
      <c r="B44" s="48" t="s">
        <v>34</v>
      </c>
      <c r="C44" s="52">
        <v>0.02</v>
      </c>
      <c r="D44" s="52">
        <v>2.0744632800458351E-2</v>
      </c>
    </row>
    <row r="45" spans="1:4">
      <c r="A45" s="48" t="s">
        <v>108</v>
      </c>
      <c r="B45" s="48" t="s">
        <v>27</v>
      </c>
      <c r="C45" s="52">
        <v>0</v>
      </c>
      <c r="D45" s="52">
        <v>8.7741270075143429E-2</v>
      </c>
    </row>
    <row r="46" spans="1:4">
      <c r="A46" s="48" t="s">
        <v>108</v>
      </c>
      <c r="B46" s="48" t="s">
        <v>28</v>
      </c>
      <c r="C46" s="52">
        <v>0</v>
      </c>
      <c r="D46" s="52">
        <v>5.5469014561462915E-2</v>
      </c>
    </row>
    <row r="47" spans="1:4">
      <c r="A47" s="48" t="s">
        <v>108</v>
      </c>
      <c r="B47" s="48" t="s">
        <v>29</v>
      </c>
      <c r="C47" s="52">
        <v>0</v>
      </c>
      <c r="D47" s="52">
        <v>3.0395539042268771E-2</v>
      </c>
    </row>
    <row r="48" spans="1:4">
      <c r="A48" s="48" t="s">
        <v>108</v>
      </c>
      <c r="B48" s="48" t="s">
        <v>30</v>
      </c>
      <c r="C48" s="52">
        <v>0.02</v>
      </c>
      <c r="D48" s="52">
        <v>2.2964283443754008E-2</v>
      </c>
    </row>
    <row r="49" spans="1:4">
      <c r="A49" s="48" t="s">
        <v>108</v>
      </c>
      <c r="B49" s="48" t="s">
        <v>31</v>
      </c>
      <c r="C49" s="52">
        <v>0.02</v>
      </c>
      <c r="D49" s="52">
        <v>2.208587240823201E-2</v>
      </c>
    </row>
    <row r="50" spans="1:4">
      <c r="A50" s="48" t="s">
        <v>108</v>
      </c>
      <c r="B50" s="48" t="s">
        <v>32</v>
      </c>
      <c r="C50" s="52">
        <v>0.02</v>
      </c>
      <c r="D50" s="52">
        <v>2.3461186218313834E-2</v>
      </c>
    </row>
    <row r="51" spans="1:4">
      <c r="A51" s="48" t="s">
        <v>108</v>
      </c>
      <c r="B51" s="48" t="s">
        <v>33</v>
      </c>
      <c r="C51" s="52">
        <v>0.02</v>
      </c>
      <c r="D51" s="52">
        <v>2.3120953195473692E-2</v>
      </c>
    </row>
    <row r="52" spans="1:4">
      <c r="A52" s="48" t="s">
        <v>108</v>
      </c>
      <c r="B52" s="48" t="s">
        <v>34</v>
      </c>
      <c r="C52" s="52">
        <v>0.02</v>
      </c>
      <c r="D52" s="52">
        <v>2.0744632800458351E-2</v>
      </c>
    </row>
    <row r="53" spans="1:4">
      <c r="A53" s="48" t="s">
        <v>104</v>
      </c>
      <c r="B53" s="48" t="s">
        <v>27</v>
      </c>
      <c r="C53" s="52">
        <v>0</v>
      </c>
      <c r="D53" s="52">
        <v>8.7741270075143429E-2</v>
      </c>
    </row>
    <row r="54" spans="1:4">
      <c r="A54" s="48" t="s">
        <v>104</v>
      </c>
      <c r="B54" s="48" t="s">
        <v>28</v>
      </c>
      <c r="C54" s="52">
        <v>0</v>
      </c>
      <c r="D54" s="52">
        <v>5.5469014561462915E-2</v>
      </c>
    </row>
    <row r="55" spans="1:4">
      <c r="A55" s="48" t="s">
        <v>104</v>
      </c>
      <c r="B55" s="48" t="s">
        <v>29</v>
      </c>
      <c r="C55" s="52">
        <v>0</v>
      </c>
      <c r="D55" s="52">
        <v>3.0395539042268771E-2</v>
      </c>
    </row>
    <row r="56" spans="1:4">
      <c r="A56" s="48" t="s">
        <v>104</v>
      </c>
      <c r="B56" s="48" t="s">
        <v>30</v>
      </c>
      <c r="C56" s="52">
        <v>0.02</v>
      </c>
      <c r="D56" s="52">
        <v>2.2964283443754008E-2</v>
      </c>
    </row>
    <row r="57" spans="1:4">
      <c r="A57" s="48" t="s">
        <v>104</v>
      </c>
      <c r="B57" s="48" t="s">
        <v>31</v>
      </c>
      <c r="C57" s="52">
        <v>0.02</v>
      </c>
      <c r="D57" s="52">
        <v>2.208587240823201E-2</v>
      </c>
    </row>
    <row r="58" spans="1:4">
      <c r="A58" s="48" t="s">
        <v>104</v>
      </c>
      <c r="B58" s="48" t="s">
        <v>32</v>
      </c>
      <c r="C58" s="52">
        <v>0.02</v>
      </c>
      <c r="D58" s="52">
        <v>2.3461186218313834E-2</v>
      </c>
    </row>
    <row r="59" spans="1:4">
      <c r="A59" s="48" t="s">
        <v>104</v>
      </c>
      <c r="B59" s="48" t="s">
        <v>33</v>
      </c>
      <c r="C59" s="52">
        <v>0.02</v>
      </c>
      <c r="D59" s="52">
        <v>2.3120953195473692E-2</v>
      </c>
    </row>
    <row r="60" spans="1:4">
      <c r="A60" s="48" t="s">
        <v>104</v>
      </c>
      <c r="B60" s="48" t="s">
        <v>34</v>
      </c>
      <c r="C60" s="52">
        <v>0.02</v>
      </c>
      <c r="D60" s="52">
        <v>2.0744632800458351E-2</v>
      </c>
    </row>
    <row r="61" spans="1:4">
      <c r="A61" s="48" t="s">
        <v>110</v>
      </c>
      <c r="B61" s="48" t="s">
        <v>27</v>
      </c>
      <c r="C61" s="52">
        <v>0</v>
      </c>
      <c r="D61" s="52">
        <v>8.7741270075143429E-2</v>
      </c>
    </row>
    <row r="62" spans="1:4">
      <c r="A62" s="48" t="s">
        <v>110</v>
      </c>
      <c r="B62" s="48" t="s">
        <v>28</v>
      </c>
      <c r="C62" s="52">
        <v>0</v>
      </c>
      <c r="D62" s="52">
        <v>5.5469014561462915E-2</v>
      </c>
    </row>
    <row r="63" spans="1:4">
      <c r="A63" s="48" t="s">
        <v>110</v>
      </c>
      <c r="B63" s="48" t="s">
        <v>29</v>
      </c>
      <c r="C63" s="52">
        <v>0</v>
      </c>
      <c r="D63" s="52">
        <v>3.0395539042268771E-2</v>
      </c>
    </row>
    <row r="64" spans="1:4">
      <c r="A64" s="48" t="s">
        <v>110</v>
      </c>
      <c r="B64" s="48" t="s">
        <v>30</v>
      </c>
      <c r="C64" s="52">
        <v>0.02</v>
      </c>
      <c r="D64" s="52">
        <v>2.2964283443754008E-2</v>
      </c>
    </row>
    <row r="65" spans="1:4">
      <c r="A65" s="48" t="s">
        <v>110</v>
      </c>
      <c r="B65" s="48" t="s">
        <v>31</v>
      </c>
      <c r="C65" s="52">
        <v>0.02</v>
      </c>
      <c r="D65" s="52">
        <v>2.208587240823201E-2</v>
      </c>
    </row>
    <row r="66" spans="1:4">
      <c r="A66" s="48" t="s">
        <v>110</v>
      </c>
      <c r="B66" s="48" t="s">
        <v>32</v>
      </c>
      <c r="C66" s="52">
        <v>0.02</v>
      </c>
      <c r="D66" s="52">
        <v>2.3461186218313834E-2</v>
      </c>
    </row>
    <row r="67" spans="1:4">
      <c r="A67" s="48" t="s">
        <v>110</v>
      </c>
      <c r="B67" s="48" t="s">
        <v>33</v>
      </c>
      <c r="C67" s="52">
        <v>0.02</v>
      </c>
      <c r="D67" s="52">
        <v>2.3120953195473692E-2</v>
      </c>
    </row>
    <row r="68" spans="1:4">
      <c r="A68" s="48" t="s">
        <v>110</v>
      </c>
      <c r="B68" s="48" t="s">
        <v>34</v>
      </c>
      <c r="C68" s="52">
        <v>0.02</v>
      </c>
      <c r="D68" s="52">
        <v>2.0744632800458351E-2</v>
      </c>
    </row>
    <row r="69" spans="1:4">
      <c r="A69" s="48" t="s">
        <v>99</v>
      </c>
      <c r="B69" s="48" t="s">
        <v>27</v>
      </c>
      <c r="C69" s="52">
        <v>0</v>
      </c>
      <c r="D69" s="52">
        <v>8.7741270075143429E-2</v>
      </c>
    </row>
    <row r="70" spans="1:4">
      <c r="A70" s="48" t="s">
        <v>99</v>
      </c>
      <c r="B70" s="48" t="s">
        <v>28</v>
      </c>
      <c r="C70" s="52">
        <v>0</v>
      </c>
      <c r="D70" s="52">
        <v>5.5469014561462915E-2</v>
      </c>
    </row>
    <row r="71" spans="1:4">
      <c r="A71" s="48" t="s">
        <v>99</v>
      </c>
      <c r="B71" s="48" t="s">
        <v>29</v>
      </c>
      <c r="C71" s="52">
        <v>0</v>
      </c>
      <c r="D71" s="52">
        <v>3.0395539042268771E-2</v>
      </c>
    </row>
    <row r="72" spans="1:4">
      <c r="A72" s="48" t="s">
        <v>99</v>
      </c>
      <c r="B72" s="48" t="s">
        <v>30</v>
      </c>
      <c r="C72" s="52">
        <v>0.02</v>
      </c>
      <c r="D72" s="52">
        <v>2.2964283443754008E-2</v>
      </c>
    </row>
    <row r="73" spans="1:4">
      <c r="A73" s="48" t="s">
        <v>99</v>
      </c>
      <c r="B73" s="48" t="s">
        <v>31</v>
      </c>
      <c r="C73" s="52">
        <v>0.02</v>
      </c>
      <c r="D73" s="52">
        <v>2.208587240823201E-2</v>
      </c>
    </row>
    <row r="74" spans="1:4">
      <c r="A74" s="48" t="s">
        <v>99</v>
      </c>
      <c r="B74" s="48" t="s">
        <v>32</v>
      </c>
      <c r="C74" s="52">
        <v>0.02</v>
      </c>
      <c r="D74" s="52">
        <v>2.3461186218313834E-2</v>
      </c>
    </row>
    <row r="75" spans="1:4">
      <c r="A75" s="48" t="s">
        <v>99</v>
      </c>
      <c r="B75" s="48" t="s">
        <v>33</v>
      </c>
      <c r="C75" s="52">
        <v>0.02</v>
      </c>
      <c r="D75" s="52">
        <v>2.3120953195473692E-2</v>
      </c>
    </row>
    <row r="76" spans="1:4">
      <c r="A76" s="48" t="s">
        <v>99</v>
      </c>
      <c r="B76" s="48" t="s">
        <v>34</v>
      </c>
      <c r="C76" s="52">
        <v>0.02</v>
      </c>
      <c r="D76" s="52">
        <v>2.0744632800458351E-2</v>
      </c>
    </row>
    <row r="77" spans="1:4">
      <c r="A77" s="48" t="s">
        <v>112</v>
      </c>
      <c r="B77" s="48" t="s">
        <v>27</v>
      </c>
      <c r="C77" s="52">
        <v>0</v>
      </c>
      <c r="D77" s="52">
        <v>8.7741270075143429E-2</v>
      </c>
    </row>
    <row r="78" spans="1:4">
      <c r="A78" s="48" t="s">
        <v>112</v>
      </c>
      <c r="B78" s="48" t="s">
        <v>28</v>
      </c>
      <c r="C78" s="52">
        <v>0</v>
      </c>
      <c r="D78" s="52">
        <v>5.5469014561462915E-2</v>
      </c>
    </row>
    <row r="79" spans="1:4">
      <c r="A79" s="48" t="s">
        <v>112</v>
      </c>
      <c r="B79" s="48" t="s">
        <v>29</v>
      </c>
      <c r="C79" s="52">
        <v>0</v>
      </c>
      <c r="D79" s="52">
        <v>3.0395539042268771E-2</v>
      </c>
    </row>
    <row r="80" spans="1:4">
      <c r="A80" s="48" t="s">
        <v>112</v>
      </c>
      <c r="B80" s="48" t="s">
        <v>30</v>
      </c>
      <c r="C80" s="52">
        <v>0.02</v>
      </c>
      <c r="D80" s="52">
        <v>2.2964283443754008E-2</v>
      </c>
    </row>
    <row r="81" spans="1:4">
      <c r="A81" s="48" t="s">
        <v>112</v>
      </c>
      <c r="B81" s="48" t="s">
        <v>31</v>
      </c>
      <c r="C81" s="52">
        <v>0.02</v>
      </c>
      <c r="D81" s="52">
        <v>2.208587240823201E-2</v>
      </c>
    </row>
    <row r="82" spans="1:4">
      <c r="A82" s="48" t="s">
        <v>112</v>
      </c>
      <c r="B82" s="48" t="s">
        <v>32</v>
      </c>
      <c r="C82" s="52">
        <v>0.02</v>
      </c>
      <c r="D82" s="52">
        <v>2.3461186218313834E-2</v>
      </c>
    </row>
    <row r="83" spans="1:4">
      <c r="A83" s="48" t="s">
        <v>112</v>
      </c>
      <c r="B83" s="48" t="s">
        <v>33</v>
      </c>
      <c r="C83" s="52">
        <v>0.02</v>
      </c>
      <c r="D83" s="52">
        <v>2.3120953195473692E-2</v>
      </c>
    </row>
    <row r="84" spans="1:4">
      <c r="A84" s="48" t="s">
        <v>112</v>
      </c>
      <c r="B84" s="48" t="s">
        <v>34</v>
      </c>
      <c r="C84" s="52">
        <v>0.02</v>
      </c>
      <c r="D84" s="52">
        <v>2.0744632800458351E-2</v>
      </c>
    </row>
    <row r="85" spans="1:4">
      <c r="A85" s="48" t="s">
        <v>113</v>
      </c>
      <c r="B85" s="48" t="s">
        <v>27</v>
      </c>
      <c r="C85" s="52">
        <v>0</v>
      </c>
      <c r="D85" s="52">
        <v>8.7741270075143429E-2</v>
      </c>
    </row>
    <row r="86" spans="1:4">
      <c r="A86" s="48" t="s">
        <v>113</v>
      </c>
      <c r="B86" s="48" t="s">
        <v>28</v>
      </c>
      <c r="C86" s="52">
        <v>0</v>
      </c>
      <c r="D86" s="52">
        <v>5.5469014561462915E-2</v>
      </c>
    </row>
    <row r="87" spans="1:4">
      <c r="A87" s="48" t="s">
        <v>113</v>
      </c>
      <c r="B87" s="48" t="s">
        <v>29</v>
      </c>
      <c r="C87" s="52">
        <v>0</v>
      </c>
      <c r="D87" s="52">
        <v>3.0395539042268771E-2</v>
      </c>
    </row>
    <row r="88" spans="1:4">
      <c r="A88" s="48" t="s">
        <v>113</v>
      </c>
      <c r="B88" s="48" t="s">
        <v>30</v>
      </c>
      <c r="C88" s="52">
        <v>0.02</v>
      </c>
      <c r="D88" s="52">
        <v>2.2964283443754008E-2</v>
      </c>
    </row>
    <row r="89" spans="1:4">
      <c r="A89" s="48" t="s">
        <v>113</v>
      </c>
      <c r="B89" s="48" t="s">
        <v>31</v>
      </c>
      <c r="C89" s="52">
        <v>0.02</v>
      </c>
      <c r="D89" s="52">
        <v>2.208587240823201E-2</v>
      </c>
    </row>
    <row r="90" spans="1:4">
      <c r="A90" s="48" t="s">
        <v>113</v>
      </c>
      <c r="B90" s="48" t="s">
        <v>32</v>
      </c>
      <c r="C90" s="52">
        <v>0.02</v>
      </c>
      <c r="D90" s="52">
        <v>2.3461186218313834E-2</v>
      </c>
    </row>
    <row r="91" spans="1:4">
      <c r="A91" s="48" t="s">
        <v>113</v>
      </c>
      <c r="B91" s="48" t="s">
        <v>33</v>
      </c>
      <c r="C91" s="52">
        <v>0.02</v>
      </c>
      <c r="D91" s="52">
        <v>2.3120953195473692E-2</v>
      </c>
    </row>
    <row r="92" spans="1:4">
      <c r="A92" s="48" t="s">
        <v>113</v>
      </c>
      <c r="B92" s="48" t="s">
        <v>34</v>
      </c>
      <c r="C92" s="52">
        <v>0.02</v>
      </c>
      <c r="D92" s="52">
        <v>2.0744632800458351E-2</v>
      </c>
    </row>
    <row r="93" spans="1:4">
      <c r="A93" s="48" t="s">
        <v>36</v>
      </c>
      <c r="B93" s="48" t="s">
        <v>27</v>
      </c>
      <c r="C93" s="52">
        <v>0</v>
      </c>
      <c r="D93" s="52">
        <v>8.7741270075143429E-2</v>
      </c>
    </row>
    <row r="94" spans="1:4">
      <c r="A94" s="48" t="s">
        <v>36</v>
      </c>
      <c r="B94" s="48" t="s">
        <v>28</v>
      </c>
      <c r="C94" s="52">
        <v>0</v>
      </c>
      <c r="D94" s="52">
        <v>5.5469014561462915E-2</v>
      </c>
    </row>
    <row r="95" spans="1:4">
      <c r="A95" s="48" t="s">
        <v>36</v>
      </c>
      <c r="B95" s="48" t="s">
        <v>29</v>
      </c>
      <c r="C95" s="52">
        <v>0</v>
      </c>
      <c r="D95" s="52">
        <v>3.0395539042268771E-2</v>
      </c>
    </row>
    <row r="96" spans="1:4">
      <c r="A96" s="48" t="s">
        <v>36</v>
      </c>
      <c r="B96" s="48" t="s">
        <v>30</v>
      </c>
      <c r="C96" s="52">
        <v>0.02</v>
      </c>
      <c r="D96" s="52">
        <v>2.2964283443754008E-2</v>
      </c>
    </row>
    <row r="97" spans="1:4">
      <c r="A97" s="48" t="s">
        <v>36</v>
      </c>
      <c r="B97" s="48" t="s">
        <v>31</v>
      </c>
      <c r="C97" s="52">
        <v>0.02</v>
      </c>
      <c r="D97" s="52">
        <v>2.208587240823201E-2</v>
      </c>
    </row>
    <row r="98" spans="1:4">
      <c r="A98" s="48" t="s">
        <v>36</v>
      </c>
      <c r="B98" s="48" t="s">
        <v>32</v>
      </c>
      <c r="C98" s="52">
        <v>0.02</v>
      </c>
      <c r="D98" s="52">
        <v>2.3461186218313834E-2</v>
      </c>
    </row>
    <row r="99" spans="1:4">
      <c r="A99" s="48" t="s">
        <v>36</v>
      </c>
      <c r="B99" s="48" t="s">
        <v>33</v>
      </c>
      <c r="C99" s="52">
        <v>0.02</v>
      </c>
      <c r="D99" s="52">
        <v>2.3120953195473692E-2</v>
      </c>
    </row>
    <row r="100" spans="1:4">
      <c r="A100" s="48" t="s">
        <v>36</v>
      </c>
      <c r="B100" s="48" t="s">
        <v>34</v>
      </c>
      <c r="C100" s="52">
        <v>0.02</v>
      </c>
      <c r="D100" s="52">
        <v>2.0744632800458351E-2</v>
      </c>
    </row>
    <row r="101" spans="1:4">
      <c r="A101" s="48" t="s">
        <v>93</v>
      </c>
      <c r="B101" s="48" t="s">
        <v>27</v>
      </c>
      <c r="C101" s="52">
        <v>0</v>
      </c>
      <c r="D101" s="52">
        <v>8.7741270075143429E-2</v>
      </c>
    </row>
    <row r="102" spans="1:4">
      <c r="A102" s="48" t="s">
        <v>93</v>
      </c>
      <c r="B102" s="48" t="s">
        <v>28</v>
      </c>
      <c r="C102" s="52">
        <v>0</v>
      </c>
      <c r="D102" s="52">
        <v>5.5469014561462915E-2</v>
      </c>
    </row>
    <row r="103" spans="1:4">
      <c r="A103" s="48" t="s">
        <v>93</v>
      </c>
      <c r="B103" s="48" t="s">
        <v>29</v>
      </c>
      <c r="C103" s="52">
        <v>0</v>
      </c>
      <c r="D103" s="52">
        <v>3.0395539042268771E-2</v>
      </c>
    </row>
    <row r="104" spans="1:4">
      <c r="A104" s="48" t="s">
        <v>93</v>
      </c>
      <c r="B104" s="48" t="s">
        <v>30</v>
      </c>
      <c r="C104" s="52">
        <v>0.02</v>
      </c>
      <c r="D104" s="52">
        <v>2.2964283443754008E-2</v>
      </c>
    </row>
    <row r="105" spans="1:4">
      <c r="A105" s="48" t="s">
        <v>93</v>
      </c>
      <c r="B105" s="48" t="s">
        <v>31</v>
      </c>
      <c r="C105" s="52">
        <v>0.02</v>
      </c>
      <c r="D105" s="52">
        <v>2.208587240823201E-2</v>
      </c>
    </row>
    <row r="106" spans="1:4">
      <c r="A106" s="48" t="s">
        <v>93</v>
      </c>
      <c r="B106" s="48" t="s">
        <v>32</v>
      </c>
      <c r="C106" s="52">
        <v>0.02</v>
      </c>
      <c r="D106" s="52">
        <v>2.3461186218313834E-2</v>
      </c>
    </row>
    <row r="107" spans="1:4">
      <c r="A107" s="48" t="s">
        <v>93</v>
      </c>
      <c r="B107" s="48" t="s">
        <v>33</v>
      </c>
      <c r="C107" s="52">
        <v>0.02</v>
      </c>
      <c r="D107" s="52">
        <v>2.3120953195473692E-2</v>
      </c>
    </row>
    <row r="108" spans="1:4">
      <c r="A108" s="48" t="s">
        <v>93</v>
      </c>
      <c r="B108" s="48" t="s">
        <v>34</v>
      </c>
      <c r="C108" s="52">
        <v>0.02</v>
      </c>
      <c r="D108" s="52">
        <v>2.0744632800458351E-2</v>
      </c>
    </row>
    <row r="109" spans="1:4">
      <c r="A109" s="48" t="s">
        <v>100</v>
      </c>
      <c r="B109" s="48" t="s">
        <v>27</v>
      </c>
      <c r="C109" s="52">
        <v>0</v>
      </c>
      <c r="D109" s="52">
        <v>8.7741270075143429E-2</v>
      </c>
    </row>
    <row r="110" spans="1:4">
      <c r="A110" s="48" t="s">
        <v>100</v>
      </c>
      <c r="B110" s="48" t="s">
        <v>28</v>
      </c>
      <c r="C110" s="52">
        <v>0</v>
      </c>
      <c r="D110" s="52">
        <v>5.5469014561462915E-2</v>
      </c>
    </row>
    <row r="111" spans="1:4">
      <c r="A111" s="48" t="s">
        <v>100</v>
      </c>
      <c r="B111" s="48" t="s">
        <v>29</v>
      </c>
      <c r="C111" s="52">
        <v>0</v>
      </c>
      <c r="D111" s="52">
        <v>3.0395539042268771E-2</v>
      </c>
    </row>
    <row r="112" spans="1:4">
      <c r="A112" s="48" t="s">
        <v>100</v>
      </c>
      <c r="B112" s="48" t="s">
        <v>30</v>
      </c>
      <c r="C112" s="52">
        <v>0.02</v>
      </c>
      <c r="D112" s="52">
        <v>2.2964283443754008E-2</v>
      </c>
    </row>
    <row r="113" spans="1:4">
      <c r="A113" s="48" t="s">
        <v>100</v>
      </c>
      <c r="B113" s="48" t="s">
        <v>31</v>
      </c>
      <c r="C113" s="52">
        <v>0.02</v>
      </c>
      <c r="D113" s="52">
        <v>2.208587240823201E-2</v>
      </c>
    </row>
    <row r="114" spans="1:4">
      <c r="A114" s="48" t="s">
        <v>100</v>
      </c>
      <c r="B114" s="48" t="s">
        <v>32</v>
      </c>
      <c r="C114" s="52">
        <v>0.02</v>
      </c>
      <c r="D114" s="52">
        <v>2.3461186218313834E-2</v>
      </c>
    </row>
    <row r="115" spans="1:4">
      <c r="A115" s="48" t="s">
        <v>100</v>
      </c>
      <c r="B115" s="48" t="s">
        <v>33</v>
      </c>
      <c r="C115" s="52">
        <v>0.02</v>
      </c>
      <c r="D115" s="52">
        <v>2.3120953195473692E-2</v>
      </c>
    </row>
    <row r="116" spans="1:4">
      <c r="A116" s="48" t="s">
        <v>100</v>
      </c>
      <c r="B116" s="48" t="s">
        <v>34</v>
      </c>
      <c r="C116" s="52">
        <v>0.02</v>
      </c>
      <c r="D116" s="52">
        <v>2.0744632800458351E-2</v>
      </c>
    </row>
    <row r="117" spans="1:4">
      <c r="A117" s="48" t="s">
        <v>103</v>
      </c>
      <c r="B117" s="48" t="s">
        <v>27</v>
      </c>
      <c r="C117" s="52">
        <v>0</v>
      </c>
      <c r="D117" s="52">
        <v>8.7741270075143429E-2</v>
      </c>
    </row>
    <row r="118" spans="1:4">
      <c r="A118" s="48" t="s">
        <v>103</v>
      </c>
      <c r="B118" s="48" t="s">
        <v>28</v>
      </c>
      <c r="C118" s="52">
        <v>0</v>
      </c>
      <c r="D118" s="52">
        <v>5.5469014561462915E-2</v>
      </c>
    </row>
    <row r="119" spans="1:4">
      <c r="A119" s="48" t="s">
        <v>103</v>
      </c>
      <c r="B119" s="48" t="s">
        <v>29</v>
      </c>
      <c r="C119" s="52">
        <v>0</v>
      </c>
      <c r="D119" s="52">
        <v>3.0395539042268771E-2</v>
      </c>
    </row>
    <row r="120" spans="1:4">
      <c r="A120" s="48" t="s">
        <v>103</v>
      </c>
      <c r="B120" s="48" t="s">
        <v>30</v>
      </c>
      <c r="C120" s="52">
        <v>0.02</v>
      </c>
      <c r="D120" s="52">
        <v>2.2964283443754008E-2</v>
      </c>
    </row>
    <row r="121" spans="1:4">
      <c r="A121" s="48" t="s">
        <v>103</v>
      </c>
      <c r="B121" s="48" t="s">
        <v>31</v>
      </c>
      <c r="C121" s="52">
        <v>0.02</v>
      </c>
      <c r="D121" s="52">
        <v>2.208587240823201E-2</v>
      </c>
    </row>
    <row r="122" spans="1:4">
      <c r="A122" s="48" t="s">
        <v>103</v>
      </c>
      <c r="B122" s="48" t="s">
        <v>32</v>
      </c>
      <c r="C122" s="52">
        <v>0.02</v>
      </c>
      <c r="D122" s="52">
        <v>2.3461186218313834E-2</v>
      </c>
    </row>
    <row r="123" spans="1:4">
      <c r="A123" s="48" t="s">
        <v>103</v>
      </c>
      <c r="B123" s="48" t="s">
        <v>33</v>
      </c>
      <c r="C123" s="52">
        <v>0.02</v>
      </c>
      <c r="D123" s="52">
        <v>2.3120953195473692E-2</v>
      </c>
    </row>
    <row r="124" spans="1:4">
      <c r="A124" s="48" t="s">
        <v>103</v>
      </c>
      <c r="B124" s="48" t="s">
        <v>34</v>
      </c>
      <c r="C124" s="52">
        <v>0.02</v>
      </c>
      <c r="D124" s="52">
        <v>2.0744632800458351E-2</v>
      </c>
    </row>
    <row r="125" spans="1:4">
      <c r="A125" s="48" t="s">
        <v>105</v>
      </c>
      <c r="B125" s="48" t="s">
        <v>27</v>
      </c>
      <c r="C125" s="52">
        <v>0</v>
      </c>
      <c r="D125" s="52">
        <v>8.7741270075143429E-2</v>
      </c>
    </row>
    <row r="126" spans="1:4">
      <c r="A126" s="48" t="s">
        <v>105</v>
      </c>
      <c r="B126" s="48" t="s">
        <v>28</v>
      </c>
      <c r="C126" s="52">
        <v>0</v>
      </c>
      <c r="D126" s="52">
        <v>5.5469014561462915E-2</v>
      </c>
    </row>
    <row r="127" spans="1:4">
      <c r="A127" s="48" t="s">
        <v>105</v>
      </c>
      <c r="B127" s="48" t="s">
        <v>29</v>
      </c>
      <c r="C127" s="52">
        <v>0</v>
      </c>
      <c r="D127" s="52">
        <v>3.0395539042268771E-2</v>
      </c>
    </row>
    <row r="128" spans="1:4">
      <c r="A128" s="48" t="s">
        <v>105</v>
      </c>
      <c r="B128" s="48" t="s">
        <v>30</v>
      </c>
      <c r="C128" s="52">
        <v>0.02</v>
      </c>
      <c r="D128" s="52">
        <v>2.2964283443754008E-2</v>
      </c>
    </row>
    <row r="129" spans="1:4">
      <c r="A129" s="48" t="s">
        <v>105</v>
      </c>
      <c r="B129" s="48" t="s">
        <v>31</v>
      </c>
      <c r="C129" s="52">
        <v>0.02</v>
      </c>
      <c r="D129" s="52">
        <v>2.208587240823201E-2</v>
      </c>
    </row>
    <row r="130" spans="1:4">
      <c r="A130" s="48" t="s">
        <v>105</v>
      </c>
      <c r="B130" s="48" t="s">
        <v>32</v>
      </c>
      <c r="C130" s="52">
        <v>0.02</v>
      </c>
      <c r="D130" s="52">
        <v>2.3461186218313834E-2</v>
      </c>
    </row>
    <row r="131" spans="1:4">
      <c r="A131" s="48" t="s">
        <v>105</v>
      </c>
      <c r="B131" s="48" t="s">
        <v>33</v>
      </c>
      <c r="C131" s="52">
        <v>0.02</v>
      </c>
      <c r="D131" s="52">
        <v>2.3120953195473692E-2</v>
      </c>
    </row>
    <row r="132" spans="1:4">
      <c r="A132" s="48" t="s">
        <v>105</v>
      </c>
      <c r="B132" s="48" t="s">
        <v>34</v>
      </c>
      <c r="C132" s="52">
        <v>0.02</v>
      </c>
      <c r="D132" s="52">
        <v>2.0744632800458351E-2</v>
      </c>
    </row>
    <row r="133" spans="1:4">
      <c r="A133" s="48" t="s">
        <v>102</v>
      </c>
      <c r="B133" s="48" t="s">
        <v>27</v>
      </c>
      <c r="C133" s="52">
        <v>0</v>
      </c>
      <c r="D133" s="52">
        <v>8.7741270075143429E-2</v>
      </c>
    </row>
    <row r="134" spans="1:4">
      <c r="A134" s="48" t="s">
        <v>102</v>
      </c>
      <c r="B134" s="48" t="s">
        <v>28</v>
      </c>
      <c r="C134" s="52">
        <v>0</v>
      </c>
      <c r="D134" s="52">
        <v>5.5469014561462915E-2</v>
      </c>
    </row>
    <row r="135" spans="1:4">
      <c r="A135" s="48" t="s">
        <v>102</v>
      </c>
      <c r="B135" s="48" t="s">
        <v>29</v>
      </c>
      <c r="C135" s="52">
        <v>0</v>
      </c>
      <c r="D135" s="52">
        <v>3.0395539042268771E-2</v>
      </c>
    </row>
    <row r="136" spans="1:4">
      <c r="A136" s="48" t="s">
        <v>102</v>
      </c>
      <c r="B136" s="48" t="s">
        <v>30</v>
      </c>
      <c r="C136" s="52">
        <v>0.02</v>
      </c>
      <c r="D136" s="52">
        <v>2.2964283443754008E-2</v>
      </c>
    </row>
    <row r="137" spans="1:4">
      <c r="A137" s="48" t="s">
        <v>102</v>
      </c>
      <c r="B137" s="48" t="s">
        <v>31</v>
      </c>
      <c r="C137" s="52">
        <v>0.02</v>
      </c>
      <c r="D137" s="52">
        <v>2.208587240823201E-2</v>
      </c>
    </row>
    <row r="138" spans="1:4">
      <c r="A138" s="48" t="s">
        <v>102</v>
      </c>
      <c r="B138" s="48" t="s">
        <v>32</v>
      </c>
      <c r="C138" s="52">
        <v>0.02</v>
      </c>
      <c r="D138" s="52">
        <v>2.3461186218313834E-2</v>
      </c>
    </row>
    <row r="139" spans="1:4">
      <c r="A139" s="48" t="s">
        <v>102</v>
      </c>
      <c r="B139" s="48" t="s">
        <v>33</v>
      </c>
      <c r="C139" s="52">
        <v>0.02</v>
      </c>
      <c r="D139" s="52">
        <v>2.3120953195473692E-2</v>
      </c>
    </row>
    <row r="140" spans="1:4">
      <c r="A140" s="48" t="s">
        <v>102</v>
      </c>
      <c r="B140" s="48" t="s">
        <v>34</v>
      </c>
      <c r="C140" s="52">
        <v>0.02</v>
      </c>
      <c r="D140" s="52">
        <v>2.0744632800458351E-2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6A13-C535-45CF-836E-31754DB5AC27}">
  <sheetPr codeName="Sheet10">
    <tabColor rgb="FFCCCCCE"/>
  </sheetPr>
  <dimension ref="A1"/>
  <sheetViews>
    <sheetView zoomScale="80" zoomScaleNormal="80" workbookViewId="0"/>
  </sheetViews>
  <sheetFormatPr defaultRowHeight="13.5"/>
  <sheetData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95F33-205E-422E-A6A1-12E31C1AE4C0}">
  <sheetPr codeName="Sheet6">
    <tabColor rgb="FFCCCCCE"/>
  </sheetPr>
  <dimension ref="A1:K33"/>
  <sheetViews>
    <sheetView showGridLines="0" zoomScale="80" zoomScaleNormal="80" workbookViewId="0">
      <pane xSplit="2" ySplit="6" topLeftCell="C7" activePane="bottomRight" state="frozen"/>
      <selection pane="bottomRight"/>
      <selection pane="bottomLeft"/>
      <selection pane="topRight"/>
    </sheetView>
  </sheetViews>
  <sheetFormatPr defaultColWidth="8.75" defaultRowHeight="13.15"/>
  <cols>
    <col min="1" max="1" width="2.25" style="48" customWidth="1"/>
    <col min="2" max="2" width="20.5" style="48" bestFit="1" customWidth="1"/>
    <col min="3" max="3" width="43" style="48" customWidth="1"/>
    <col min="4" max="11" width="12.625" style="48" customWidth="1"/>
    <col min="12" max="16384" width="8.75" style="48"/>
  </cols>
  <sheetData>
    <row r="1" spans="1:11" ht="15.75" customHeight="1">
      <c r="A1" s="213" t="s">
        <v>149</v>
      </c>
    </row>
    <row r="2" spans="1:11">
      <c r="B2" s="53"/>
      <c r="C2" s="53"/>
      <c r="D2" s="54"/>
      <c r="E2" s="55"/>
      <c r="F2" s="217"/>
      <c r="G2" s="218"/>
      <c r="H2" s="218"/>
      <c r="I2" s="218"/>
      <c r="J2" s="218"/>
      <c r="K2" s="219"/>
    </row>
    <row r="3" spans="1:11">
      <c r="B3" s="53"/>
      <c r="C3" s="53"/>
      <c r="D3" s="56" t="s">
        <v>150</v>
      </c>
      <c r="E3" s="56"/>
      <c r="F3" s="57" t="s">
        <v>151</v>
      </c>
      <c r="G3" s="58"/>
      <c r="H3" s="220" t="s">
        <v>152</v>
      </c>
      <c r="I3" s="221"/>
      <c r="J3" s="221"/>
      <c r="K3" s="222"/>
    </row>
    <row r="4" spans="1:11">
      <c r="B4" s="53"/>
      <c r="C4" s="53"/>
      <c r="D4" s="59" t="s">
        <v>153</v>
      </c>
      <c r="E4" s="59" t="s">
        <v>154</v>
      </c>
      <c r="F4" s="60" t="s">
        <v>155</v>
      </c>
      <c r="G4" s="60" t="s">
        <v>156</v>
      </c>
      <c r="H4" s="61" t="s">
        <v>157</v>
      </c>
      <c r="I4" s="61" t="s">
        <v>158</v>
      </c>
      <c r="J4" s="61" t="s">
        <v>159</v>
      </c>
      <c r="K4" s="61" t="s">
        <v>160</v>
      </c>
    </row>
    <row r="5" spans="1:11">
      <c r="B5" s="62" t="s">
        <v>161</v>
      </c>
      <c r="C5" s="63" t="s">
        <v>162</v>
      </c>
      <c r="D5" s="59" t="s">
        <v>163</v>
      </c>
      <c r="E5" s="59" t="s">
        <v>164</v>
      </c>
      <c r="F5" s="60" t="s">
        <v>165</v>
      </c>
      <c r="G5" s="60" t="s">
        <v>166</v>
      </c>
      <c r="H5" s="61" t="s">
        <v>167</v>
      </c>
      <c r="I5" s="61" t="s">
        <v>168</v>
      </c>
      <c r="J5" s="61" t="s">
        <v>169</v>
      </c>
      <c r="K5" s="61" t="s">
        <v>170</v>
      </c>
    </row>
    <row r="6" spans="1:11">
      <c r="B6" s="64" t="s">
        <v>171</v>
      </c>
      <c r="C6" s="64" t="s">
        <v>172</v>
      </c>
      <c r="D6" s="65" t="s">
        <v>173</v>
      </c>
      <c r="E6" s="65" t="s">
        <v>173</v>
      </c>
      <c r="F6" s="65" t="s">
        <v>174</v>
      </c>
      <c r="G6" s="65" t="s">
        <v>174</v>
      </c>
      <c r="H6" s="65" t="s">
        <v>175</v>
      </c>
      <c r="I6" s="65" t="s">
        <v>175</v>
      </c>
      <c r="J6" s="65" t="s">
        <v>175</v>
      </c>
      <c r="K6" s="65" t="s">
        <v>175</v>
      </c>
    </row>
    <row r="7" spans="1:11">
      <c r="B7" s="66" t="s">
        <v>176</v>
      </c>
      <c r="C7" s="66" t="s">
        <v>177</v>
      </c>
      <c r="D7" s="65">
        <v>1.0676373161999999</v>
      </c>
      <c r="E7" s="65">
        <v>1.0112178752000001</v>
      </c>
      <c r="F7" s="65"/>
      <c r="G7" s="65"/>
      <c r="H7" s="65">
        <v>0.66250832699999995</v>
      </c>
      <c r="I7" s="65">
        <v>0.69327150660000003</v>
      </c>
      <c r="J7" s="65">
        <v>0.55439957350000002</v>
      </c>
      <c r="K7" s="65">
        <v>0.57074581329999996</v>
      </c>
    </row>
    <row r="8" spans="1:11">
      <c r="B8" s="66" t="s">
        <v>178</v>
      </c>
      <c r="C8" s="66" t="s">
        <v>179</v>
      </c>
      <c r="D8" s="65">
        <v>4.13449657E-2</v>
      </c>
      <c r="E8" s="65"/>
      <c r="F8" s="65"/>
      <c r="G8" s="65"/>
      <c r="H8" s="65">
        <v>2.1253578400000001E-2</v>
      </c>
      <c r="I8" s="65"/>
      <c r="J8" s="65">
        <v>2.1780242700000001E-2</v>
      </c>
      <c r="K8" s="65"/>
    </row>
    <row r="9" spans="1:11">
      <c r="B9" s="66" t="s">
        <v>180</v>
      </c>
      <c r="C9" s="66" t="s">
        <v>181</v>
      </c>
      <c r="D9" s="65"/>
      <c r="E9" s="65">
        <v>6.7454856800000004E-2</v>
      </c>
      <c r="F9" s="65"/>
      <c r="G9" s="65"/>
      <c r="H9" s="65"/>
      <c r="I9" s="65">
        <v>2.4459272300000001E-2</v>
      </c>
      <c r="J9" s="65"/>
      <c r="K9" s="65">
        <v>2.80316353E-2</v>
      </c>
    </row>
    <row r="10" spans="1:11">
      <c r="B10" s="66" t="s">
        <v>182</v>
      </c>
      <c r="C10" s="66" t="s">
        <v>183</v>
      </c>
      <c r="D10" s="65" t="s">
        <v>95</v>
      </c>
      <c r="E10" s="65" t="s">
        <v>95</v>
      </c>
      <c r="F10" s="65">
        <v>1.9343695E-3</v>
      </c>
      <c r="G10" s="65">
        <v>3.7060753999999998E-3</v>
      </c>
      <c r="H10" s="65" t="s">
        <v>95</v>
      </c>
      <c r="I10" s="65" t="s">
        <v>95</v>
      </c>
      <c r="J10" s="65" t="s">
        <v>95</v>
      </c>
      <c r="K10" s="65" t="s">
        <v>95</v>
      </c>
    </row>
    <row r="11" spans="1:11">
      <c r="B11" s="66" t="s">
        <v>184</v>
      </c>
      <c r="C11" s="66" t="s">
        <v>185</v>
      </c>
      <c r="D11" s="65" t="s">
        <v>95</v>
      </c>
      <c r="E11" s="65" t="s">
        <v>95</v>
      </c>
      <c r="F11" s="65"/>
      <c r="G11" s="65">
        <v>-7.6395922699999994E-2</v>
      </c>
      <c r="H11" s="65">
        <v>-8.9963132900000006E-2</v>
      </c>
      <c r="I11" s="65">
        <v>-9.1664898499999994E-2</v>
      </c>
      <c r="J11" s="65" t="s">
        <v>95</v>
      </c>
      <c r="K11" s="65" t="s">
        <v>95</v>
      </c>
    </row>
    <row r="12" spans="1:11">
      <c r="B12" s="66" t="s">
        <v>186</v>
      </c>
      <c r="C12" s="66" t="s">
        <v>38</v>
      </c>
      <c r="D12" s="65">
        <v>0.36840973189999998</v>
      </c>
      <c r="E12" s="65">
        <v>0.38788923930000002</v>
      </c>
      <c r="F12" s="65"/>
      <c r="G12" s="65"/>
      <c r="H12" s="65">
        <v>0.17134170200000001</v>
      </c>
      <c r="I12" s="65">
        <v>0.17362594610000001</v>
      </c>
      <c r="J12" s="65">
        <v>0.17277802810000001</v>
      </c>
      <c r="K12" s="65">
        <v>0.177348434</v>
      </c>
    </row>
    <row r="13" spans="1:11">
      <c r="B13" s="66" t="s">
        <v>187</v>
      </c>
      <c r="C13" s="66" t="s">
        <v>42</v>
      </c>
      <c r="D13" s="65">
        <v>0.18990089369999999</v>
      </c>
      <c r="E13" s="65">
        <v>0.2011909154</v>
      </c>
      <c r="F13" s="65"/>
      <c r="G13" s="65"/>
      <c r="H13" s="65">
        <v>5.6853046400000003E-2</v>
      </c>
      <c r="I13" s="65">
        <v>5.56406703E-2</v>
      </c>
      <c r="J13" s="65">
        <v>5.5956289200000002E-2</v>
      </c>
      <c r="K13" s="65">
        <v>5.67450896E-2</v>
      </c>
    </row>
    <row r="14" spans="1:11">
      <c r="B14" s="66" t="s">
        <v>188</v>
      </c>
      <c r="C14" s="66" t="s">
        <v>189</v>
      </c>
      <c r="D14" s="65">
        <v>-4.7092929863000004</v>
      </c>
      <c r="E14" s="65">
        <v>-4.285228987</v>
      </c>
      <c r="F14" s="65">
        <v>2.8777345768</v>
      </c>
      <c r="G14" s="65">
        <v>3.8653533452</v>
      </c>
      <c r="H14" s="65">
        <v>0.40190951660000002</v>
      </c>
      <c r="I14" s="65">
        <v>0.43623634449999998</v>
      </c>
      <c r="J14" s="65">
        <v>-0.24546226160000001</v>
      </c>
      <c r="K14" s="65">
        <v>-0.18668349779999999</v>
      </c>
    </row>
    <row r="16" spans="1:11">
      <c r="C16" s="53"/>
    </row>
    <row r="17" spans="3:10">
      <c r="C17" s="53"/>
      <c r="H17" s="67"/>
    </row>
    <row r="18" spans="3:10">
      <c r="C18" s="53"/>
      <c r="H18" s="67"/>
    </row>
    <row r="21" spans="3:10">
      <c r="D21" s="68"/>
      <c r="E21" s="68"/>
      <c r="G21" s="68"/>
      <c r="I21" s="68"/>
      <c r="J21" s="68"/>
    </row>
    <row r="22" spans="3:10">
      <c r="D22" s="68"/>
      <c r="E22" s="68"/>
      <c r="G22" s="68"/>
      <c r="H22" s="68"/>
      <c r="I22" s="68"/>
      <c r="J22" s="68"/>
    </row>
    <row r="23" spans="3:10">
      <c r="D23" s="68"/>
      <c r="E23" s="68"/>
      <c r="G23" s="68"/>
      <c r="H23" s="68"/>
      <c r="I23" s="68"/>
      <c r="J23" s="68"/>
    </row>
    <row r="24" spans="3:10">
      <c r="D24" s="68"/>
      <c r="E24" s="68"/>
      <c r="G24" s="68"/>
      <c r="H24" s="68"/>
      <c r="I24" s="68"/>
      <c r="J24" s="68"/>
    </row>
    <row r="25" spans="3:10">
      <c r="D25" s="68"/>
      <c r="E25" s="68"/>
      <c r="G25" s="68"/>
      <c r="H25" s="68"/>
      <c r="I25" s="68"/>
      <c r="J25" s="68"/>
    </row>
    <row r="26" spans="3:10">
      <c r="D26" s="52"/>
      <c r="E26" s="52"/>
      <c r="G26" s="52"/>
      <c r="H26" s="52"/>
      <c r="I26" s="52"/>
      <c r="J26" s="52"/>
    </row>
    <row r="27" spans="3:10">
      <c r="D27" s="68"/>
      <c r="E27" s="68"/>
      <c r="G27" s="68"/>
      <c r="H27" s="68"/>
      <c r="I27" s="68"/>
      <c r="J27" s="68"/>
    </row>
    <row r="28" spans="3:10">
      <c r="D28" s="68"/>
      <c r="E28" s="68"/>
      <c r="G28" s="68"/>
      <c r="H28" s="68"/>
      <c r="I28" s="68"/>
      <c r="J28" s="68"/>
    </row>
    <row r="29" spans="3:10">
      <c r="D29" s="68"/>
      <c r="E29" s="68"/>
      <c r="G29" s="68"/>
      <c r="H29" s="68"/>
      <c r="I29" s="68"/>
      <c r="J29" s="68"/>
    </row>
    <row r="30" spans="3:10">
      <c r="D30" s="68"/>
      <c r="E30" s="68"/>
      <c r="G30" s="68"/>
      <c r="H30" s="68"/>
      <c r="I30" s="68"/>
      <c r="J30" s="68"/>
    </row>
    <row r="31" spans="3:10">
      <c r="D31" s="68"/>
      <c r="E31" s="68"/>
      <c r="G31" s="68"/>
      <c r="H31" s="68"/>
      <c r="I31" s="68"/>
      <c r="J31" s="68"/>
    </row>
    <row r="32" spans="3:10">
      <c r="D32" s="68"/>
      <c r="E32" s="68"/>
      <c r="G32" s="68"/>
      <c r="H32" s="68"/>
      <c r="I32" s="68"/>
      <c r="J32" s="68"/>
    </row>
    <row r="33" spans="4:10">
      <c r="D33" s="68"/>
      <c r="E33" s="68"/>
      <c r="G33" s="68"/>
      <c r="H33" s="68"/>
      <c r="I33" s="68"/>
      <c r="J33" s="68"/>
    </row>
  </sheetData>
  <mergeCells count="2">
    <mergeCell ref="F2:K2"/>
    <mergeCell ref="H3:K3"/>
  </mergeCells>
  <phoneticPr fontId="29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F03D-DB17-48B6-9374-19D1C6910DCD}">
  <sheetPr codeName="Sheet8">
    <tabColor rgb="FFCCCCCE"/>
  </sheetPr>
  <dimension ref="A1:J314"/>
  <sheetViews>
    <sheetView showGridLines="0" zoomScale="80" zoomScaleNormal="80" workbookViewId="0">
      <pane xSplit="3" ySplit="6" topLeftCell="D7" activePane="bottomRight" state="frozen"/>
      <selection pane="bottomRight"/>
      <selection pane="bottomLeft"/>
      <selection pane="topRight"/>
    </sheetView>
  </sheetViews>
  <sheetFormatPr defaultColWidth="8.75" defaultRowHeight="13.15"/>
  <cols>
    <col min="1" max="6" width="14.375" style="48" customWidth="1"/>
    <col min="7" max="16384" width="8.75" style="48"/>
  </cols>
  <sheetData>
    <row r="1" spans="1:10" s="81" customFormat="1" ht="31.5" customHeight="1">
      <c r="A1" s="80" t="s">
        <v>190</v>
      </c>
    </row>
    <row r="2" spans="1:10" s="81" customFormat="1" ht="25.5" customHeight="1">
      <c r="A2" s="80" t="s">
        <v>191</v>
      </c>
    </row>
    <row r="4" spans="1:10" ht="26.25">
      <c r="A4" s="69" t="s">
        <v>192</v>
      </c>
      <c r="B4" s="70">
        <f>COUNTA(B8:B314)</f>
        <v>306</v>
      </c>
      <c r="C4" s="71" t="s">
        <v>193</v>
      </c>
      <c r="D4" s="72" t="s">
        <v>46</v>
      </c>
      <c r="E4" s="72" t="s">
        <v>64</v>
      </c>
      <c r="F4" s="72" t="s">
        <v>79</v>
      </c>
    </row>
    <row r="5" spans="1:10">
      <c r="A5" s="66" t="s">
        <v>194</v>
      </c>
      <c r="B5" s="73"/>
      <c r="C5" s="73"/>
      <c r="D5" s="74" t="s">
        <v>195</v>
      </c>
      <c r="E5" s="74" t="s">
        <v>196</v>
      </c>
      <c r="F5" s="74" t="s">
        <v>197</v>
      </c>
    </row>
    <row r="6" spans="1:10" ht="26.25">
      <c r="A6" s="75" t="s">
        <v>198</v>
      </c>
      <c r="B6" s="69"/>
      <c r="C6" s="69"/>
      <c r="D6" s="76" t="s">
        <v>150</v>
      </c>
      <c r="E6" s="76" t="s">
        <v>199</v>
      </c>
      <c r="F6" s="76" t="s">
        <v>200</v>
      </c>
    </row>
    <row r="7" spans="1:10">
      <c r="A7" s="66" t="s">
        <v>201</v>
      </c>
      <c r="B7" s="66" t="s">
        <v>202</v>
      </c>
      <c r="C7" s="66" t="s">
        <v>203</v>
      </c>
      <c r="D7" s="76"/>
      <c r="E7" s="76"/>
      <c r="F7" s="76"/>
      <c r="H7" s="73" t="s">
        <v>204</v>
      </c>
    </row>
    <row r="8" spans="1:10">
      <c r="A8" s="66" t="str">
        <f t="shared" ref="A8:A88" si="0">B8&amp;RIGHT(C8,2)</f>
        <v>ANH14</v>
      </c>
      <c r="B8" s="66" t="s">
        <v>92</v>
      </c>
      <c r="C8" s="66" t="s">
        <v>18</v>
      </c>
      <c r="D8" s="77">
        <f>INDEX(Inputs1[[2013-14]:[2029-30]], MATCH(_xlfn.CONCAT(Costs!D$4,"_",Costs!$B8),Inputs1!$X$2:$X$507, 0), MATCH(Costs!$C8,Inputs1[[#Headers],[2013-14]:[2029-30]], 0))</f>
        <v>47.794075388776193</v>
      </c>
      <c r="E8" s="77">
        <f>INDEX(Inputs1[[2013-14]:[2029-30]], MATCH(_xlfn.CONCAT(Costs!E$4,"_",Costs!$B8),Inputs1!$X$2:$X$507, 0), MATCH(Costs!$C8,Inputs1[[#Headers],[2013-14]:[2029-30]], 0))</f>
        <v>40.926952755240023</v>
      </c>
      <c r="F8" s="77">
        <f>INDEX(Inputs1[[2013-14]:[2029-30]], MATCH(_xlfn.CONCAT(Costs!F$4,"_",Costs!$B8),Inputs1!$X$2:$X$507, 0), MATCH(Costs!$C8,Inputs1[[#Headers],[2013-14]:[2029-30]], 0))</f>
        <v>88.721028144016216</v>
      </c>
      <c r="H8" s="78" t="b">
        <f>IFERROR(ROUND(D8+E8,6)=ROUND(F8,6), "")</f>
        <v>1</v>
      </c>
      <c r="J8" s="202"/>
    </row>
    <row r="9" spans="1:10">
      <c r="A9" s="66" t="str">
        <f t="shared" si="0"/>
        <v>ANH15</v>
      </c>
      <c r="B9" s="66" t="s">
        <v>92</v>
      </c>
      <c r="C9" s="66" t="s">
        <v>19</v>
      </c>
      <c r="D9" s="77">
        <f>INDEX(Inputs1[[2013-14]:[2029-30]], MATCH(_xlfn.CONCAT(Costs!D$4,"_",Costs!$B9),Inputs1!$X$2:$X$507, 0), MATCH(Costs!$C9,Inputs1[[#Headers],[2013-14]:[2029-30]], 0))</f>
        <v>47.515243168713965</v>
      </c>
      <c r="E9" s="77">
        <f>INDEX(Inputs1[[2013-14]:[2029-30]], MATCH(_xlfn.CONCAT(Costs!E$4,"_",Costs!$B9),Inputs1!$X$2:$X$507, 0), MATCH(Costs!$C9,Inputs1[[#Headers],[2013-14]:[2029-30]], 0))</f>
        <v>41.869330241497451</v>
      </c>
      <c r="F9" s="77">
        <f>INDEX(Inputs1[[2013-14]:[2029-30]], MATCH(_xlfn.CONCAT(Costs!F$4,"_",Costs!$B9),Inputs1!$X$2:$X$507, 0), MATCH(Costs!$C9,Inputs1[[#Headers],[2013-14]:[2029-30]], 0))</f>
        <v>89.384573410211416</v>
      </c>
      <c r="H9" s="78" t="b">
        <f t="shared" ref="H9:H89" si="1">IFERROR(ROUND(D9+E9,6)=ROUND(F9,6), "")</f>
        <v>1</v>
      </c>
      <c r="J9" s="202"/>
    </row>
    <row r="10" spans="1:10">
      <c r="A10" s="66" t="str">
        <f t="shared" si="0"/>
        <v>ANH16</v>
      </c>
      <c r="B10" s="66" t="s">
        <v>92</v>
      </c>
      <c r="C10" s="66" t="s">
        <v>20</v>
      </c>
      <c r="D10" s="77">
        <f>INDEX(Inputs1[[2013-14]:[2029-30]], MATCH(_xlfn.CONCAT(Costs!D$4,"_",Costs!$B10),Inputs1!$X$2:$X$507, 0), MATCH(Costs!$C10,Inputs1[[#Headers],[2013-14]:[2029-30]], 0))</f>
        <v>47.107105352707649</v>
      </c>
      <c r="E10" s="77">
        <f>INDEX(Inputs1[[2013-14]:[2029-30]], MATCH(_xlfn.CONCAT(Costs!E$4,"_",Costs!$B10),Inputs1!$X$2:$X$507, 0), MATCH(Costs!$C10,Inputs1[[#Headers],[2013-14]:[2029-30]], 0))</f>
        <v>45.132086660224232</v>
      </c>
      <c r="F10" s="77">
        <f>INDEX(Inputs1[[2013-14]:[2029-30]], MATCH(_xlfn.CONCAT(Costs!F$4,"_",Costs!$B10),Inputs1!$X$2:$X$507, 0), MATCH(Costs!$C10,Inputs1[[#Headers],[2013-14]:[2029-30]], 0))</f>
        <v>92.239192012931881</v>
      </c>
      <c r="H10" s="78" t="b">
        <f t="shared" si="1"/>
        <v>1</v>
      </c>
      <c r="J10" s="202"/>
    </row>
    <row r="11" spans="1:10">
      <c r="A11" s="66" t="str">
        <f t="shared" si="0"/>
        <v>ANH17</v>
      </c>
      <c r="B11" s="66" t="s">
        <v>92</v>
      </c>
      <c r="C11" s="66" t="s">
        <v>21</v>
      </c>
      <c r="D11" s="77">
        <f>INDEX(Inputs1[[2013-14]:[2029-30]], MATCH(_xlfn.CONCAT(Costs!D$4,"_",Costs!$B11),Inputs1!$X$2:$X$507, 0), MATCH(Costs!$C11,Inputs1[[#Headers],[2013-14]:[2029-30]], 0))</f>
        <v>43.390381147728021</v>
      </c>
      <c r="E11" s="77">
        <f>INDEX(Inputs1[[2013-14]:[2029-30]], MATCH(_xlfn.CONCAT(Costs!E$4,"_",Costs!$B11),Inputs1!$X$2:$X$507, 0), MATCH(Costs!$C11,Inputs1[[#Headers],[2013-14]:[2029-30]], 0))</f>
        <v>46.011473349835143</v>
      </c>
      <c r="F11" s="77">
        <f>INDEX(Inputs1[[2013-14]:[2029-30]], MATCH(_xlfn.CONCAT(Costs!F$4,"_",Costs!$B11),Inputs1!$X$2:$X$507, 0), MATCH(Costs!$C11,Inputs1[[#Headers],[2013-14]:[2029-30]], 0))</f>
        <v>89.401854497563164</v>
      </c>
      <c r="H11" s="78" t="b">
        <f t="shared" si="1"/>
        <v>1</v>
      </c>
      <c r="J11" s="202"/>
    </row>
    <row r="12" spans="1:10">
      <c r="A12" s="66" t="str">
        <f t="shared" si="0"/>
        <v>ANH18</v>
      </c>
      <c r="B12" s="66" t="s">
        <v>92</v>
      </c>
      <c r="C12" s="66" t="s">
        <v>22</v>
      </c>
      <c r="D12" s="77">
        <f>INDEX(Inputs1[[2013-14]:[2029-30]], MATCH(_xlfn.CONCAT(Costs!D$4,"_",Costs!$B12),Inputs1!$X$2:$X$507, 0), MATCH(Costs!$C12,Inputs1[[#Headers],[2013-14]:[2029-30]], 0))</f>
        <v>43.493349992003836</v>
      </c>
      <c r="E12" s="77">
        <f>INDEX(Inputs1[[2013-14]:[2029-30]], MATCH(_xlfn.CONCAT(Costs!E$4,"_",Costs!$B12),Inputs1!$X$2:$X$507, 0), MATCH(Costs!$C12,Inputs1[[#Headers],[2013-14]:[2029-30]], 0))</f>
        <v>50.931339756916678</v>
      </c>
      <c r="F12" s="77">
        <f>INDEX(Inputs1[[2013-14]:[2029-30]], MATCH(_xlfn.CONCAT(Costs!F$4,"_",Costs!$B12),Inputs1!$X$2:$X$507, 0), MATCH(Costs!$C12,Inputs1[[#Headers],[2013-14]:[2029-30]], 0))</f>
        <v>94.424689748920514</v>
      </c>
      <c r="H12" s="78" t="b">
        <f t="shared" si="1"/>
        <v>1</v>
      </c>
      <c r="J12" s="202"/>
    </row>
    <row r="13" spans="1:10">
      <c r="A13" s="66" t="str">
        <f t="shared" si="0"/>
        <v>ANH19</v>
      </c>
      <c r="B13" s="66" t="s">
        <v>92</v>
      </c>
      <c r="C13" s="66" t="s">
        <v>23</v>
      </c>
      <c r="D13" s="77">
        <f>INDEX(Inputs1[[2013-14]:[2029-30]], MATCH(_xlfn.CONCAT(Costs!D$4,"_",Costs!$B13),Inputs1!$X$2:$X$507, 0), MATCH(Costs!$C13,Inputs1[[#Headers],[2013-14]:[2029-30]], 0))</f>
        <v>41.498528421547128</v>
      </c>
      <c r="E13" s="77">
        <f>INDEX(Inputs1[[2013-14]:[2029-30]], MATCH(_xlfn.CONCAT(Costs!E$4,"_",Costs!$B13),Inputs1!$X$2:$X$507, 0), MATCH(Costs!$C13,Inputs1[[#Headers],[2013-14]:[2029-30]], 0))</f>
        <v>51.907094952329295</v>
      </c>
      <c r="F13" s="77">
        <f>INDEX(Inputs1[[2013-14]:[2029-30]], MATCH(_xlfn.CONCAT(Costs!F$4,"_",Costs!$B13),Inputs1!$X$2:$X$507, 0), MATCH(Costs!$C13,Inputs1[[#Headers],[2013-14]:[2029-30]], 0))</f>
        <v>93.405623373876423</v>
      </c>
      <c r="H13" s="78" t="b">
        <f t="shared" si="1"/>
        <v>1</v>
      </c>
      <c r="J13" s="202"/>
    </row>
    <row r="14" spans="1:10">
      <c r="A14" s="66" t="str">
        <f t="shared" si="0"/>
        <v>ANH20</v>
      </c>
      <c r="B14" s="66" t="s">
        <v>92</v>
      </c>
      <c r="C14" s="66" t="s">
        <v>24</v>
      </c>
      <c r="D14" s="77">
        <f>INDEX(Inputs1[[2013-14]:[2029-30]], MATCH(_xlfn.CONCAT(Costs!D$4,"_",Costs!$B14),Inputs1!$X$2:$X$507, 0), MATCH(Costs!$C14,Inputs1[[#Headers],[2013-14]:[2029-30]], 0))</f>
        <v>57.590206713372872</v>
      </c>
      <c r="E14" s="77">
        <f>INDEX(Inputs1[[2013-14]:[2029-30]], MATCH(_xlfn.CONCAT(Costs!E$4,"_",Costs!$B14),Inputs1!$X$2:$X$507, 0), MATCH(Costs!$C14,Inputs1[[#Headers],[2013-14]:[2029-30]], 0))</f>
        <v>50.586806528601137</v>
      </c>
      <c r="F14" s="77">
        <f>INDEX(Inputs1[[2013-14]:[2029-30]], MATCH(_xlfn.CONCAT(Costs!F$4,"_",Costs!$B14),Inputs1!$X$2:$X$507, 0), MATCH(Costs!$C14,Inputs1[[#Headers],[2013-14]:[2029-30]], 0))</f>
        <v>108.17701324197401</v>
      </c>
      <c r="H14" s="78" t="b">
        <f t="shared" si="1"/>
        <v>1</v>
      </c>
      <c r="J14" s="202"/>
    </row>
    <row r="15" spans="1:10">
      <c r="A15" s="66" t="str">
        <f t="shared" si="0"/>
        <v>ANH21</v>
      </c>
      <c r="B15" s="66" t="s">
        <v>92</v>
      </c>
      <c r="C15" s="66" t="s">
        <v>25</v>
      </c>
      <c r="D15" s="77">
        <f>INDEX(Inputs1[[2013-14]:[2029-30]], MATCH(_xlfn.CONCAT(Costs!D$4,"_",Costs!$B15),Inputs1!$X$2:$X$507, 0), MATCH(Costs!$C15,Inputs1[[#Headers],[2013-14]:[2029-30]], 0))</f>
        <v>45.394509279767803</v>
      </c>
      <c r="E15" s="77">
        <f>INDEX(Inputs1[[2013-14]:[2029-30]], MATCH(_xlfn.CONCAT(Costs!E$4,"_",Costs!$B15),Inputs1!$X$2:$X$507, 0), MATCH(Costs!$C15,Inputs1[[#Headers],[2013-14]:[2029-30]], 0))</f>
        <v>46.598894829298075</v>
      </c>
      <c r="F15" s="77">
        <f>INDEX(Inputs1[[2013-14]:[2029-30]], MATCH(_xlfn.CONCAT(Costs!F$4,"_",Costs!$B15),Inputs1!$X$2:$X$507, 0), MATCH(Costs!$C15,Inputs1[[#Headers],[2013-14]:[2029-30]], 0))</f>
        <v>91.993404109065878</v>
      </c>
      <c r="H15" s="78" t="b">
        <f t="shared" si="1"/>
        <v>1</v>
      </c>
      <c r="J15" s="202"/>
    </row>
    <row r="16" spans="1:10">
      <c r="A16" s="66" t="str">
        <f t="shared" si="0"/>
        <v>ANH22</v>
      </c>
      <c r="B16" s="66" t="s">
        <v>92</v>
      </c>
      <c r="C16" s="66" t="s">
        <v>26</v>
      </c>
      <c r="D16" s="77">
        <f>INDEX(Inputs1[[2013-14]:[2029-30]], MATCH(_xlfn.CONCAT(Costs!D$4,"_",Costs!$B16),Inputs1!$X$2:$X$507, 0), MATCH(Costs!$C16,Inputs1[[#Headers],[2013-14]:[2029-30]], 0))</f>
        <v>21.730777563116984</v>
      </c>
      <c r="E16" s="77">
        <f>INDEX(Inputs1[[2013-14]:[2029-30]], MATCH(_xlfn.CONCAT(Costs!E$4,"_",Costs!$B16),Inputs1!$X$2:$X$507, 0), MATCH(Costs!$C16,Inputs1[[#Headers],[2013-14]:[2029-30]], 0))</f>
        <v>44.772960575687321</v>
      </c>
      <c r="F16" s="77">
        <f>INDEX(Inputs1[[2013-14]:[2029-30]], MATCH(_xlfn.CONCAT(Costs!F$4,"_",Costs!$B16),Inputs1!$X$2:$X$507, 0), MATCH(Costs!$C16,Inputs1[[#Headers],[2013-14]:[2029-30]], 0))</f>
        <v>66.503738138804309</v>
      </c>
      <c r="H16" s="78" t="b">
        <f t="shared" si="1"/>
        <v>1</v>
      </c>
      <c r="J16" s="202"/>
    </row>
    <row r="17" spans="1:10">
      <c r="A17" s="66" t="str">
        <f t="shared" si="0"/>
        <v>ANH23</v>
      </c>
      <c r="B17" s="66" t="s">
        <v>92</v>
      </c>
      <c r="C17" s="66" t="s">
        <v>27</v>
      </c>
      <c r="D17" s="77">
        <f>INDEX(Inputs1[[2013-14]:[2029-30]], MATCH(_xlfn.CONCAT(Costs!D$4,"_",Costs!$B17),Inputs1!$X$2:$X$507, 0), MATCH(Costs!$C17,Inputs1[[#Headers],[2013-14]:[2029-30]], 0))</f>
        <v>38.753999999999998</v>
      </c>
      <c r="E17" s="77">
        <f>INDEX(Inputs1[[2013-14]:[2029-30]], MATCH(_xlfn.CONCAT(Costs!E$4,"_",Costs!$B17),Inputs1!$X$2:$X$507, 0), MATCH(Costs!$C17,Inputs1[[#Headers],[2013-14]:[2029-30]], 0))</f>
        <v>46.280999999999999</v>
      </c>
      <c r="F17" s="77">
        <f>INDEX(Inputs1[[2013-14]:[2029-30]], MATCH(_xlfn.CONCAT(Costs!F$4,"_",Costs!$B17),Inputs1!$X$2:$X$507, 0), MATCH(Costs!$C17,Inputs1[[#Headers],[2013-14]:[2029-30]], 0))</f>
        <v>85.034999999999997</v>
      </c>
      <c r="H17" s="78" t="b">
        <f t="shared" si="1"/>
        <v>1</v>
      </c>
      <c r="J17" s="202"/>
    </row>
    <row r="18" spans="1:10">
      <c r="A18" s="66" t="str">
        <f t="shared" si="0"/>
        <v>ANH24</v>
      </c>
      <c r="B18" s="66" t="s">
        <v>92</v>
      </c>
      <c r="C18" s="66" t="s">
        <v>28</v>
      </c>
      <c r="D18" s="77">
        <f>INDEX(Inputs1[[2013-14]:[2029-30]], MATCH(_xlfn.CONCAT(Costs!D$4,"_",Costs!$B18),Inputs1!$X$2:$X$507, 0), MATCH(Costs!$C18,Inputs1[[#Headers],[2013-14]:[2029-30]], 0))</f>
        <v>45.583526694045176</v>
      </c>
      <c r="E18" s="77">
        <f>INDEX(Inputs1[[2013-14]:[2029-30]], MATCH(_xlfn.CONCAT(Costs!E$4,"_",Costs!$B18),Inputs1!$X$2:$X$507, 0), MATCH(Costs!$C18,Inputs1[[#Headers],[2013-14]:[2029-30]], 0))</f>
        <v>50.85416934034906</v>
      </c>
      <c r="F18" s="77">
        <f>INDEX(Inputs1[[2013-14]:[2029-30]], MATCH(_xlfn.CONCAT(Costs!F$4,"_",Costs!$B18),Inputs1!$X$2:$X$507, 0), MATCH(Costs!$C18,Inputs1[[#Headers],[2013-14]:[2029-30]], 0))</f>
        <v>96.437696034394236</v>
      </c>
      <c r="H18" s="78" t="b">
        <f t="shared" si="1"/>
        <v>1</v>
      </c>
      <c r="J18" s="202"/>
    </row>
    <row r="19" spans="1:10">
      <c r="A19" s="66" t="str">
        <f t="shared" si="0"/>
        <v>ANH25</v>
      </c>
      <c r="B19" s="66" t="s">
        <v>92</v>
      </c>
      <c r="C19" s="66" t="s">
        <v>29</v>
      </c>
      <c r="D19" s="77">
        <f>INDEX(Inputs1[[2013-14]:[2029-30]], MATCH(_xlfn.CONCAT(Costs!D$4,"_",Costs!$B19),Inputs1!$X$2:$X$507, 0), MATCH(Costs!$C19,Inputs1[[#Headers],[2013-14]:[2029-30]], 0))</f>
        <v>46.977999999999994</v>
      </c>
      <c r="E19" s="77">
        <f>INDEX(Inputs1[[2013-14]:[2029-30]], MATCH(_xlfn.CONCAT(Costs!E$4,"_",Costs!$B19),Inputs1!$X$2:$X$507, 0), MATCH(Costs!$C19,Inputs1[[#Headers],[2013-14]:[2029-30]], 0))</f>
        <v>50.719000000000008</v>
      </c>
      <c r="F19" s="77">
        <f>INDEX(Inputs1[[2013-14]:[2029-30]], MATCH(_xlfn.CONCAT(Costs!F$4,"_",Costs!$B19),Inputs1!$X$2:$X$507, 0), MATCH(Costs!$C19,Inputs1[[#Headers],[2013-14]:[2029-30]], 0))</f>
        <v>97.697000000000003</v>
      </c>
      <c r="H19" s="78" t="b">
        <f t="shared" si="1"/>
        <v>1</v>
      </c>
      <c r="J19" s="202"/>
    </row>
    <row r="20" spans="1:10">
      <c r="A20" s="66" t="str">
        <f t="shared" si="0"/>
        <v>ANH26</v>
      </c>
      <c r="B20" s="66" t="s">
        <v>92</v>
      </c>
      <c r="C20" s="66" t="s">
        <v>30</v>
      </c>
      <c r="D20" s="77">
        <f>INDEX(Inputs1[[2013-14]:[2029-30]], MATCH(_xlfn.CONCAT(Costs!D$4,"_",Costs!$B20),Inputs1!$X$2:$X$507, 0), MATCH(Costs!$C20,Inputs1[[#Headers],[2013-14]:[2029-30]], 0))</f>
        <v>44.572000000000003</v>
      </c>
      <c r="E20" s="77">
        <f>INDEX(Inputs1[[2013-14]:[2029-30]], MATCH(_xlfn.CONCAT(Costs!E$4,"_",Costs!$B20),Inputs1!$X$2:$X$507, 0), MATCH(Costs!$C20,Inputs1[[#Headers],[2013-14]:[2029-30]], 0))</f>
        <v>51.90100000000001</v>
      </c>
      <c r="F20" s="77">
        <f>INDEX(Inputs1[[2013-14]:[2029-30]], MATCH(_xlfn.CONCAT(Costs!F$4,"_",Costs!$B20),Inputs1!$X$2:$X$507, 0), MATCH(Costs!$C20,Inputs1[[#Headers],[2013-14]:[2029-30]], 0))</f>
        <v>96.473000000000013</v>
      </c>
      <c r="H20" s="78" t="b">
        <f t="shared" si="1"/>
        <v>1</v>
      </c>
      <c r="J20" s="202"/>
    </row>
    <row r="21" spans="1:10">
      <c r="A21" s="66" t="str">
        <f t="shared" si="0"/>
        <v>ANH27</v>
      </c>
      <c r="B21" s="66" t="s">
        <v>92</v>
      </c>
      <c r="C21" s="66" t="s">
        <v>31</v>
      </c>
      <c r="D21" s="77">
        <f>INDEX(Inputs1[[2013-14]:[2029-30]], MATCH(_xlfn.CONCAT(Costs!D$4,"_",Costs!$B21),Inputs1!$X$2:$X$507, 0), MATCH(Costs!$C21,Inputs1[[#Headers],[2013-14]:[2029-30]], 0))</f>
        <v>45.856999999999999</v>
      </c>
      <c r="E21" s="77">
        <f>INDEX(Inputs1[[2013-14]:[2029-30]], MATCH(_xlfn.CONCAT(Costs!E$4,"_",Costs!$B21),Inputs1!$X$2:$X$507, 0), MATCH(Costs!$C21,Inputs1[[#Headers],[2013-14]:[2029-30]], 0))</f>
        <v>52.003000000000014</v>
      </c>
      <c r="F21" s="77">
        <f>INDEX(Inputs1[[2013-14]:[2029-30]], MATCH(_xlfn.CONCAT(Costs!F$4,"_",Costs!$B21),Inputs1!$X$2:$X$507, 0), MATCH(Costs!$C21,Inputs1[[#Headers],[2013-14]:[2029-30]], 0))</f>
        <v>97.860000000000014</v>
      </c>
      <c r="H21" s="78" t="b">
        <f t="shared" si="1"/>
        <v>1</v>
      </c>
      <c r="J21" s="202"/>
    </row>
    <row r="22" spans="1:10">
      <c r="A22" s="66" t="str">
        <f t="shared" si="0"/>
        <v>ANH28</v>
      </c>
      <c r="B22" s="66" t="s">
        <v>92</v>
      </c>
      <c r="C22" s="66" t="s">
        <v>32</v>
      </c>
      <c r="D22" s="77">
        <f>INDEX(Inputs1[[2013-14]:[2029-30]], MATCH(_xlfn.CONCAT(Costs!D$4,"_",Costs!$B22),Inputs1!$X$2:$X$507, 0), MATCH(Costs!$C22,Inputs1[[#Headers],[2013-14]:[2029-30]], 0))</f>
        <v>48.214999999999996</v>
      </c>
      <c r="E22" s="77">
        <f>INDEX(Inputs1[[2013-14]:[2029-30]], MATCH(_xlfn.CONCAT(Costs!E$4,"_",Costs!$B22),Inputs1!$X$2:$X$507, 0), MATCH(Costs!$C22,Inputs1[[#Headers],[2013-14]:[2029-30]], 0))</f>
        <v>52.728000000000016</v>
      </c>
      <c r="F22" s="77">
        <f>INDEX(Inputs1[[2013-14]:[2029-30]], MATCH(_xlfn.CONCAT(Costs!F$4,"_",Costs!$B22),Inputs1!$X$2:$X$507, 0), MATCH(Costs!$C22,Inputs1[[#Headers],[2013-14]:[2029-30]], 0))</f>
        <v>100.94300000000001</v>
      </c>
      <c r="H22" s="78" t="b">
        <f t="shared" si="1"/>
        <v>1</v>
      </c>
      <c r="J22" s="202"/>
    </row>
    <row r="23" spans="1:10">
      <c r="A23" s="66" t="str">
        <f t="shared" si="0"/>
        <v>ANH29</v>
      </c>
      <c r="B23" s="66" t="s">
        <v>92</v>
      </c>
      <c r="C23" s="66" t="s">
        <v>33</v>
      </c>
      <c r="D23" s="77">
        <f>INDEX(Inputs1[[2013-14]:[2029-30]], MATCH(_xlfn.CONCAT(Costs!D$4,"_",Costs!$B23),Inputs1!$X$2:$X$507, 0), MATCH(Costs!$C23,Inputs1[[#Headers],[2013-14]:[2029-30]], 0))</f>
        <v>48.838999999999999</v>
      </c>
      <c r="E23" s="77">
        <f>INDEX(Inputs1[[2013-14]:[2029-30]], MATCH(_xlfn.CONCAT(Costs!E$4,"_",Costs!$B23),Inputs1!$X$2:$X$507, 0), MATCH(Costs!$C23,Inputs1[[#Headers],[2013-14]:[2029-30]], 0))</f>
        <v>53.965999999999994</v>
      </c>
      <c r="F23" s="77">
        <f>INDEX(Inputs1[[2013-14]:[2029-30]], MATCH(_xlfn.CONCAT(Costs!F$4,"_",Costs!$B23),Inputs1!$X$2:$X$507, 0), MATCH(Costs!$C23,Inputs1[[#Headers],[2013-14]:[2029-30]], 0))</f>
        <v>102.80499999999999</v>
      </c>
      <c r="H23" s="78" t="b">
        <f t="shared" si="1"/>
        <v>1</v>
      </c>
      <c r="J23" s="202"/>
    </row>
    <row r="24" spans="1:10">
      <c r="A24" s="66" t="str">
        <f t="shared" si="0"/>
        <v>ANH30</v>
      </c>
      <c r="B24" s="66" t="s">
        <v>92</v>
      </c>
      <c r="C24" s="66" t="s">
        <v>34</v>
      </c>
      <c r="D24" s="77">
        <f>INDEX(Inputs1[[2013-14]:[2029-30]], MATCH(_xlfn.CONCAT(Costs!D$4,"_",Costs!$B24),Inputs1!$X$2:$X$507, 0), MATCH(Costs!$C24,Inputs1[[#Headers],[2013-14]:[2029-30]], 0))</f>
        <v>49.421999999999997</v>
      </c>
      <c r="E24" s="77">
        <f>INDEX(Inputs1[[2013-14]:[2029-30]], MATCH(_xlfn.CONCAT(Costs!E$4,"_",Costs!$B24),Inputs1!$X$2:$X$507, 0), MATCH(Costs!$C24,Inputs1[[#Headers],[2013-14]:[2029-30]], 0))</f>
        <v>55.199000000000012</v>
      </c>
      <c r="F24" s="77">
        <f>INDEX(Inputs1[[2013-14]:[2029-30]], MATCH(_xlfn.CONCAT(Costs!F$4,"_",Costs!$B24),Inputs1!$X$2:$X$507, 0), MATCH(Costs!$C24,Inputs1[[#Headers],[2013-14]:[2029-30]], 0))</f>
        <v>104.62100000000001</v>
      </c>
      <c r="H24" s="78" t="b">
        <f t="shared" si="1"/>
        <v>1</v>
      </c>
      <c r="J24" s="202"/>
    </row>
    <row r="25" spans="1:10">
      <c r="A25" s="66" t="str">
        <f t="shared" si="0"/>
        <v>HDD19</v>
      </c>
      <c r="B25" s="66" t="s">
        <v>97</v>
      </c>
      <c r="C25" s="66" t="s">
        <v>23</v>
      </c>
      <c r="D25" s="77">
        <f>INDEX(Inputs1[[2013-14]:[2029-30]], MATCH(_xlfn.CONCAT(Costs!D$4,"_",Costs!$B25),Inputs1!$X$2:$X$507, 0), MATCH(Costs!$C25,Inputs1[[#Headers],[2013-14]:[2029-30]], 0))</f>
        <v>0.89131028813028479</v>
      </c>
      <c r="E25" s="77">
        <f>INDEX(Inputs1[[2013-14]:[2029-30]], MATCH(_xlfn.CONCAT(Costs!E$4,"_",Costs!$B25),Inputs1!$X$2:$X$507, 0), MATCH(Costs!$C25,Inputs1[[#Headers],[2013-14]:[2029-30]], 0))</f>
        <v>2.5132406827435014</v>
      </c>
      <c r="F25" s="77">
        <f>INDEX(Inputs1[[2013-14]:[2029-30]], MATCH(_xlfn.CONCAT(Costs!F$4,"_",Costs!$B25),Inputs1!$X$2:$X$507, 0), MATCH(Costs!$C25,Inputs1[[#Headers],[2013-14]:[2029-30]], 0))</f>
        <v>3.4045509708737862</v>
      </c>
      <c r="H25" s="78" t="b">
        <f t="shared" si="1"/>
        <v>1</v>
      </c>
      <c r="J25" s="202"/>
    </row>
    <row r="26" spans="1:10">
      <c r="A26" s="66" t="str">
        <f t="shared" si="0"/>
        <v>HDD20</v>
      </c>
      <c r="B26" s="66" t="s">
        <v>97</v>
      </c>
      <c r="C26" s="66" t="s">
        <v>24</v>
      </c>
      <c r="D26" s="77">
        <f>INDEX(Inputs1[[2013-14]:[2029-30]], MATCH(_xlfn.CONCAT(Costs!D$4,"_",Costs!$B26),Inputs1!$X$2:$X$507, 0), MATCH(Costs!$C26,Inputs1[[#Headers],[2013-14]:[2029-30]], 0))</f>
        <v>1.6437131418892912</v>
      </c>
      <c r="E26" s="77">
        <f>INDEX(Inputs1[[2013-14]:[2029-30]], MATCH(_xlfn.CONCAT(Costs!E$4,"_",Costs!$B26),Inputs1!$X$2:$X$507, 0), MATCH(Costs!$C26,Inputs1[[#Headers],[2013-14]:[2029-30]], 0))</f>
        <v>1.9142551389637397</v>
      </c>
      <c r="F26" s="77">
        <f>INDEX(Inputs1[[2013-14]:[2029-30]], MATCH(_xlfn.CONCAT(Costs!F$4,"_",Costs!$B26),Inputs1!$X$2:$X$507, 0), MATCH(Costs!$C26,Inputs1[[#Headers],[2013-14]:[2029-30]], 0))</f>
        <v>3.5579682808530309</v>
      </c>
      <c r="H26" s="78" t="b">
        <f t="shared" si="1"/>
        <v>1</v>
      </c>
      <c r="J26" s="202"/>
    </row>
    <row r="27" spans="1:10">
      <c r="A27" s="66" t="str">
        <f t="shared" si="0"/>
        <v>HDD21</v>
      </c>
      <c r="B27" s="66" t="s">
        <v>97</v>
      </c>
      <c r="C27" s="66" t="s">
        <v>25</v>
      </c>
      <c r="D27" s="77">
        <f>INDEX(Inputs1[[2013-14]:[2029-30]], MATCH(_xlfn.CONCAT(Costs!D$4,"_",Costs!$B27),Inputs1!$X$2:$X$507, 0), MATCH(Costs!$C27,Inputs1[[#Headers],[2013-14]:[2029-30]], 0))</f>
        <v>1.4163934927060255</v>
      </c>
      <c r="E27" s="77">
        <f>INDEX(Inputs1[[2013-14]:[2029-30]], MATCH(_xlfn.CONCAT(Costs!E$4,"_",Costs!$B27),Inputs1!$X$2:$X$507, 0), MATCH(Costs!$C27,Inputs1[[#Headers],[2013-14]:[2029-30]], 0))</f>
        <v>1.5517177117543723</v>
      </c>
      <c r="F27" s="77">
        <f>INDEX(Inputs1[[2013-14]:[2029-30]], MATCH(_xlfn.CONCAT(Costs!F$4,"_",Costs!$B27),Inputs1!$X$2:$X$507, 0), MATCH(Costs!$C27,Inputs1[[#Headers],[2013-14]:[2029-30]], 0))</f>
        <v>2.9681112044603979</v>
      </c>
      <c r="H27" s="78" t="b">
        <f t="shared" si="1"/>
        <v>1</v>
      </c>
      <c r="J27" s="202"/>
    </row>
    <row r="28" spans="1:10">
      <c r="A28" s="66" t="str">
        <f t="shared" si="0"/>
        <v>HDD22</v>
      </c>
      <c r="B28" s="66" t="s">
        <v>97</v>
      </c>
      <c r="C28" s="66" t="s">
        <v>26</v>
      </c>
      <c r="D28" s="77">
        <f>INDEX(Inputs1[[2013-14]:[2029-30]], MATCH(_xlfn.CONCAT(Costs!D$4,"_",Costs!$B28),Inputs1!$X$2:$X$507, 0), MATCH(Costs!$C28,Inputs1[[#Headers],[2013-14]:[2029-30]], 0))</f>
        <v>0.69397893030794156</v>
      </c>
      <c r="E28" s="77">
        <f>INDEX(Inputs1[[2013-14]:[2029-30]], MATCH(_xlfn.CONCAT(Costs!E$4,"_",Costs!$B28),Inputs1!$X$2:$X$507, 0), MATCH(Costs!$C28,Inputs1[[#Headers],[2013-14]:[2029-30]], 0))</f>
        <v>1.40209849712686</v>
      </c>
      <c r="F28" s="77">
        <f>INDEX(Inputs1[[2013-14]:[2029-30]], MATCH(_xlfn.CONCAT(Costs!F$4,"_",Costs!$B28),Inputs1!$X$2:$X$507, 0), MATCH(Costs!$C28,Inputs1[[#Headers],[2013-14]:[2029-30]], 0))</f>
        <v>2.0960774274348015</v>
      </c>
      <c r="H28" s="78" t="b">
        <f t="shared" si="1"/>
        <v>1</v>
      </c>
      <c r="J28" s="202"/>
    </row>
    <row r="29" spans="1:10">
      <c r="A29" s="66" t="str">
        <f t="shared" si="0"/>
        <v>HDD23</v>
      </c>
      <c r="B29" s="66" t="s">
        <v>97</v>
      </c>
      <c r="C29" s="66" t="s">
        <v>27</v>
      </c>
      <c r="D29" s="77">
        <f>INDEX(Inputs1[[2013-14]:[2029-30]], MATCH(_xlfn.CONCAT(Costs!D$4,"_",Costs!$B29),Inputs1!$X$2:$X$507, 0), MATCH(Costs!$C29,Inputs1[[#Headers],[2013-14]:[2029-30]], 0))</f>
        <v>0.76998280199999991</v>
      </c>
      <c r="E29" s="77">
        <f>INDEX(Inputs1[[2013-14]:[2029-30]], MATCH(_xlfn.CONCAT(Costs!E$4,"_",Costs!$B29),Inputs1!$X$2:$X$507, 0), MATCH(Costs!$C29,Inputs1[[#Headers],[2013-14]:[2029-30]], 0))</f>
        <v>1.5920024464262572</v>
      </c>
      <c r="F29" s="77">
        <f>INDEX(Inputs1[[2013-14]:[2029-30]], MATCH(_xlfn.CONCAT(Costs!F$4,"_",Costs!$B29),Inputs1!$X$2:$X$507, 0), MATCH(Costs!$C29,Inputs1[[#Headers],[2013-14]:[2029-30]], 0))</f>
        <v>2.3619852484262571</v>
      </c>
      <c r="H29" s="78" t="b">
        <f t="shared" si="1"/>
        <v>1</v>
      </c>
      <c r="J29" s="202"/>
    </row>
    <row r="30" spans="1:10">
      <c r="A30" s="66" t="str">
        <f t="shared" si="0"/>
        <v>HDD24</v>
      </c>
      <c r="B30" s="66" t="s">
        <v>97</v>
      </c>
      <c r="C30" s="66" t="s">
        <v>28</v>
      </c>
      <c r="D30" s="77">
        <f>INDEX(Inputs1[[2013-14]:[2029-30]], MATCH(_xlfn.CONCAT(Costs!D$4,"_",Costs!$B30),Inputs1!$X$2:$X$507, 0), MATCH(Costs!$C30,Inputs1[[#Headers],[2013-14]:[2029-30]], 0))</f>
        <v>0.61299762577002048</v>
      </c>
      <c r="E30" s="77">
        <f>INDEX(Inputs1[[2013-14]:[2029-30]], MATCH(_xlfn.CONCAT(Costs!E$4,"_",Costs!$B30),Inputs1!$X$2:$X$507, 0), MATCH(Costs!$C30,Inputs1[[#Headers],[2013-14]:[2029-30]], 0))</f>
        <v>1.4988597279260782</v>
      </c>
      <c r="F30" s="77">
        <f>INDEX(Inputs1[[2013-14]:[2029-30]], MATCH(_xlfn.CONCAT(Costs!F$4,"_",Costs!$B30),Inputs1!$X$2:$X$507, 0), MATCH(Costs!$C30,Inputs1[[#Headers],[2013-14]:[2029-30]], 0))</f>
        <v>2.1118573536960987</v>
      </c>
      <c r="H30" s="78" t="b">
        <f t="shared" si="1"/>
        <v>1</v>
      </c>
      <c r="J30" s="202"/>
    </row>
    <row r="31" spans="1:10">
      <c r="A31" s="66" t="str">
        <f t="shared" si="0"/>
        <v>HDD25</v>
      </c>
      <c r="B31" s="66" t="s">
        <v>97</v>
      </c>
      <c r="C31" s="66" t="s">
        <v>29</v>
      </c>
      <c r="D31" s="77">
        <f>INDEX(Inputs1[[2013-14]:[2029-30]], MATCH(_xlfn.CONCAT(Costs!D$4,"_",Costs!$B31),Inputs1!$X$2:$X$507, 0), MATCH(Costs!$C31,Inputs1[[#Headers],[2013-14]:[2029-30]], 0))</f>
        <v>0.88814628804265472</v>
      </c>
      <c r="E31" s="77">
        <f>INDEX(Inputs1[[2013-14]:[2029-30]], MATCH(_xlfn.CONCAT(Costs!E$4,"_",Costs!$B31),Inputs1!$X$2:$X$507, 0), MATCH(Costs!$C31,Inputs1[[#Headers],[2013-14]:[2029-30]], 0))</f>
        <v>2.2142775817654909</v>
      </c>
      <c r="F31" s="77">
        <f>INDEX(Inputs1[[2013-14]:[2029-30]], MATCH(_xlfn.CONCAT(Costs!F$4,"_",Costs!$B31),Inputs1!$X$2:$X$507, 0), MATCH(Costs!$C31,Inputs1[[#Headers],[2013-14]:[2029-30]], 0))</f>
        <v>3.1024238698081454</v>
      </c>
      <c r="H31" s="78" t="b">
        <f t="shared" si="1"/>
        <v>1</v>
      </c>
      <c r="J31" s="202"/>
    </row>
    <row r="32" spans="1:10">
      <c r="A32" s="66" t="str">
        <f t="shared" si="0"/>
        <v>HDD26</v>
      </c>
      <c r="B32" s="66" t="s">
        <v>97</v>
      </c>
      <c r="C32" s="66" t="s">
        <v>30</v>
      </c>
      <c r="D32" s="77">
        <f>INDEX(Inputs1[[2013-14]:[2029-30]], MATCH(_xlfn.CONCAT(Costs!D$4,"_",Costs!$B32),Inputs1!$X$2:$X$507, 0), MATCH(Costs!$C32,Inputs1[[#Headers],[2013-14]:[2029-30]], 0))</f>
        <v>0.68399999999999994</v>
      </c>
      <c r="E32" s="77">
        <f>INDEX(Inputs1[[2013-14]:[2029-30]], MATCH(_xlfn.CONCAT(Costs!E$4,"_",Costs!$B32),Inputs1!$X$2:$X$507, 0), MATCH(Costs!$C32,Inputs1[[#Headers],[2013-14]:[2029-30]], 0))</f>
        <v>2.2709999999999999</v>
      </c>
      <c r="F32" s="77">
        <f>INDEX(Inputs1[[2013-14]:[2029-30]], MATCH(_xlfn.CONCAT(Costs!F$4,"_",Costs!$B32),Inputs1!$X$2:$X$507, 0), MATCH(Costs!$C32,Inputs1[[#Headers],[2013-14]:[2029-30]], 0))</f>
        <v>2.9550000000000001</v>
      </c>
      <c r="H32" s="78" t="b">
        <f t="shared" si="1"/>
        <v>1</v>
      </c>
      <c r="J32" s="202"/>
    </row>
    <row r="33" spans="1:10">
      <c r="A33" s="66" t="str">
        <f t="shared" si="0"/>
        <v>HDD27</v>
      </c>
      <c r="B33" s="66" t="s">
        <v>97</v>
      </c>
      <c r="C33" s="66" t="s">
        <v>31</v>
      </c>
      <c r="D33" s="77">
        <f>INDEX(Inputs1[[2013-14]:[2029-30]], MATCH(_xlfn.CONCAT(Costs!D$4,"_",Costs!$B33),Inputs1!$X$2:$X$507, 0), MATCH(Costs!$C33,Inputs1[[#Headers],[2013-14]:[2029-30]], 0))</f>
        <v>0.67700000000000005</v>
      </c>
      <c r="E33" s="77">
        <f>INDEX(Inputs1[[2013-14]:[2029-30]], MATCH(_xlfn.CONCAT(Costs!E$4,"_",Costs!$B33),Inputs1!$X$2:$X$507, 0), MATCH(Costs!$C33,Inputs1[[#Headers],[2013-14]:[2029-30]], 0))</f>
        <v>2.429163</v>
      </c>
      <c r="F33" s="77">
        <f>INDEX(Inputs1[[2013-14]:[2029-30]], MATCH(_xlfn.CONCAT(Costs!F$4,"_",Costs!$B33),Inputs1!$X$2:$X$507, 0), MATCH(Costs!$C33,Inputs1[[#Headers],[2013-14]:[2029-30]], 0))</f>
        <v>3.106163</v>
      </c>
      <c r="H33" s="78" t="b">
        <f t="shared" si="1"/>
        <v>1</v>
      </c>
      <c r="J33" s="202"/>
    </row>
    <row r="34" spans="1:10">
      <c r="A34" s="66" t="str">
        <f t="shared" si="0"/>
        <v>HDD28</v>
      </c>
      <c r="B34" s="66" t="s">
        <v>97</v>
      </c>
      <c r="C34" s="66" t="s">
        <v>32</v>
      </c>
      <c r="D34" s="77">
        <f>INDEX(Inputs1[[2013-14]:[2029-30]], MATCH(_xlfn.CONCAT(Costs!D$4,"_",Costs!$B34),Inputs1!$X$2:$X$507, 0), MATCH(Costs!$C34,Inputs1[[#Headers],[2013-14]:[2029-30]], 0))</f>
        <v>0.66900000000000004</v>
      </c>
      <c r="E34" s="77">
        <f>INDEX(Inputs1[[2013-14]:[2029-30]], MATCH(_xlfn.CONCAT(Costs!E$4,"_",Costs!$B34),Inputs1!$X$2:$X$507, 0), MATCH(Costs!$C34,Inputs1[[#Headers],[2013-14]:[2029-30]], 0))</f>
        <v>2.350975</v>
      </c>
      <c r="F34" s="77">
        <f>INDEX(Inputs1[[2013-14]:[2029-30]], MATCH(_xlfn.CONCAT(Costs!F$4,"_",Costs!$B34),Inputs1!$X$2:$X$507, 0), MATCH(Costs!$C34,Inputs1[[#Headers],[2013-14]:[2029-30]], 0))</f>
        <v>3.0199750000000001</v>
      </c>
      <c r="H34" s="78" t="b">
        <f t="shared" si="1"/>
        <v>1</v>
      </c>
      <c r="J34" s="202"/>
    </row>
    <row r="35" spans="1:10">
      <c r="A35" s="66" t="str">
        <f t="shared" si="0"/>
        <v>HDD29</v>
      </c>
      <c r="B35" s="66" t="s">
        <v>97</v>
      </c>
      <c r="C35" s="66" t="s">
        <v>33</v>
      </c>
      <c r="D35" s="77">
        <f>INDEX(Inputs1[[2013-14]:[2029-30]], MATCH(_xlfn.CONCAT(Costs!D$4,"_",Costs!$B35),Inputs1!$X$2:$X$507, 0), MATCH(Costs!$C35,Inputs1[[#Headers],[2013-14]:[2029-30]], 0))</f>
        <v>0.65900000000000003</v>
      </c>
      <c r="E35" s="77">
        <f>INDEX(Inputs1[[2013-14]:[2029-30]], MATCH(_xlfn.CONCAT(Costs!E$4,"_",Costs!$B35),Inputs1!$X$2:$X$507, 0), MATCH(Costs!$C35,Inputs1[[#Headers],[2013-14]:[2029-30]], 0))</f>
        <v>2.3003750000000007</v>
      </c>
      <c r="F35" s="77">
        <f>INDEX(Inputs1[[2013-14]:[2029-30]], MATCH(_xlfn.CONCAT(Costs!F$4,"_",Costs!$B35),Inputs1!$X$2:$X$507, 0), MATCH(Costs!$C35,Inputs1[[#Headers],[2013-14]:[2029-30]], 0))</f>
        <v>2.9593750000000005</v>
      </c>
      <c r="H35" s="78" t="b">
        <f t="shared" si="1"/>
        <v>1</v>
      </c>
      <c r="J35" s="202"/>
    </row>
    <row r="36" spans="1:10">
      <c r="A36" s="66" t="str">
        <f t="shared" si="0"/>
        <v>HDD30</v>
      </c>
      <c r="B36" s="66" t="s">
        <v>97</v>
      </c>
      <c r="C36" s="66" t="s">
        <v>34</v>
      </c>
      <c r="D36" s="77">
        <f>INDEX(Inputs1[[2013-14]:[2029-30]], MATCH(_xlfn.CONCAT(Costs!D$4,"_",Costs!$B36),Inputs1!$X$2:$X$507, 0), MATCH(Costs!$C36,Inputs1[[#Headers],[2013-14]:[2029-30]], 0))</f>
        <v>0.64999999999999991</v>
      </c>
      <c r="E36" s="77">
        <f>INDEX(Inputs1[[2013-14]:[2029-30]], MATCH(_xlfn.CONCAT(Costs!E$4,"_",Costs!$B36),Inputs1!$X$2:$X$507, 0), MATCH(Costs!$C36,Inputs1[[#Headers],[2013-14]:[2029-30]], 0))</f>
        <v>2.339375</v>
      </c>
      <c r="F36" s="77">
        <f>INDEX(Inputs1[[2013-14]:[2029-30]], MATCH(_xlfn.CONCAT(Costs!F$4,"_",Costs!$B36),Inputs1!$X$2:$X$507, 0), MATCH(Costs!$C36,Inputs1[[#Headers],[2013-14]:[2029-30]], 0))</f>
        <v>2.9893749999999999</v>
      </c>
      <c r="H36" s="78" t="b">
        <f t="shared" si="1"/>
        <v>1</v>
      </c>
      <c r="J36" s="202"/>
    </row>
    <row r="37" spans="1:10">
      <c r="A37" s="66" t="str">
        <f t="shared" si="0"/>
        <v>NES14</v>
      </c>
      <c r="B37" s="66" t="s">
        <v>98</v>
      </c>
      <c r="C37" s="66" t="s">
        <v>18</v>
      </c>
      <c r="D37" s="77">
        <f>INDEX(Inputs1[[2013-14]:[2029-30]], MATCH(_xlfn.CONCAT(Costs!D$4,"_",Costs!$B37),Inputs1!$X$2:$X$507, 0), MATCH(Costs!$C37,Inputs1[[#Headers],[2013-14]:[2029-30]], 0))</f>
        <v>28.451825557809322</v>
      </c>
      <c r="E37" s="77">
        <f>INDEX(Inputs1[[2013-14]:[2029-30]], MATCH(_xlfn.CONCAT(Costs!E$4,"_",Costs!$B37),Inputs1!$X$2:$X$507, 0), MATCH(Costs!$C37,Inputs1[[#Headers],[2013-14]:[2029-30]], 0))</f>
        <v>34.875948275862065</v>
      </c>
      <c r="F37" s="77">
        <f>INDEX(Inputs1[[2013-14]:[2029-30]], MATCH(_xlfn.CONCAT(Costs!F$4,"_",Costs!$B37),Inputs1!$X$2:$X$507, 0), MATCH(Costs!$C37,Inputs1[[#Headers],[2013-14]:[2029-30]], 0))</f>
        <v>63.327773833671387</v>
      </c>
      <c r="H37" s="78" t="b">
        <f t="shared" si="1"/>
        <v>1</v>
      </c>
      <c r="J37" s="202"/>
    </row>
    <row r="38" spans="1:10">
      <c r="A38" s="66" t="str">
        <f t="shared" si="0"/>
        <v>NES15</v>
      </c>
      <c r="B38" s="66" t="s">
        <v>98</v>
      </c>
      <c r="C38" s="66" t="s">
        <v>19</v>
      </c>
      <c r="D38" s="77">
        <f>INDEX(Inputs1[[2013-14]:[2029-30]], MATCH(_xlfn.CONCAT(Costs!D$4,"_",Costs!$B38),Inputs1!$X$2:$X$507, 0), MATCH(Costs!$C38,Inputs1[[#Headers],[2013-14]:[2029-30]], 0))</f>
        <v>29.241288543494612</v>
      </c>
      <c r="E38" s="77">
        <f>INDEX(Inputs1[[2013-14]:[2029-30]], MATCH(_xlfn.CONCAT(Costs!E$4,"_",Costs!$B38),Inputs1!$X$2:$X$507, 0), MATCH(Costs!$C38,Inputs1[[#Headers],[2013-14]:[2029-30]], 0))</f>
        <v>35.525081056238093</v>
      </c>
      <c r="F38" s="77">
        <f>INDEX(Inputs1[[2013-14]:[2029-30]], MATCH(_xlfn.CONCAT(Costs!F$4,"_",Costs!$B38),Inputs1!$X$2:$X$507, 0), MATCH(Costs!$C38,Inputs1[[#Headers],[2013-14]:[2029-30]], 0))</f>
        <v>64.766369599732613</v>
      </c>
      <c r="H38" s="78" t="b">
        <f t="shared" si="1"/>
        <v>1</v>
      </c>
      <c r="J38" s="202"/>
    </row>
    <row r="39" spans="1:10">
      <c r="A39" s="66" t="str">
        <f t="shared" si="0"/>
        <v>NES16</v>
      </c>
      <c r="B39" s="66" t="s">
        <v>98</v>
      </c>
      <c r="C39" s="66" t="s">
        <v>20</v>
      </c>
      <c r="D39" s="77">
        <f>INDEX(Inputs1[[2013-14]:[2029-30]], MATCH(_xlfn.CONCAT(Costs!D$4,"_",Costs!$B39),Inputs1!$X$2:$X$507, 0), MATCH(Costs!$C39,Inputs1[[#Headers],[2013-14]:[2029-30]], 0))</f>
        <v>31.118281613976698</v>
      </c>
      <c r="E39" s="77">
        <f>INDEX(Inputs1[[2013-14]:[2029-30]], MATCH(_xlfn.CONCAT(Costs!E$4,"_",Costs!$B39),Inputs1!$X$2:$X$507, 0), MATCH(Costs!$C39,Inputs1[[#Headers],[2013-14]:[2029-30]], 0))</f>
        <v>24.413841514143094</v>
      </c>
      <c r="F39" s="77">
        <f>INDEX(Inputs1[[2013-14]:[2029-30]], MATCH(_xlfn.CONCAT(Costs!F$4,"_",Costs!$B39),Inputs1!$X$2:$X$507, 0), MATCH(Costs!$C39,Inputs1[[#Headers],[2013-14]:[2029-30]], 0))</f>
        <v>55.532123128119792</v>
      </c>
      <c r="H39" s="78" t="b">
        <f t="shared" si="1"/>
        <v>1</v>
      </c>
      <c r="J39" s="202"/>
    </row>
    <row r="40" spans="1:10">
      <c r="A40" s="66" t="str">
        <f t="shared" si="0"/>
        <v>NES17</v>
      </c>
      <c r="B40" s="66" t="s">
        <v>98</v>
      </c>
      <c r="C40" s="66" t="s">
        <v>21</v>
      </c>
      <c r="D40" s="77">
        <f>INDEX(Inputs1[[2013-14]:[2029-30]], MATCH(_xlfn.CONCAT(Costs!D$4,"_",Costs!$B40),Inputs1!$X$2:$X$507, 0), MATCH(Costs!$C40,Inputs1[[#Headers],[2013-14]:[2029-30]], 0))</f>
        <v>23.088412802626181</v>
      </c>
      <c r="E40" s="77">
        <f>INDEX(Inputs1[[2013-14]:[2029-30]], MATCH(_xlfn.CONCAT(Costs!E$4,"_",Costs!$B40),Inputs1!$X$2:$X$507, 0), MATCH(Costs!$C40,Inputs1[[#Headers],[2013-14]:[2029-30]], 0))</f>
        <v>33.346967583093964</v>
      </c>
      <c r="F40" s="77">
        <f>INDEX(Inputs1[[2013-14]:[2029-30]], MATCH(_xlfn.CONCAT(Costs!F$4,"_",Costs!$B40),Inputs1!$X$2:$X$507, 0), MATCH(Costs!$C40,Inputs1[[#Headers],[2013-14]:[2029-30]], 0))</f>
        <v>56.435380385720144</v>
      </c>
      <c r="H40" s="78" t="b">
        <f t="shared" si="1"/>
        <v>1</v>
      </c>
      <c r="J40" s="202"/>
    </row>
    <row r="41" spans="1:10">
      <c r="A41" s="66" t="str">
        <f t="shared" si="0"/>
        <v>NES18</v>
      </c>
      <c r="B41" s="66" t="s">
        <v>98</v>
      </c>
      <c r="C41" s="66" t="s">
        <v>22</v>
      </c>
      <c r="D41" s="77">
        <f>INDEX(Inputs1[[2013-14]:[2029-30]], MATCH(_xlfn.CONCAT(Costs!D$4,"_",Costs!$B41),Inputs1!$X$2:$X$507, 0), MATCH(Costs!$C41,Inputs1[[#Headers],[2013-14]:[2029-30]], 0))</f>
        <v>23.540647289301134</v>
      </c>
      <c r="E41" s="77">
        <f>INDEX(Inputs1[[2013-14]:[2029-30]], MATCH(_xlfn.CONCAT(Costs!E$4,"_",Costs!$B41),Inputs1!$X$2:$X$507, 0), MATCH(Costs!$C41,Inputs1[[#Headers],[2013-14]:[2029-30]], 0))</f>
        <v>38.945550535742832</v>
      </c>
      <c r="F41" s="77">
        <f>INDEX(Inputs1[[2013-14]:[2029-30]], MATCH(_xlfn.CONCAT(Costs!F$4,"_",Costs!$B41),Inputs1!$X$2:$X$507, 0), MATCH(Costs!$C41,Inputs1[[#Headers],[2013-14]:[2029-30]], 0))</f>
        <v>62.486197825043966</v>
      </c>
      <c r="H41" s="78" t="b">
        <f t="shared" si="1"/>
        <v>1</v>
      </c>
      <c r="J41" s="202"/>
    </row>
    <row r="42" spans="1:10">
      <c r="A42" s="66" t="str">
        <f t="shared" si="0"/>
        <v>NES19</v>
      </c>
      <c r="B42" s="66" t="s">
        <v>98</v>
      </c>
      <c r="C42" s="66" t="s">
        <v>23</v>
      </c>
      <c r="D42" s="77">
        <f>INDEX(Inputs1[[2013-14]:[2029-30]], MATCH(_xlfn.CONCAT(Costs!D$4,"_",Costs!$B42),Inputs1!$X$2:$X$507, 0), MATCH(Costs!$C42,Inputs1[[#Headers],[2013-14]:[2029-30]], 0))</f>
        <v>25.923141246476664</v>
      </c>
      <c r="E42" s="77">
        <f>INDEX(Inputs1[[2013-14]:[2029-30]], MATCH(_xlfn.CONCAT(Costs!E$4,"_",Costs!$B42),Inputs1!$X$2:$X$507, 0), MATCH(Costs!$C42,Inputs1[[#Headers],[2013-14]:[2029-30]], 0))</f>
        <v>43.956278969621053</v>
      </c>
      <c r="F42" s="77">
        <f>INDEX(Inputs1[[2013-14]:[2029-30]], MATCH(_xlfn.CONCAT(Costs!F$4,"_",Costs!$B42),Inputs1!$X$2:$X$507, 0), MATCH(Costs!$C42,Inputs1[[#Headers],[2013-14]:[2029-30]], 0))</f>
        <v>69.879420216097714</v>
      </c>
      <c r="H42" s="78" t="b">
        <f t="shared" si="1"/>
        <v>1</v>
      </c>
      <c r="J42" s="202"/>
    </row>
    <row r="43" spans="1:10">
      <c r="A43" s="66" t="str">
        <f t="shared" si="0"/>
        <v>NES20</v>
      </c>
      <c r="B43" s="66" t="s">
        <v>98</v>
      </c>
      <c r="C43" s="66" t="s">
        <v>24</v>
      </c>
      <c r="D43" s="77">
        <f>INDEX(Inputs1[[2013-14]:[2029-30]], MATCH(_xlfn.CONCAT(Costs!D$4,"_",Costs!$B43),Inputs1!$X$2:$X$507, 0), MATCH(Costs!$C43,Inputs1[[#Headers],[2013-14]:[2029-30]], 0))</f>
        <v>37.559868350142438</v>
      </c>
      <c r="E43" s="77">
        <f>INDEX(Inputs1[[2013-14]:[2029-30]], MATCH(_xlfn.CONCAT(Costs!E$4,"_",Costs!$B43),Inputs1!$X$2:$X$507, 0), MATCH(Costs!$C43,Inputs1[[#Headers],[2013-14]:[2029-30]], 0))</f>
        <v>43.049142736161372</v>
      </c>
      <c r="F43" s="77">
        <f>INDEX(Inputs1[[2013-14]:[2029-30]], MATCH(_xlfn.CONCAT(Costs!F$4,"_",Costs!$B43),Inputs1!$X$2:$X$507, 0), MATCH(Costs!$C43,Inputs1[[#Headers],[2013-14]:[2029-30]], 0))</f>
        <v>80.609011086303809</v>
      </c>
      <c r="H43" s="78" t="b">
        <f t="shared" si="1"/>
        <v>1</v>
      </c>
      <c r="J43" s="202"/>
    </row>
    <row r="44" spans="1:10">
      <c r="A44" s="66" t="str">
        <f t="shared" si="0"/>
        <v>NES21</v>
      </c>
      <c r="B44" s="66" t="s">
        <v>98</v>
      </c>
      <c r="C44" s="66" t="s">
        <v>25</v>
      </c>
      <c r="D44" s="77">
        <f>INDEX(Inputs1[[2013-14]:[2029-30]], MATCH(_xlfn.CONCAT(Costs!D$4,"_",Costs!$B44),Inputs1!$X$2:$X$507, 0), MATCH(Costs!$C44,Inputs1[[#Headers],[2013-14]:[2029-30]], 0))</f>
        <v>31.497839685328028</v>
      </c>
      <c r="E44" s="77">
        <f>INDEX(Inputs1[[2013-14]:[2029-30]], MATCH(_xlfn.CONCAT(Costs!E$4,"_",Costs!$B44),Inputs1!$X$2:$X$507, 0), MATCH(Costs!$C44,Inputs1[[#Headers],[2013-14]:[2029-30]], 0))</f>
        <v>40.513815779424107</v>
      </c>
      <c r="F44" s="77">
        <f>INDEX(Inputs1[[2013-14]:[2029-30]], MATCH(_xlfn.CONCAT(Costs!F$4,"_",Costs!$B44),Inputs1!$X$2:$X$507, 0), MATCH(Costs!$C44,Inputs1[[#Headers],[2013-14]:[2029-30]], 0))</f>
        <v>72.011655464752138</v>
      </c>
      <c r="H44" s="78" t="b">
        <f t="shared" si="1"/>
        <v>1</v>
      </c>
      <c r="J44" s="202"/>
    </row>
    <row r="45" spans="1:10">
      <c r="A45" s="66" t="str">
        <f t="shared" si="0"/>
        <v>NES22</v>
      </c>
      <c r="B45" s="66" t="s">
        <v>98</v>
      </c>
      <c r="C45" s="66" t="s">
        <v>26</v>
      </c>
      <c r="D45" s="77">
        <f>INDEX(Inputs1[[2013-14]:[2029-30]], MATCH(_xlfn.CONCAT(Costs!D$4,"_",Costs!$B45),Inputs1!$X$2:$X$507, 0), MATCH(Costs!$C45,Inputs1[[#Headers],[2013-14]:[2029-30]], 0))</f>
        <v>19.577167378812433</v>
      </c>
      <c r="E45" s="77">
        <f>INDEX(Inputs1[[2013-14]:[2029-30]], MATCH(_xlfn.CONCAT(Costs!E$4,"_",Costs!$B45),Inputs1!$X$2:$X$507, 0), MATCH(Costs!$C45,Inputs1[[#Headers],[2013-14]:[2029-30]], 0))</f>
        <v>40.096318697509943</v>
      </c>
      <c r="F45" s="77">
        <f>INDEX(Inputs1[[2013-14]:[2029-30]], MATCH(_xlfn.CONCAT(Costs!F$4,"_",Costs!$B45),Inputs1!$X$2:$X$507, 0), MATCH(Costs!$C45,Inputs1[[#Headers],[2013-14]:[2029-30]], 0))</f>
        <v>59.673486076322376</v>
      </c>
      <c r="H45" s="78" t="b">
        <f t="shared" si="1"/>
        <v>1</v>
      </c>
      <c r="J45" s="202"/>
    </row>
    <row r="46" spans="1:10">
      <c r="A46" s="66" t="str">
        <f t="shared" si="0"/>
        <v>NES23</v>
      </c>
      <c r="B46" s="66" t="s">
        <v>98</v>
      </c>
      <c r="C46" s="66" t="s">
        <v>27</v>
      </c>
      <c r="D46" s="77">
        <f>INDEX(Inputs1[[2013-14]:[2029-30]], MATCH(_xlfn.CONCAT(Costs!D$4,"_",Costs!$B46),Inputs1!$X$2:$X$507, 0), MATCH(Costs!$C46,Inputs1[[#Headers],[2013-14]:[2029-30]], 0))</f>
        <v>22.553999999999998</v>
      </c>
      <c r="E46" s="77">
        <f>INDEX(Inputs1[[2013-14]:[2029-30]], MATCH(_xlfn.CONCAT(Costs!E$4,"_",Costs!$B46),Inputs1!$X$2:$X$507, 0), MATCH(Costs!$C46,Inputs1[[#Headers],[2013-14]:[2029-30]], 0))</f>
        <v>34.298999999999992</v>
      </c>
      <c r="F46" s="77">
        <f>INDEX(Inputs1[[2013-14]:[2029-30]], MATCH(_xlfn.CONCAT(Costs!F$4,"_",Costs!$B46),Inputs1!$X$2:$X$507, 0), MATCH(Costs!$C46,Inputs1[[#Headers],[2013-14]:[2029-30]], 0))</f>
        <v>56.852999999999994</v>
      </c>
      <c r="H46" s="78" t="b">
        <f t="shared" si="1"/>
        <v>1</v>
      </c>
      <c r="J46" s="202"/>
    </row>
    <row r="47" spans="1:10">
      <c r="A47" s="66" t="str">
        <f t="shared" si="0"/>
        <v>NES24</v>
      </c>
      <c r="B47" s="66" t="s">
        <v>98</v>
      </c>
      <c r="C47" s="66" t="s">
        <v>28</v>
      </c>
      <c r="D47" s="77">
        <f>INDEX(Inputs1[[2013-14]:[2029-30]], MATCH(_xlfn.CONCAT(Costs!D$4,"_",Costs!$B47),Inputs1!$X$2:$X$507, 0), MATCH(Costs!$C47,Inputs1[[#Headers],[2013-14]:[2029-30]], 0))</f>
        <v>24.173139758726897</v>
      </c>
      <c r="E47" s="77">
        <f>INDEX(Inputs1[[2013-14]:[2029-30]], MATCH(_xlfn.CONCAT(Costs!E$4,"_",Costs!$B47),Inputs1!$X$2:$X$507, 0), MATCH(Costs!$C47,Inputs1[[#Headers],[2013-14]:[2029-30]], 0))</f>
        <v>37.242211242299803</v>
      </c>
      <c r="F47" s="77">
        <f>INDEX(Inputs1[[2013-14]:[2029-30]], MATCH(_xlfn.CONCAT(Costs!F$4,"_",Costs!$B47),Inputs1!$X$2:$X$507, 0), MATCH(Costs!$C47,Inputs1[[#Headers],[2013-14]:[2029-30]], 0))</f>
        <v>61.4153510010267</v>
      </c>
      <c r="H47" s="78" t="b">
        <f t="shared" si="1"/>
        <v>1</v>
      </c>
      <c r="J47" s="202"/>
    </row>
    <row r="48" spans="1:10">
      <c r="A48" s="66" t="str">
        <f t="shared" si="0"/>
        <v>NES25</v>
      </c>
      <c r="B48" s="66" t="s">
        <v>98</v>
      </c>
      <c r="C48" s="66" t="s">
        <v>29</v>
      </c>
      <c r="D48" s="77">
        <f>INDEX(Inputs1[[2013-14]:[2029-30]], MATCH(_xlfn.CONCAT(Costs!D$4,"_",Costs!$B48),Inputs1!$X$2:$X$507, 0), MATCH(Costs!$C48,Inputs1[[#Headers],[2013-14]:[2029-30]], 0))</f>
        <v>25.21</v>
      </c>
      <c r="E48" s="77">
        <f>INDEX(Inputs1[[2013-14]:[2029-30]], MATCH(_xlfn.CONCAT(Costs!E$4,"_",Costs!$B48),Inputs1!$X$2:$X$507, 0), MATCH(Costs!$C48,Inputs1[[#Headers],[2013-14]:[2029-30]], 0))</f>
        <v>36.224999999999994</v>
      </c>
      <c r="F48" s="77">
        <f>INDEX(Inputs1[[2013-14]:[2029-30]], MATCH(_xlfn.CONCAT(Costs!F$4,"_",Costs!$B48),Inputs1!$X$2:$X$507, 0), MATCH(Costs!$C48,Inputs1[[#Headers],[2013-14]:[2029-30]], 0))</f>
        <v>61.434999999999995</v>
      </c>
      <c r="H48" s="78" t="b">
        <f t="shared" si="1"/>
        <v>1</v>
      </c>
      <c r="J48" s="202"/>
    </row>
    <row r="49" spans="1:10">
      <c r="A49" s="66" t="str">
        <f t="shared" si="0"/>
        <v>NES26</v>
      </c>
      <c r="B49" s="66" t="s">
        <v>98</v>
      </c>
      <c r="C49" s="66" t="s">
        <v>30</v>
      </c>
      <c r="D49" s="77">
        <f>INDEX(Inputs1[[2013-14]:[2029-30]], MATCH(_xlfn.CONCAT(Costs!D$4,"_",Costs!$B49),Inputs1!$X$2:$X$507, 0), MATCH(Costs!$C49,Inputs1[[#Headers],[2013-14]:[2029-30]], 0))</f>
        <v>26.539000000000001</v>
      </c>
      <c r="E49" s="77">
        <f>INDEX(Inputs1[[2013-14]:[2029-30]], MATCH(_xlfn.CONCAT(Costs!E$4,"_",Costs!$B49),Inputs1!$X$2:$X$507, 0), MATCH(Costs!$C49,Inputs1[[#Headers],[2013-14]:[2029-30]], 0))</f>
        <v>36.384</v>
      </c>
      <c r="F49" s="77">
        <f>INDEX(Inputs1[[2013-14]:[2029-30]], MATCH(_xlfn.CONCAT(Costs!F$4,"_",Costs!$B49),Inputs1!$X$2:$X$507, 0), MATCH(Costs!$C49,Inputs1[[#Headers],[2013-14]:[2029-30]], 0))</f>
        <v>62.923000000000002</v>
      </c>
      <c r="H49" s="78" t="b">
        <f t="shared" si="1"/>
        <v>1</v>
      </c>
      <c r="J49" s="202"/>
    </row>
    <row r="50" spans="1:10">
      <c r="A50" s="66" t="str">
        <f t="shared" si="0"/>
        <v>NES27</v>
      </c>
      <c r="B50" s="66" t="s">
        <v>98</v>
      </c>
      <c r="C50" s="66" t="s">
        <v>31</v>
      </c>
      <c r="D50" s="77">
        <f>INDEX(Inputs1[[2013-14]:[2029-30]], MATCH(_xlfn.CONCAT(Costs!D$4,"_",Costs!$B50),Inputs1!$X$2:$X$507, 0), MATCH(Costs!$C50,Inputs1[[#Headers],[2013-14]:[2029-30]], 0))</f>
        <v>27.72</v>
      </c>
      <c r="E50" s="77">
        <f>INDEX(Inputs1[[2013-14]:[2029-30]], MATCH(_xlfn.CONCAT(Costs!E$4,"_",Costs!$B50),Inputs1!$X$2:$X$507, 0), MATCH(Costs!$C50,Inputs1[[#Headers],[2013-14]:[2029-30]], 0))</f>
        <v>36.689000000000007</v>
      </c>
      <c r="F50" s="77">
        <f>INDEX(Inputs1[[2013-14]:[2029-30]], MATCH(_xlfn.CONCAT(Costs!F$4,"_",Costs!$B50),Inputs1!$X$2:$X$507, 0), MATCH(Costs!$C50,Inputs1[[#Headers],[2013-14]:[2029-30]], 0))</f>
        <v>64.409000000000006</v>
      </c>
      <c r="H50" s="78" t="b">
        <f t="shared" si="1"/>
        <v>1</v>
      </c>
      <c r="J50" s="202"/>
    </row>
    <row r="51" spans="1:10">
      <c r="A51" s="66" t="str">
        <f t="shared" si="0"/>
        <v>NES28</v>
      </c>
      <c r="B51" s="66" t="s">
        <v>98</v>
      </c>
      <c r="C51" s="66" t="s">
        <v>32</v>
      </c>
      <c r="D51" s="77">
        <f>INDEX(Inputs1[[2013-14]:[2029-30]], MATCH(_xlfn.CONCAT(Costs!D$4,"_",Costs!$B51),Inputs1!$X$2:$X$507, 0), MATCH(Costs!$C51,Inputs1[[#Headers],[2013-14]:[2029-30]], 0))</f>
        <v>29.759</v>
      </c>
      <c r="E51" s="77">
        <f>INDEX(Inputs1[[2013-14]:[2029-30]], MATCH(_xlfn.CONCAT(Costs!E$4,"_",Costs!$B51),Inputs1!$X$2:$X$507, 0), MATCH(Costs!$C51,Inputs1[[#Headers],[2013-14]:[2029-30]], 0))</f>
        <v>37.047000000000011</v>
      </c>
      <c r="F51" s="77">
        <f>INDEX(Inputs1[[2013-14]:[2029-30]], MATCH(_xlfn.CONCAT(Costs!F$4,"_",Costs!$B51),Inputs1!$X$2:$X$507, 0), MATCH(Costs!$C51,Inputs1[[#Headers],[2013-14]:[2029-30]], 0))</f>
        <v>66.806000000000012</v>
      </c>
      <c r="H51" s="78" t="b">
        <f t="shared" si="1"/>
        <v>1</v>
      </c>
      <c r="J51" s="202"/>
    </row>
    <row r="52" spans="1:10">
      <c r="A52" s="66" t="str">
        <f t="shared" si="0"/>
        <v>NES29</v>
      </c>
      <c r="B52" s="66" t="s">
        <v>98</v>
      </c>
      <c r="C52" s="66" t="s">
        <v>33</v>
      </c>
      <c r="D52" s="77">
        <f>INDEX(Inputs1[[2013-14]:[2029-30]], MATCH(_xlfn.CONCAT(Costs!D$4,"_",Costs!$B52),Inputs1!$X$2:$X$507, 0), MATCH(Costs!$C52,Inputs1[[#Headers],[2013-14]:[2029-30]], 0))</f>
        <v>30.804000000000002</v>
      </c>
      <c r="E52" s="77">
        <f>INDEX(Inputs1[[2013-14]:[2029-30]], MATCH(_xlfn.CONCAT(Costs!E$4,"_",Costs!$B52),Inputs1!$X$2:$X$507, 0), MATCH(Costs!$C52,Inputs1[[#Headers],[2013-14]:[2029-30]], 0))</f>
        <v>37.376999999999995</v>
      </c>
      <c r="F52" s="77">
        <f>INDEX(Inputs1[[2013-14]:[2029-30]], MATCH(_xlfn.CONCAT(Costs!F$4,"_",Costs!$B52),Inputs1!$X$2:$X$507, 0), MATCH(Costs!$C52,Inputs1[[#Headers],[2013-14]:[2029-30]], 0))</f>
        <v>68.180999999999997</v>
      </c>
      <c r="H52" s="78" t="b">
        <f t="shared" si="1"/>
        <v>1</v>
      </c>
      <c r="J52" s="202"/>
    </row>
    <row r="53" spans="1:10">
      <c r="A53" s="66" t="str">
        <f t="shared" si="0"/>
        <v>NES30</v>
      </c>
      <c r="B53" s="66" t="s">
        <v>98</v>
      </c>
      <c r="C53" s="66" t="s">
        <v>34</v>
      </c>
      <c r="D53" s="77">
        <f>INDEX(Inputs1[[2013-14]:[2029-30]], MATCH(_xlfn.CONCAT(Costs!D$4,"_",Costs!$B53),Inputs1!$X$2:$X$507, 0), MATCH(Costs!$C53,Inputs1[[#Headers],[2013-14]:[2029-30]], 0))</f>
        <v>32.284999999999997</v>
      </c>
      <c r="E53" s="77">
        <f>INDEX(Inputs1[[2013-14]:[2029-30]], MATCH(_xlfn.CONCAT(Costs!E$4,"_",Costs!$B53),Inputs1!$X$2:$X$507, 0), MATCH(Costs!$C53,Inputs1[[#Headers],[2013-14]:[2029-30]], 0))</f>
        <v>37.730000000000004</v>
      </c>
      <c r="F53" s="77">
        <f>INDEX(Inputs1[[2013-14]:[2029-30]], MATCH(_xlfn.CONCAT(Costs!F$4,"_",Costs!$B53),Inputs1!$X$2:$X$507, 0), MATCH(Costs!$C53,Inputs1[[#Headers],[2013-14]:[2029-30]], 0))</f>
        <v>70.015000000000001</v>
      </c>
      <c r="H53" s="78" t="b">
        <f t="shared" si="1"/>
        <v>1</v>
      </c>
      <c r="J53" s="202"/>
    </row>
    <row r="54" spans="1:10">
      <c r="A54" s="66" t="str">
        <f t="shared" si="0"/>
        <v>NWT14</v>
      </c>
      <c r="B54" s="66" t="s">
        <v>99</v>
      </c>
      <c r="C54" s="66" t="s">
        <v>18</v>
      </c>
      <c r="D54" s="77">
        <f>INDEX(Inputs1[[2013-14]:[2029-30]], MATCH(_xlfn.CONCAT(Costs!D$4,"_",Costs!$B54),Inputs1!$X$2:$X$507, 0), MATCH(Costs!$C54,Inputs1[[#Headers],[2013-14]:[2029-30]], 0))</f>
        <v>95.088995943204836</v>
      </c>
      <c r="E54" s="77">
        <f>INDEX(Inputs1[[2013-14]:[2029-30]], MATCH(_xlfn.CONCAT(Costs!E$4,"_",Costs!$B54),Inputs1!$X$2:$X$507, 0), MATCH(Costs!$C54,Inputs1[[#Headers],[2013-14]:[2029-30]], 0))</f>
        <v>69.833357038266215</v>
      </c>
      <c r="F54" s="77">
        <f>INDEX(Inputs1[[2013-14]:[2029-30]], MATCH(_xlfn.CONCAT(Costs!F$4,"_",Costs!$B54),Inputs1!$X$2:$X$507, 0), MATCH(Costs!$C54,Inputs1[[#Headers],[2013-14]:[2029-30]], 0))</f>
        <v>164.92235298147105</v>
      </c>
      <c r="H54" s="78" t="b">
        <f t="shared" si="1"/>
        <v>1</v>
      </c>
      <c r="J54" s="202"/>
    </row>
    <row r="55" spans="1:10">
      <c r="A55" s="66" t="str">
        <f t="shared" si="0"/>
        <v>NWT15</v>
      </c>
      <c r="B55" s="66" t="s">
        <v>99</v>
      </c>
      <c r="C55" s="66" t="s">
        <v>19</v>
      </c>
      <c r="D55" s="77">
        <f>INDEX(Inputs1[[2013-14]:[2029-30]], MATCH(_xlfn.CONCAT(Costs!D$4,"_",Costs!$B55),Inputs1!$X$2:$X$507, 0), MATCH(Costs!$C55,Inputs1[[#Headers],[2013-14]:[2029-30]], 0))</f>
        <v>105.31675733266484</v>
      </c>
      <c r="E55" s="77">
        <f>INDEX(Inputs1[[2013-14]:[2029-30]], MATCH(_xlfn.CONCAT(Costs!E$4,"_",Costs!$B55),Inputs1!$X$2:$X$507, 0), MATCH(Costs!$C55,Inputs1[[#Headers],[2013-14]:[2029-30]], 0))</f>
        <v>71.072374950966392</v>
      </c>
      <c r="F55" s="77">
        <f>INDEX(Inputs1[[2013-14]:[2029-30]], MATCH(_xlfn.CONCAT(Costs!F$4,"_",Costs!$B55),Inputs1!$X$2:$X$507, 0), MATCH(Costs!$C55,Inputs1[[#Headers],[2013-14]:[2029-30]], 0))</f>
        <v>176.38913228363123</v>
      </c>
      <c r="H55" s="78" t="b">
        <f t="shared" si="1"/>
        <v>1</v>
      </c>
      <c r="J55" s="202"/>
    </row>
    <row r="56" spans="1:10">
      <c r="A56" s="66" t="str">
        <f t="shared" si="0"/>
        <v>NWT16</v>
      </c>
      <c r="B56" s="66" t="s">
        <v>99</v>
      </c>
      <c r="C56" s="66" t="s">
        <v>20</v>
      </c>
      <c r="D56" s="77">
        <f>INDEX(Inputs1[[2013-14]:[2029-30]], MATCH(_xlfn.CONCAT(Costs!D$4,"_",Costs!$B56),Inputs1!$X$2:$X$507, 0), MATCH(Costs!$C56,Inputs1[[#Headers],[2013-14]:[2029-30]], 0))</f>
        <v>87.395304070386587</v>
      </c>
      <c r="E56" s="77">
        <f>INDEX(Inputs1[[2013-14]:[2029-30]], MATCH(_xlfn.CONCAT(Costs!E$4,"_",Costs!$B56),Inputs1!$X$2:$X$507, 0), MATCH(Costs!$C56,Inputs1[[#Headers],[2013-14]:[2029-30]], 0))</f>
        <v>65.499815265255549</v>
      </c>
      <c r="F56" s="77">
        <f>INDEX(Inputs1[[2013-14]:[2029-30]], MATCH(_xlfn.CONCAT(Costs!F$4,"_",Costs!$B56),Inputs1!$X$2:$X$507, 0), MATCH(Costs!$C56,Inputs1[[#Headers],[2013-14]:[2029-30]], 0))</f>
        <v>152.89511933564214</v>
      </c>
      <c r="H56" s="78" t="b">
        <f t="shared" si="1"/>
        <v>1</v>
      </c>
      <c r="J56" s="202"/>
    </row>
    <row r="57" spans="1:10">
      <c r="A57" s="66" t="str">
        <f t="shared" si="0"/>
        <v>NWT17</v>
      </c>
      <c r="B57" s="66" t="s">
        <v>99</v>
      </c>
      <c r="C57" s="66" t="s">
        <v>21</v>
      </c>
      <c r="D57" s="77">
        <f>INDEX(Inputs1[[2013-14]:[2029-30]], MATCH(_xlfn.CONCAT(Costs!D$4,"_",Costs!$B57),Inputs1!$X$2:$X$507, 0), MATCH(Costs!$C57,Inputs1[[#Headers],[2013-14]:[2029-30]], 0))</f>
        <v>76.949756633820925</v>
      </c>
      <c r="E57" s="77">
        <f>INDEX(Inputs1[[2013-14]:[2029-30]], MATCH(_xlfn.CONCAT(Costs!E$4,"_",Costs!$B57),Inputs1!$X$2:$X$507, 0), MATCH(Costs!$C57,Inputs1[[#Headers],[2013-14]:[2029-30]], 0))</f>
        <v>66.852730492938946</v>
      </c>
      <c r="F57" s="77">
        <f>INDEX(Inputs1[[2013-14]:[2029-30]], MATCH(_xlfn.CONCAT(Costs!F$4,"_",Costs!$B57),Inputs1!$X$2:$X$507, 0), MATCH(Costs!$C57,Inputs1[[#Headers],[2013-14]:[2029-30]], 0))</f>
        <v>143.80248712675987</v>
      </c>
      <c r="H57" s="78" t="b">
        <f t="shared" si="1"/>
        <v>1</v>
      </c>
      <c r="J57" s="202"/>
    </row>
    <row r="58" spans="1:10">
      <c r="A58" s="66" t="str">
        <f t="shared" si="0"/>
        <v>NWT18</v>
      </c>
      <c r="B58" s="66" t="s">
        <v>99</v>
      </c>
      <c r="C58" s="66" t="s">
        <v>22</v>
      </c>
      <c r="D58" s="77">
        <f>INDEX(Inputs1[[2013-14]:[2029-30]], MATCH(_xlfn.CONCAT(Costs!D$4,"_",Costs!$B58),Inputs1!$X$2:$X$507, 0), MATCH(Costs!$C58,Inputs1[[#Headers],[2013-14]:[2029-30]], 0))</f>
        <v>73.07625758501905</v>
      </c>
      <c r="E58" s="77">
        <f>INDEX(Inputs1[[2013-14]:[2029-30]], MATCH(_xlfn.CONCAT(Costs!E$4,"_",Costs!$B58),Inputs1!$X$2:$X$507, 0), MATCH(Costs!$C58,Inputs1[[#Headers],[2013-14]:[2029-30]], 0))</f>
        <v>65.998295230871406</v>
      </c>
      <c r="F58" s="77">
        <f>INDEX(Inputs1[[2013-14]:[2029-30]], MATCH(_xlfn.CONCAT(Costs!F$4,"_",Costs!$B58),Inputs1!$X$2:$X$507, 0), MATCH(Costs!$C58,Inputs1[[#Headers],[2013-14]:[2029-30]], 0))</f>
        <v>139.07455281589046</v>
      </c>
      <c r="H58" s="78" t="b">
        <f t="shared" si="1"/>
        <v>1</v>
      </c>
      <c r="J58" s="202"/>
    </row>
    <row r="59" spans="1:10">
      <c r="A59" s="66" t="str">
        <f t="shared" si="0"/>
        <v>NWT19</v>
      </c>
      <c r="B59" s="66" t="s">
        <v>99</v>
      </c>
      <c r="C59" s="66" t="s">
        <v>23</v>
      </c>
      <c r="D59" s="77">
        <f>INDEX(Inputs1[[2013-14]:[2029-30]], MATCH(_xlfn.CONCAT(Costs!D$4,"_",Costs!$B59),Inputs1!$X$2:$X$507, 0), MATCH(Costs!$C59,Inputs1[[#Headers],[2013-14]:[2029-30]], 0))</f>
        <v>66.406357503129115</v>
      </c>
      <c r="E59" s="77">
        <f>INDEX(Inputs1[[2013-14]:[2029-30]], MATCH(_xlfn.CONCAT(Costs!E$4,"_",Costs!$B59),Inputs1!$X$2:$X$507, 0), MATCH(Costs!$C59,Inputs1[[#Headers],[2013-14]:[2029-30]], 0))</f>
        <v>66.861421431523482</v>
      </c>
      <c r="F59" s="77">
        <f>INDEX(Inputs1[[2013-14]:[2029-30]], MATCH(_xlfn.CONCAT(Costs!F$4,"_",Costs!$B59),Inputs1!$X$2:$X$507, 0), MATCH(Costs!$C59,Inputs1[[#Headers],[2013-14]:[2029-30]], 0))</f>
        <v>133.2677789346526</v>
      </c>
      <c r="H59" s="78" t="b">
        <f t="shared" si="1"/>
        <v>1</v>
      </c>
      <c r="J59" s="202"/>
    </row>
    <row r="60" spans="1:10">
      <c r="A60" s="66" t="str">
        <f t="shared" si="0"/>
        <v>NWT20</v>
      </c>
      <c r="B60" s="66" t="s">
        <v>99</v>
      </c>
      <c r="C60" s="66" t="s">
        <v>24</v>
      </c>
      <c r="D60" s="77">
        <f>INDEX(Inputs1[[2013-14]:[2029-30]], MATCH(_xlfn.CONCAT(Costs!D$4,"_",Costs!$B60),Inputs1!$X$2:$X$507, 0), MATCH(Costs!$C60,Inputs1[[#Headers],[2013-14]:[2029-30]], 0))</f>
        <v>87.367316222527606</v>
      </c>
      <c r="E60" s="77">
        <f>INDEX(Inputs1[[2013-14]:[2029-30]], MATCH(_xlfn.CONCAT(Costs!E$4,"_",Costs!$B60),Inputs1!$X$2:$X$507, 0), MATCH(Costs!$C60,Inputs1[[#Headers],[2013-14]:[2029-30]], 0))</f>
        <v>60.663976045931705</v>
      </c>
      <c r="F60" s="77">
        <f>INDEX(Inputs1[[2013-14]:[2029-30]], MATCH(_xlfn.CONCAT(Costs!F$4,"_",Costs!$B60),Inputs1!$X$2:$X$507, 0), MATCH(Costs!$C60,Inputs1[[#Headers],[2013-14]:[2029-30]], 0))</f>
        <v>148.03129226845931</v>
      </c>
      <c r="H60" s="78" t="b">
        <f t="shared" si="1"/>
        <v>1</v>
      </c>
      <c r="J60" s="202"/>
    </row>
    <row r="61" spans="1:10">
      <c r="A61" s="66" t="str">
        <f t="shared" si="0"/>
        <v>NWT21</v>
      </c>
      <c r="B61" s="66" t="s">
        <v>99</v>
      </c>
      <c r="C61" s="66" t="s">
        <v>25</v>
      </c>
      <c r="D61" s="77">
        <f>INDEX(Inputs1[[2013-14]:[2029-30]], MATCH(_xlfn.CONCAT(Costs!D$4,"_",Costs!$B61),Inputs1!$X$2:$X$507, 0), MATCH(Costs!$C61,Inputs1[[#Headers],[2013-14]:[2029-30]], 0))</f>
        <v>67.931811371851566</v>
      </c>
      <c r="E61" s="77">
        <f>INDEX(Inputs1[[2013-14]:[2029-30]], MATCH(_xlfn.CONCAT(Costs!E$4,"_",Costs!$B61),Inputs1!$X$2:$X$507, 0), MATCH(Costs!$C61,Inputs1[[#Headers],[2013-14]:[2029-30]], 0))</f>
        <v>53.555526228505357</v>
      </c>
      <c r="F61" s="77">
        <f>INDEX(Inputs1[[2013-14]:[2029-30]], MATCH(_xlfn.CONCAT(Costs!F$4,"_",Costs!$B61),Inputs1!$X$2:$X$507, 0), MATCH(Costs!$C61,Inputs1[[#Headers],[2013-14]:[2029-30]], 0))</f>
        <v>121.48733760035692</v>
      </c>
      <c r="H61" s="78" t="b">
        <f t="shared" si="1"/>
        <v>1</v>
      </c>
      <c r="J61" s="202"/>
    </row>
    <row r="62" spans="1:10">
      <c r="A62" s="66" t="str">
        <f t="shared" si="0"/>
        <v>NWT22</v>
      </c>
      <c r="B62" s="66" t="s">
        <v>99</v>
      </c>
      <c r="C62" s="66" t="s">
        <v>26</v>
      </c>
      <c r="D62" s="77">
        <f>INDEX(Inputs1[[2013-14]:[2029-30]], MATCH(_xlfn.CONCAT(Costs!D$4,"_",Costs!$B62),Inputs1!$X$2:$X$507, 0), MATCH(Costs!$C62,Inputs1[[#Headers],[2013-14]:[2029-30]], 0))</f>
        <v>64.066446142580588</v>
      </c>
      <c r="E62" s="77">
        <f>INDEX(Inputs1[[2013-14]:[2029-30]], MATCH(_xlfn.CONCAT(Costs!E$4,"_",Costs!$B62),Inputs1!$X$2:$X$507, 0), MATCH(Costs!$C62,Inputs1[[#Headers],[2013-14]:[2029-30]], 0))</f>
        <v>51.306047487950011</v>
      </c>
      <c r="F62" s="77">
        <f>INDEX(Inputs1[[2013-14]:[2029-30]], MATCH(_xlfn.CONCAT(Costs!F$4,"_",Costs!$B62),Inputs1!$X$2:$X$507, 0), MATCH(Costs!$C62,Inputs1[[#Headers],[2013-14]:[2029-30]], 0))</f>
        <v>115.3724936305306</v>
      </c>
      <c r="H62" s="78" t="b">
        <f t="shared" si="1"/>
        <v>1</v>
      </c>
      <c r="J62" s="202"/>
    </row>
    <row r="63" spans="1:10">
      <c r="A63" s="66" t="str">
        <f t="shared" si="0"/>
        <v>NWT23</v>
      </c>
      <c r="B63" s="66" t="s">
        <v>99</v>
      </c>
      <c r="C63" s="66" t="s">
        <v>27</v>
      </c>
      <c r="D63" s="77">
        <f>INDEX(Inputs1[[2013-14]:[2029-30]], MATCH(_xlfn.CONCAT(Costs!D$4,"_",Costs!$B63),Inputs1!$X$2:$X$507, 0), MATCH(Costs!$C63,Inputs1[[#Headers],[2013-14]:[2029-30]], 0))</f>
        <v>55.460785703781454</v>
      </c>
      <c r="E63" s="77">
        <f>INDEX(Inputs1[[2013-14]:[2029-30]], MATCH(_xlfn.CONCAT(Costs!E$4,"_",Costs!$B63),Inputs1!$X$2:$X$507, 0), MATCH(Costs!$C63,Inputs1[[#Headers],[2013-14]:[2029-30]], 0))</f>
        <v>50.832186320943151</v>
      </c>
      <c r="F63" s="77">
        <f>INDEX(Inputs1[[2013-14]:[2029-30]], MATCH(_xlfn.CONCAT(Costs!F$4,"_",Costs!$B63),Inputs1!$X$2:$X$507, 0), MATCH(Costs!$C63,Inputs1[[#Headers],[2013-14]:[2029-30]], 0))</f>
        <v>106.29297202472461</v>
      </c>
      <c r="H63" s="78" t="b">
        <f t="shared" si="1"/>
        <v>1</v>
      </c>
      <c r="J63" s="202"/>
    </row>
    <row r="64" spans="1:10">
      <c r="A64" s="66" t="str">
        <f t="shared" si="0"/>
        <v>NWT24</v>
      </c>
      <c r="B64" s="66" t="s">
        <v>99</v>
      </c>
      <c r="C64" s="66" t="s">
        <v>28</v>
      </c>
      <c r="D64" s="77">
        <f>INDEX(Inputs1[[2013-14]:[2029-30]], MATCH(_xlfn.CONCAT(Costs!D$4,"_",Costs!$B64),Inputs1!$X$2:$X$507, 0), MATCH(Costs!$C64,Inputs1[[#Headers],[2013-14]:[2029-30]], 0))</f>
        <v>63.940019567583668</v>
      </c>
      <c r="E64" s="77">
        <f>INDEX(Inputs1[[2013-14]:[2029-30]], MATCH(_xlfn.CONCAT(Costs!E$4,"_",Costs!$B64),Inputs1!$X$2:$X$507, 0), MATCH(Costs!$C64,Inputs1[[#Headers],[2013-14]:[2029-30]], 0))</f>
        <v>49.345106344707808</v>
      </c>
      <c r="F64" s="77">
        <f>INDEX(Inputs1[[2013-14]:[2029-30]], MATCH(_xlfn.CONCAT(Costs!F$4,"_",Costs!$B64),Inputs1!$X$2:$X$507, 0), MATCH(Costs!$C64,Inputs1[[#Headers],[2013-14]:[2029-30]], 0))</f>
        <v>113.28512591229148</v>
      </c>
      <c r="H64" s="78" t="b">
        <f t="shared" si="1"/>
        <v>1</v>
      </c>
      <c r="J64" s="202"/>
    </row>
    <row r="65" spans="1:10">
      <c r="A65" s="66" t="str">
        <f t="shared" si="0"/>
        <v>NWT25</v>
      </c>
      <c r="B65" s="66" t="s">
        <v>99</v>
      </c>
      <c r="C65" s="66" t="s">
        <v>29</v>
      </c>
      <c r="D65" s="77">
        <f>INDEX(Inputs1[[2013-14]:[2029-30]], MATCH(_xlfn.CONCAT(Costs!D$4,"_",Costs!$B65),Inputs1!$X$2:$X$507, 0), MATCH(Costs!$C65,Inputs1[[#Headers],[2013-14]:[2029-30]], 0))</f>
        <v>60.826177531382399</v>
      </c>
      <c r="E65" s="77">
        <f>INDEX(Inputs1[[2013-14]:[2029-30]], MATCH(_xlfn.CONCAT(Costs!E$4,"_",Costs!$B65),Inputs1!$X$2:$X$507, 0), MATCH(Costs!$C65,Inputs1[[#Headers],[2013-14]:[2029-30]], 0))</f>
        <v>45.760338430764264</v>
      </c>
      <c r="F65" s="77">
        <f>INDEX(Inputs1[[2013-14]:[2029-30]], MATCH(_xlfn.CONCAT(Costs!F$4,"_",Costs!$B65),Inputs1!$X$2:$X$507, 0), MATCH(Costs!$C65,Inputs1[[#Headers],[2013-14]:[2029-30]], 0))</f>
        <v>106.58651596214666</v>
      </c>
      <c r="H65" s="78" t="b">
        <f t="shared" si="1"/>
        <v>1</v>
      </c>
      <c r="J65" s="202"/>
    </row>
    <row r="66" spans="1:10">
      <c r="A66" s="66" t="str">
        <f t="shared" si="0"/>
        <v>NWT26</v>
      </c>
      <c r="B66" s="66" t="s">
        <v>99</v>
      </c>
      <c r="C66" s="66" t="s">
        <v>30</v>
      </c>
      <c r="D66" s="77">
        <f>INDEX(Inputs1[[2013-14]:[2029-30]], MATCH(_xlfn.CONCAT(Costs!D$4,"_",Costs!$B66),Inputs1!$X$2:$X$507, 0), MATCH(Costs!$C66,Inputs1[[#Headers],[2013-14]:[2029-30]], 0))</f>
        <v>74.911604703769754</v>
      </c>
      <c r="E66" s="77">
        <f>INDEX(Inputs1[[2013-14]:[2029-30]], MATCH(_xlfn.CONCAT(Costs!E$4,"_",Costs!$B66),Inputs1!$X$2:$X$507, 0), MATCH(Costs!$C66,Inputs1[[#Headers],[2013-14]:[2029-30]], 0))</f>
        <v>49.966572426926575</v>
      </c>
      <c r="F66" s="77">
        <f>INDEX(Inputs1[[2013-14]:[2029-30]], MATCH(_xlfn.CONCAT(Costs!F$4,"_",Costs!$B66),Inputs1!$X$2:$X$507, 0), MATCH(Costs!$C66,Inputs1[[#Headers],[2013-14]:[2029-30]], 0))</f>
        <v>124.87817713069633</v>
      </c>
      <c r="H66" s="78" t="b">
        <f t="shared" si="1"/>
        <v>1</v>
      </c>
      <c r="J66" s="202"/>
    </row>
    <row r="67" spans="1:10">
      <c r="A67" s="66" t="str">
        <f t="shared" si="0"/>
        <v>NWT27</v>
      </c>
      <c r="B67" s="66" t="s">
        <v>99</v>
      </c>
      <c r="C67" s="66" t="s">
        <v>31</v>
      </c>
      <c r="D67" s="77">
        <f>INDEX(Inputs1[[2013-14]:[2029-30]], MATCH(_xlfn.CONCAT(Costs!D$4,"_",Costs!$B67),Inputs1!$X$2:$X$507, 0), MATCH(Costs!$C67,Inputs1[[#Headers],[2013-14]:[2029-30]], 0))</f>
        <v>77.803449253102116</v>
      </c>
      <c r="E67" s="77">
        <f>INDEX(Inputs1[[2013-14]:[2029-30]], MATCH(_xlfn.CONCAT(Costs!E$4,"_",Costs!$B67),Inputs1!$X$2:$X$507, 0), MATCH(Costs!$C67,Inputs1[[#Headers],[2013-14]:[2029-30]], 0))</f>
        <v>50.403610161686601</v>
      </c>
      <c r="F67" s="77">
        <f>INDEX(Inputs1[[2013-14]:[2029-30]], MATCH(_xlfn.CONCAT(Costs!F$4,"_",Costs!$B67),Inputs1!$X$2:$X$507, 0), MATCH(Costs!$C67,Inputs1[[#Headers],[2013-14]:[2029-30]], 0))</f>
        <v>128.20705941478872</v>
      </c>
      <c r="H67" s="78" t="b">
        <f t="shared" si="1"/>
        <v>1</v>
      </c>
      <c r="J67" s="202"/>
    </row>
    <row r="68" spans="1:10">
      <c r="A68" s="66" t="str">
        <f t="shared" si="0"/>
        <v>NWT28</v>
      </c>
      <c r="B68" s="66" t="s">
        <v>99</v>
      </c>
      <c r="C68" s="66" t="s">
        <v>32</v>
      </c>
      <c r="D68" s="77">
        <f>INDEX(Inputs1[[2013-14]:[2029-30]], MATCH(_xlfn.CONCAT(Costs!D$4,"_",Costs!$B68),Inputs1!$X$2:$X$507, 0), MATCH(Costs!$C68,Inputs1[[#Headers],[2013-14]:[2029-30]], 0))</f>
        <v>84.340091848218663</v>
      </c>
      <c r="E68" s="77">
        <f>INDEX(Inputs1[[2013-14]:[2029-30]], MATCH(_xlfn.CONCAT(Costs!E$4,"_",Costs!$B68),Inputs1!$X$2:$X$507, 0), MATCH(Costs!$C68,Inputs1[[#Headers],[2013-14]:[2029-30]], 0))</f>
        <v>45.792680827426182</v>
      </c>
      <c r="F68" s="77">
        <f>INDEX(Inputs1[[2013-14]:[2029-30]], MATCH(_xlfn.CONCAT(Costs!F$4,"_",Costs!$B68),Inputs1!$X$2:$X$507, 0), MATCH(Costs!$C68,Inputs1[[#Headers],[2013-14]:[2029-30]], 0))</f>
        <v>130.13277267564484</v>
      </c>
      <c r="H68" s="78" t="b">
        <f t="shared" si="1"/>
        <v>1</v>
      </c>
      <c r="J68" s="202"/>
    </row>
    <row r="69" spans="1:10">
      <c r="A69" s="66" t="str">
        <f t="shared" si="0"/>
        <v>NWT29</v>
      </c>
      <c r="B69" s="66" t="s">
        <v>99</v>
      </c>
      <c r="C69" s="66" t="s">
        <v>33</v>
      </c>
      <c r="D69" s="77">
        <f>INDEX(Inputs1[[2013-14]:[2029-30]], MATCH(_xlfn.CONCAT(Costs!D$4,"_",Costs!$B69),Inputs1!$X$2:$X$507, 0), MATCH(Costs!$C69,Inputs1[[#Headers],[2013-14]:[2029-30]], 0))</f>
        <v>87.629672081197683</v>
      </c>
      <c r="E69" s="77">
        <f>INDEX(Inputs1[[2013-14]:[2029-30]], MATCH(_xlfn.CONCAT(Costs!E$4,"_",Costs!$B69),Inputs1!$X$2:$X$507, 0), MATCH(Costs!$C69,Inputs1[[#Headers],[2013-14]:[2029-30]], 0))</f>
        <v>45.328684548964631</v>
      </c>
      <c r="F69" s="77">
        <f>INDEX(Inputs1[[2013-14]:[2029-30]], MATCH(_xlfn.CONCAT(Costs!F$4,"_",Costs!$B69),Inputs1!$X$2:$X$507, 0), MATCH(Costs!$C69,Inputs1[[#Headers],[2013-14]:[2029-30]], 0))</f>
        <v>132.95835663016231</v>
      </c>
      <c r="H69" s="78" t="b">
        <f t="shared" si="1"/>
        <v>1</v>
      </c>
      <c r="J69" s="202"/>
    </row>
    <row r="70" spans="1:10">
      <c r="A70" s="66" t="str">
        <f t="shared" si="0"/>
        <v>NWT30</v>
      </c>
      <c r="B70" s="66" t="s">
        <v>99</v>
      </c>
      <c r="C70" s="66" t="s">
        <v>34</v>
      </c>
      <c r="D70" s="77">
        <f>INDEX(Inputs1[[2013-14]:[2029-30]], MATCH(_xlfn.CONCAT(Costs!D$4,"_",Costs!$B70),Inputs1!$X$2:$X$507, 0), MATCH(Costs!$C70,Inputs1[[#Headers],[2013-14]:[2029-30]], 0))</f>
        <v>90.268299465955181</v>
      </c>
      <c r="E70" s="77">
        <f>INDEX(Inputs1[[2013-14]:[2029-30]], MATCH(_xlfn.CONCAT(Costs!E$4,"_",Costs!$B70),Inputs1!$X$2:$X$507, 0), MATCH(Costs!$C70,Inputs1[[#Headers],[2013-14]:[2029-30]], 0))</f>
        <v>45.659930568176264</v>
      </c>
      <c r="F70" s="77">
        <f>INDEX(Inputs1[[2013-14]:[2029-30]], MATCH(_xlfn.CONCAT(Costs!F$4,"_",Costs!$B70),Inputs1!$X$2:$X$507, 0), MATCH(Costs!$C70,Inputs1[[#Headers],[2013-14]:[2029-30]], 0))</f>
        <v>135.92823003413145</v>
      </c>
      <c r="H70" s="78" t="b">
        <f t="shared" si="1"/>
        <v>1</v>
      </c>
      <c r="J70" s="202"/>
    </row>
    <row r="71" spans="1:10">
      <c r="A71" s="66" t="str">
        <f t="shared" ref="A71:A87" si="2">B71&amp;RIGHT(C71,2)</f>
        <v>SBB14</v>
      </c>
      <c r="B71" s="66" t="s">
        <v>101</v>
      </c>
      <c r="C71" s="66" t="s">
        <v>18</v>
      </c>
      <c r="D71" s="77">
        <f>INDEX(Inputs1[[2013-14]:[2029-30]], MATCH(_xlfn.CONCAT(Costs!D$4,"_",Costs!$B71),Inputs1!$X$2:$X$507, 0), MATCH(Costs!$C71,Inputs1[[#Headers],[2013-14]:[2029-30]], 0))</f>
        <v>27.034225828262333</v>
      </c>
      <c r="E71" s="77">
        <f>INDEX(Inputs1[[2013-14]:[2029-30]], MATCH(_xlfn.CONCAT(Costs!E$4,"_",Costs!$B71),Inputs1!$X$2:$X$507, 0), MATCH(Costs!$C71,Inputs1[[#Headers],[2013-14]:[2029-30]], 0))</f>
        <v>29.425177484787003</v>
      </c>
      <c r="F71" s="77">
        <f>INDEX(Inputs1[[2013-14]:[2029-30]], MATCH(_xlfn.CONCAT(Costs!F$4,"_",Costs!$B71),Inputs1!$X$2:$X$507, 0), MATCH(Costs!$C71,Inputs1[[#Headers],[2013-14]:[2029-30]], 0))</f>
        <v>56.459403313049336</v>
      </c>
      <c r="H71" s="78" t="b">
        <f t="shared" ref="H71:H87" si="3">IFERROR(ROUND(D71+E71,6)=ROUND(F71,6), "")</f>
        <v>1</v>
      </c>
      <c r="J71" s="202"/>
    </row>
    <row r="72" spans="1:10">
      <c r="A72" s="66" t="str">
        <f t="shared" si="2"/>
        <v>SBB15</v>
      </c>
      <c r="B72" s="66" t="s">
        <v>101</v>
      </c>
      <c r="C72" s="66" t="s">
        <v>19</v>
      </c>
      <c r="D72" s="77">
        <f>INDEX(Inputs1[[2013-14]:[2029-30]], MATCH(_xlfn.CONCAT(Costs!D$4,"_",Costs!$B72),Inputs1!$X$2:$X$507, 0), MATCH(Costs!$C72,Inputs1[[#Headers],[2013-14]:[2029-30]], 0))</f>
        <v>25.753308682209408</v>
      </c>
      <c r="E72" s="77">
        <f>INDEX(Inputs1[[2013-14]:[2029-30]], MATCH(_xlfn.CONCAT(Costs!E$4,"_",Costs!$B72),Inputs1!$X$2:$X$507, 0), MATCH(Costs!$C72,Inputs1[[#Headers],[2013-14]:[2029-30]], 0))</f>
        <v>30.546659145984805</v>
      </c>
      <c r="F72" s="77">
        <f>INDEX(Inputs1[[2013-14]:[2029-30]], MATCH(_xlfn.CONCAT(Costs!F$4,"_",Costs!$B72),Inputs1!$X$2:$X$507, 0), MATCH(Costs!$C72,Inputs1[[#Headers],[2013-14]:[2029-30]], 0))</f>
        <v>56.299967828194212</v>
      </c>
      <c r="H72" s="78" t="b">
        <f t="shared" si="3"/>
        <v>1</v>
      </c>
      <c r="J72" s="202"/>
    </row>
    <row r="73" spans="1:10">
      <c r="A73" s="66" t="str">
        <f t="shared" si="2"/>
        <v>SBB16</v>
      </c>
      <c r="B73" s="66" t="s">
        <v>101</v>
      </c>
      <c r="C73" s="66" t="s">
        <v>20</v>
      </c>
      <c r="D73" s="77">
        <f>INDEX(Inputs1[[2013-14]:[2029-30]], MATCH(_xlfn.CONCAT(Costs!D$4,"_",Costs!$B73),Inputs1!$X$2:$X$507, 0), MATCH(Costs!$C73,Inputs1[[#Headers],[2013-14]:[2029-30]], 0))</f>
        <v>22.922601081530779</v>
      </c>
      <c r="E73" s="77">
        <f>INDEX(Inputs1[[2013-14]:[2029-30]], MATCH(_xlfn.CONCAT(Costs!E$4,"_",Costs!$B73),Inputs1!$X$2:$X$507, 0), MATCH(Costs!$C73,Inputs1[[#Headers],[2013-14]:[2029-30]], 0))</f>
        <v>32.157482113144752</v>
      </c>
      <c r="F73" s="77">
        <f>INDEX(Inputs1[[2013-14]:[2029-30]], MATCH(_xlfn.CONCAT(Costs!F$4,"_",Costs!$B73),Inputs1!$X$2:$X$507, 0), MATCH(Costs!$C73,Inputs1[[#Headers],[2013-14]:[2029-30]], 0))</f>
        <v>55.080083194675531</v>
      </c>
      <c r="H73" s="78" t="b">
        <f t="shared" si="3"/>
        <v>1</v>
      </c>
      <c r="J73" s="202"/>
    </row>
    <row r="74" spans="1:10">
      <c r="A74" s="66" t="str">
        <f t="shared" si="2"/>
        <v>SBB17</v>
      </c>
      <c r="B74" s="66" t="s">
        <v>101</v>
      </c>
      <c r="C74" s="66" t="s">
        <v>21</v>
      </c>
      <c r="D74" s="77">
        <f>INDEX(Inputs1[[2013-14]:[2029-30]], MATCH(_xlfn.CONCAT(Costs!D$4,"_",Costs!$B74),Inputs1!$X$2:$X$507, 0), MATCH(Costs!$C74,Inputs1[[#Headers],[2013-14]:[2029-30]], 0))</f>
        <v>20.992109971276154</v>
      </c>
      <c r="E74" s="77">
        <f>INDEX(Inputs1[[2013-14]:[2029-30]], MATCH(_xlfn.CONCAT(Costs!E$4,"_",Costs!$B74),Inputs1!$X$2:$X$507, 0), MATCH(Costs!$C74,Inputs1[[#Headers],[2013-14]:[2029-30]], 0))</f>
        <v>29.991216943832395</v>
      </c>
      <c r="F74" s="77">
        <f>INDEX(Inputs1[[2013-14]:[2029-30]], MATCH(_xlfn.CONCAT(Costs!F$4,"_",Costs!$B74),Inputs1!$X$2:$X$507, 0), MATCH(Costs!$C74,Inputs1[[#Headers],[2013-14]:[2029-30]], 0))</f>
        <v>50.983326915108549</v>
      </c>
      <c r="H74" s="78" t="b">
        <f t="shared" si="3"/>
        <v>1</v>
      </c>
      <c r="J74" s="202"/>
    </row>
    <row r="75" spans="1:10">
      <c r="A75" s="66" t="str">
        <f t="shared" si="2"/>
        <v>SBB18</v>
      </c>
      <c r="B75" s="66" t="s">
        <v>101</v>
      </c>
      <c r="C75" s="66" t="s">
        <v>22</v>
      </c>
      <c r="D75" s="77">
        <f>INDEX(Inputs1[[2013-14]:[2029-30]], MATCH(_xlfn.CONCAT(Costs!D$4,"_",Costs!$B75),Inputs1!$X$2:$X$507, 0), MATCH(Costs!$C75,Inputs1[[#Headers],[2013-14]:[2029-30]], 0))</f>
        <v>20.143965296657605</v>
      </c>
      <c r="E75" s="77">
        <f>INDEX(Inputs1[[2013-14]:[2029-30]], MATCH(_xlfn.CONCAT(Costs!E$4,"_",Costs!$B75),Inputs1!$X$2:$X$507, 0), MATCH(Costs!$C75,Inputs1[[#Headers],[2013-14]:[2029-30]], 0))</f>
        <v>29.861757956181037</v>
      </c>
      <c r="F75" s="77">
        <f>INDEX(Inputs1[[2013-14]:[2029-30]], MATCH(_xlfn.CONCAT(Costs!F$4,"_",Costs!$B75),Inputs1!$X$2:$X$507, 0), MATCH(Costs!$C75,Inputs1[[#Headers],[2013-14]:[2029-30]], 0))</f>
        <v>50.005723252838642</v>
      </c>
      <c r="H75" s="78" t="b">
        <f t="shared" si="3"/>
        <v>1</v>
      </c>
      <c r="J75" s="202"/>
    </row>
    <row r="76" spans="1:10">
      <c r="A76" s="66" t="str">
        <f t="shared" si="2"/>
        <v>SBB19</v>
      </c>
      <c r="B76" s="66" t="s">
        <v>101</v>
      </c>
      <c r="C76" s="66" t="s">
        <v>23</v>
      </c>
      <c r="D76" s="77">
        <f>INDEX(Inputs1[[2013-14]:[2029-30]], MATCH(_xlfn.CONCAT(Costs!D$4,"_",Costs!$B76),Inputs1!$X$2:$X$507, 0), MATCH(Costs!$C76,Inputs1[[#Headers],[2013-14]:[2029-30]], 0))</f>
        <v>17.181132947071717</v>
      </c>
      <c r="E76" s="77">
        <f>INDEX(Inputs1[[2013-14]:[2029-30]], MATCH(_xlfn.CONCAT(Costs!E$4,"_",Costs!$B76),Inputs1!$X$2:$X$507, 0), MATCH(Costs!$C76,Inputs1[[#Headers],[2013-14]:[2029-30]], 0))</f>
        <v>30.080277168806766</v>
      </c>
      <c r="F76" s="77">
        <f>INDEX(Inputs1[[2013-14]:[2029-30]], MATCH(_xlfn.CONCAT(Costs!F$4,"_",Costs!$B76),Inputs1!$X$2:$X$507, 0), MATCH(Costs!$C76,Inputs1[[#Headers],[2013-14]:[2029-30]], 0))</f>
        <v>47.261410115878483</v>
      </c>
      <c r="H76" s="78" t="b">
        <f t="shared" si="3"/>
        <v>1</v>
      </c>
      <c r="J76" s="202"/>
    </row>
    <row r="77" spans="1:10">
      <c r="A77" s="66" t="str">
        <f t="shared" si="2"/>
        <v>SBB20</v>
      </c>
      <c r="B77" s="66" t="s">
        <v>101</v>
      </c>
      <c r="C77" s="66" t="s">
        <v>24</v>
      </c>
      <c r="D77" s="77">
        <f>INDEX(Inputs1[[2013-14]:[2029-30]], MATCH(_xlfn.CONCAT(Costs!D$4,"_",Costs!$B77),Inputs1!$X$2:$X$507, 0), MATCH(Costs!$C77,Inputs1[[#Headers],[2013-14]:[2029-30]], 0))</f>
        <v>20.008740472707682</v>
      </c>
      <c r="E77" s="77">
        <f>INDEX(Inputs1[[2013-14]:[2029-30]], MATCH(_xlfn.CONCAT(Costs!E$4,"_",Costs!$B77),Inputs1!$X$2:$X$507, 0), MATCH(Costs!$C77,Inputs1[[#Headers],[2013-14]:[2029-30]], 0))</f>
        <v>31.585538558264691</v>
      </c>
      <c r="F77" s="77">
        <f>INDEX(Inputs1[[2013-14]:[2029-30]], MATCH(_xlfn.CONCAT(Costs!F$4,"_",Costs!$B77),Inputs1!$X$2:$X$507, 0), MATCH(Costs!$C77,Inputs1[[#Headers],[2013-14]:[2029-30]], 0))</f>
        <v>51.594279030972373</v>
      </c>
      <c r="H77" s="78" t="b">
        <f t="shared" si="3"/>
        <v>1</v>
      </c>
      <c r="J77" s="202"/>
    </row>
    <row r="78" spans="1:10">
      <c r="A78" s="66" t="str">
        <f t="shared" si="2"/>
        <v>SBB21</v>
      </c>
      <c r="B78" s="66" t="s">
        <v>101</v>
      </c>
      <c r="C78" s="66" t="s">
        <v>25</v>
      </c>
      <c r="D78" s="77">
        <f>INDEX(Inputs1[[2013-14]:[2029-30]], MATCH(_xlfn.CONCAT(Costs!D$4,"_",Costs!$B78),Inputs1!$X$2:$X$507, 0), MATCH(Costs!$C78,Inputs1[[#Headers],[2013-14]:[2029-30]], 0))</f>
        <v>17.12979072786985</v>
      </c>
      <c r="E78" s="77">
        <f>INDEX(Inputs1[[2013-14]:[2029-30]], MATCH(_xlfn.CONCAT(Costs!E$4,"_",Costs!$B78),Inputs1!$X$2:$X$507, 0), MATCH(Costs!$C78,Inputs1[[#Headers],[2013-14]:[2029-30]], 0))</f>
        <v>26.528057740777509</v>
      </c>
      <c r="F78" s="77">
        <f>INDEX(Inputs1[[2013-14]:[2029-30]], MATCH(_xlfn.CONCAT(Costs!F$4,"_",Costs!$B78),Inputs1!$X$2:$X$507, 0), MATCH(Costs!$C78,Inputs1[[#Headers],[2013-14]:[2029-30]], 0))</f>
        <v>43.657848468647359</v>
      </c>
      <c r="H78" s="78" t="b">
        <f t="shared" si="3"/>
        <v>1</v>
      </c>
      <c r="J78" s="202"/>
    </row>
    <row r="79" spans="1:10">
      <c r="A79" s="66" t="str">
        <f t="shared" si="2"/>
        <v>SBB22</v>
      </c>
      <c r="B79" s="66" t="s">
        <v>101</v>
      </c>
      <c r="C79" s="66" t="s">
        <v>26</v>
      </c>
      <c r="D79" s="77">
        <f>INDEX(Inputs1[[2013-14]:[2029-30]], MATCH(_xlfn.CONCAT(Costs!D$4,"_",Costs!$B79),Inputs1!$X$2:$X$507, 0), MATCH(Costs!$C79,Inputs1[[#Headers],[2013-14]:[2029-30]], 0))</f>
        <v>14.16239133637837</v>
      </c>
      <c r="E79" s="77">
        <f>INDEX(Inputs1[[2013-14]:[2029-30]], MATCH(_xlfn.CONCAT(Costs!E$4,"_",Costs!$B79),Inputs1!$X$2:$X$507, 0), MATCH(Costs!$C79,Inputs1[[#Headers],[2013-14]:[2029-30]], 0))</f>
        <v>27.177215632827455</v>
      </c>
      <c r="F79" s="77">
        <f>INDEX(Inputs1[[2013-14]:[2029-30]], MATCH(_xlfn.CONCAT(Costs!F$4,"_",Costs!$B79),Inputs1!$X$2:$X$507, 0), MATCH(Costs!$C79,Inputs1[[#Headers],[2013-14]:[2029-30]], 0))</f>
        <v>41.339606969205825</v>
      </c>
      <c r="H79" s="78" t="b">
        <f t="shared" si="3"/>
        <v>1</v>
      </c>
      <c r="J79" s="202"/>
    </row>
    <row r="80" spans="1:10">
      <c r="A80" s="66" t="str">
        <f t="shared" si="2"/>
        <v>SBB23</v>
      </c>
      <c r="B80" s="66" t="s">
        <v>101</v>
      </c>
      <c r="C80" s="66" t="s">
        <v>27</v>
      </c>
      <c r="D80" s="77">
        <f>INDEX(Inputs1[[2013-14]:[2029-30]], MATCH(_xlfn.CONCAT(Costs!D$4,"_",Costs!$B80),Inputs1!$X$2:$X$507, 0), MATCH(Costs!$C80,Inputs1[[#Headers],[2013-14]:[2029-30]], 0))</f>
        <v>13.178000000000001</v>
      </c>
      <c r="E80" s="77">
        <f>INDEX(Inputs1[[2013-14]:[2029-30]], MATCH(_xlfn.CONCAT(Costs!E$4,"_",Costs!$B80),Inputs1!$X$2:$X$507, 0), MATCH(Costs!$C80,Inputs1[[#Headers],[2013-14]:[2029-30]], 0))</f>
        <v>27.884000000000004</v>
      </c>
      <c r="F80" s="77">
        <f>INDEX(Inputs1[[2013-14]:[2029-30]], MATCH(_xlfn.CONCAT(Costs!F$4,"_",Costs!$B80),Inputs1!$X$2:$X$507, 0), MATCH(Costs!$C80,Inputs1[[#Headers],[2013-14]:[2029-30]], 0))</f>
        <v>41.062000000000005</v>
      </c>
      <c r="H80" s="78" t="b">
        <f t="shared" si="3"/>
        <v>1</v>
      </c>
      <c r="J80" s="202"/>
    </row>
    <row r="81" spans="1:10">
      <c r="A81" s="66" t="str">
        <f t="shared" si="2"/>
        <v>SBB24</v>
      </c>
      <c r="B81" s="66" t="s">
        <v>101</v>
      </c>
      <c r="C81" s="66" t="s">
        <v>28</v>
      </c>
      <c r="D81" s="77">
        <f>INDEX(Inputs1[[2013-14]:[2029-30]], MATCH(_xlfn.CONCAT(Costs!D$4,"_",Costs!$B81),Inputs1!$X$2:$X$507, 0), MATCH(Costs!$C81,Inputs1[[#Headers],[2013-14]:[2029-30]], 0))</f>
        <v>12.399227091889115</v>
      </c>
      <c r="E81" s="77">
        <f>INDEX(Inputs1[[2013-14]:[2029-30]], MATCH(_xlfn.CONCAT(Costs!E$4,"_",Costs!$B81),Inputs1!$X$2:$X$507, 0), MATCH(Costs!$C81,Inputs1[[#Headers],[2013-14]:[2029-30]], 0))</f>
        <v>27.684374999999989</v>
      </c>
      <c r="F81" s="77">
        <f>INDEX(Inputs1[[2013-14]:[2029-30]], MATCH(_xlfn.CONCAT(Costs!F$4,"_",Costs!$B81),Inputs1!$X$2:$X$507, 0), MATCH(Costs!$C81,Inputs1[[#Headers],[2013-14]:[2029-30]], 0))</f>
        <v>40.083602091889105</v>
      </c>
      <c r="H81" s="78" t="b">
        <f t="shared" si="3"/>
        <v>1</v>
      </c>
      <c r="J81" s="202"/>
    </row>
    <row r="82" spans="1:10">
      <c r="A82" s="66" t="str">
        <f t="shared" si="2"/>
        <v>SBB25</v>
      </c>
      <c r="B82" s="66" t="s">
        <v>101</v>
      </c>
      <c r="C82" s="66" t="s">
        <v>29</v>
      </c>
      <c r="D82" s="77">
        <f>INDEX(Inputs1[[2013-14]:[2029-30]], MATCH(_xlfn.CONCAT(Costs!D$4,"_",Costs!$B82),Inputs1!$X$2:$X$507, 0), MATCH(Costs!$C82,Inputs1[[#Headers],[2013-14]:[2029-30]], 0))</f>
        <v>14.451619789236153</v>
      </c>
      <c r="E82" s="77">
        <f>INDEX(Inputs1[[2013-14]:[2029-30]], MATCH(_xlfn.CONCAT(Costs!E$4,"_",Costs!$B82),Inputs1!$X$2:$X$507, 0), MATCH(Costs!$C82,Inputs1[[#Headers],[2013-14]:[2029-30]], 0))</f>
        <v>28.98502593947503</v>
      </c>
      <c r="F82" s="77">
        <f>INDEX(Inputs1[[2013-14]:[2029-30]], MATCH(_xlfn.CONCAT(Costs!F$4,"_",Costs!$B82),Inputs1!$X$2:$X$507, 0), MATCH(Costs!$C82,Inputs1[[#Headers],[2013-14]:[2029-30]], 0))</f>
        <v>43.436645728711184</v>
      </c>
      <c r="H82" s="78" t="b">
        <f t="shared" si="3"/>
        <v>1</v>
      </c>
      <c r="J82" s="202"/>
    </row>
    <row r="83" spans="1:10">
      <c r="A83" s="66" t="str">
        <f t="shared" si="2"/>
        <v>SBB26</v>
      </c>
      <c r="B83" s="66" t="s">
        <v>101</v>
      </c>
      <c r="C83" s="66" t="s">
        <v>30</v>
      </c>
      <c r="D83" s="77">
        <f>INDEX(Inputs1[[2013-14]:[2029-30]], MATCH(_xlfn.CONCAT(Costs!D$4,"_",Costs!$B83),Inputs1!$X$2:$X$507, 0), MATCH(Costs!$C83,Inputs1[[#Headers],[2013-14]:[2029-30]], 0))</f>
        <v>17.814123615602238</v>
      </c>
      <c r="E83" s="77">
        <f>INDEX(Inputs1[[2013-14]:[2029-30]], MATCH(_xlfn.CONCAT(Costs!E$4,"_",Costs!$B83),Inputs1!$X$2:$X$507, 0), MATCH(Costs!$C83,Inputs1[[#Headers],[2013-14]:[2029-30]], 0))</f>
        <v>28.802104387837243</v>
      </c>
      <c r="F83" s="77">
        <f>INDEX(Inputs1[[2013-14]:[2029-30]], MATCH(_xlfn.CONCAT(Costs!F$4,"_",Costs!$B83),Inputs1!$X$2:$X$507, 0), MATCH(Costs!$C83,Inputs1[[#Headers],[2013-14]:[2029-30]], 0))</f>
        <v>46.616228003439481</v>
      </c>
      <c r="H83" s="78" t="b">
        <f t="shared" si="3"/>
        <v>1</v>
      </c>
      <c r="J83" s="202"/>
    </row>
    <row r="84" spans="1:10">
      <c r="A84" s="66" t="str">
        <f t="shared" si="2"/>
        <v>SBB27</v>
      </c>
      <c r="B84" s="66" t="s">
        <v>101</v>
      </c>
      <c r="C84" s="66" t="s">
        <v>31</v>
      </c>
      <c r="D84" s="77">
        <f>INDEX(Inputs1[[2013-14]:[2029-30]], MATCH(_xlfn.CONCAT(Costs!D$4,"_",Costs!$B84),Inputs1!$X$2:$X$507, 0), MATCH(Costs!$C84,Inputs1[[#Headers],[2013-14]:[2029-30]], 0))</f>
        <v>18.025450569235911</v>
      </c>
      <c r="E84" s="77">
        <f>INDEX(Inputs1[[2013-14]:[2029-30]], MATCH(_xlfn.CONCAT(Costs!E$4,"_",Costs!$B84),Inputs1!$X$2:$X$507, 0), MATCH(Costs!$C84,Inputs1[[#Headers],[2013-14]:[2029-30]], 0))</f>
        <v>30.494207942721065</v>
      </c>
      <c r="F84" s="77">
        <f>INDEX(Inputs1[[2013-14]:[2029-30]], MATCH(_xlfn.CONCAT(Costs!F$4,"_",Costs!$B84),Inputs1!$X$2:$X$507, 0), MATCH(Costs!$C84,Inputs1[[#Headers],[2013-14]:[2029-30]], 0))</f>
        <v>48.519658511956976</v>
      </c>
      <c r="H84" s="78" t="b">
        <f t="shared" si="3"/>
        <v>1</v>
      </c>
      <c r="J84" s="202"/>
    </row>
    <row r="85" spans="1:10">
      <c r="A85" s="66" t="str">
        <f t="shared" si="2"/>
        <v>SBB28</v>
      </c>
      <c r="B85" s="66" t="s">
        <v>101</v>
      </c>
      <c r="C85" s="66" t="s">
        <v>32</v>
      </c>
      <c r="D85" s="77">
        <f>INDEX(Inputs1[[2013-14]:[2029-30]], MATCH(_xlfn.CONCAT(Costs!D$4,"_",Costs!$B85),Inputs1!$X$2:$X$507, 0), MATCH(Costs!$C85,Inputs1[[#Headers],[2013-14]:[2029-30]], 0))</f>
        <v>18.500285587891867</v>
      </c>
      <c r="E85" s="77">
        <f>INDEX(Inputs1[[2013-14]:[2029-30]], MATCH(_xlfn.CONCAT(Costs!E$4,"_",Costs!$B85),Inputs1!$X$2:$X$507, 0), MATCH(Costs!$C85,Inputs1[[#Headers],[2013-14]:[2029-30]], 0))</f>
        <v>31.810611133328031</v>
      </c>
      <c r="F85" s="77">
        <f>INDEX(Inputs1[[2013-14]:[2029-30]], MATCH(_xlfn.CONCAT(Costs!F$4,"_",Costs!$B85),Inputs1!$X$2:$X$507, 0), MATCH(Costs!$C85,Inputs1[[#Headers],[2013-14]:[2029-30]], 0))</f>
        <v>50.310896721219898</v>
      </c>
      <c r="H85" s="78" t="b">
        <f t="shared" si="3"/>
        <v>1</v>
      </c>
      <c r="J85" s="202"/>
    </row>
    <row r="86" spans="1:10">
      <c r="A86" s="66" t="str">
        <f t="shared" si="2"/>
        <v>SBB29</v>
      </c>
      <c r="B86" s="66" t="s">
        <v>101</v>
      </c>
      <c r="C86" s="66" t="s">
        <v>33</v>
      </c>
      <c r="D86" s="77">
        <f>INDEX(Inputs1[[2013-14]:[2029-30]], MATCH(_xlfn.CONCAT(Costs!D$4,"_",Costs!$B86),Inputs1!$X$2:$X$507, 0), MATCH(Costs!$C86,Inputs1[[#Headers],[2013-14]:[2029-30]], 0))</f>
        <v>19.143176865361269</v>
      </c>
      <c r="E86" s="77">
        <f>INDEX(Inputs1[[2013-14]:[2029-30]], MATCH(_xlfn.CONCAT(Costs!E$4,"_",Costs!$B86),Inputs1!$X$2:$X$507, 0), MATCH(Costs!$C86,Inputs1[[#Headers],[2013-14]:[2029-30]], 0))</f>
        <v>32.096725435821632</v>
      </c>
      <c r="F86" s="77">
        <f>INDEX(Inputs1[[2013-14]:[2029-30]], MATCH(_xlfn.CONCAT(Costs!F$4,"_",Costs!$B86),Inputs1!$X$2:$X$507, 0), MATCH(Costs!$C86,Inputs1[[#Headers],[2013-14]:[2029-30]], 0))</f>
        <v>51.239902301182902</v>
      </c>
      <c r="H86" s="78" t="b">
        <f t="shared" si="3"/>
        <v>1</v>
      </c>
      <c r="J86" s="202"/>
    </row>
    <row r="87" spans="1:10">
      <c r="A87" s="66" t="str">
        <f t="shared" si="2"/>
        <v>SBB30</v>
      </c>
      <c r="B87" s="66" t="s">
        <v>101</v>
      </c>
      <c r="C87" s="66" t="s">
        <v>34</v>
      </c>
      <c r="D87" s="77">
        <f>INDEX(Inputs1[[2013-14]:[2029-30]], MATCH(_xlfn.CONCAT(Costs!D$4,"_",Costs!$B87),Inputs1!$X$2:$X$507, 0), MATCH(Costs!$C87,Inputs1[[#Headers],[2013-14]:[2029-30]], 0))</f>
        <v>19.786865861714979</v>
      </c>
      <c r="E87" s="77">
        <f>INDEX(Inputs1[[2013-14]:[2029-30]], MATCH(_xlfn.CONCAT(Costs!E$4,"_",Costs!$B87),Inputs1!$X$2:$X$507, 0), MATCH(Costs!$C87,Inputs1[[#Headers],[2013-14]:[2029-30]], 0))</f>
        <v>32.129394738345674</v>
      </c>
      <c r="F87" s="77">
        <f>INDEX(Inputs1[[2013-14]:[2029-30]], MATCH(_xlfn.CONCAT(Costs!F$4,"_",Costs!$B87),Inputs1!$X$2:$X$507, 0), MATCH(Costs!$C87,Inputs1[[#Headers],[2013-14]:[2029-30]], 0))</f>
        <v>51.916260600060653</v>
      </c>
      <c r="H87" s="78" t="b">
        <f t="shared" si="3"/>
        <v>1</v>
      </c>
      <c r="J87" s="202"/>
    </row>
    <row r="88" spans="1:10">
      <c r="A88" s="66" t="str">
        <f t="shared" si="0"/>
        <v>SRN14</v>
      </c>
      <c r="B88" s="66" t="s">
        <v>104</v>
      </c>
      <c r="C88" s="66" t="s">
        <v>18</v>
      </c>
      <c r="D88" s="77">
        <f>INDEX(Inputs1[[2013-14]:[2029-30]], MATCH(_xlfn.CONCAT(Costs!D$4,"_",Costs!$B88),Inputs1!$X$2:$X$507, 0), MATCH(Costs!$C88,Inputs1[[#Headers],[2013-14]:[2029-30]], 0))</f>
        <v>42.677738336713986</v>
      </c>
      <c r="E88" s="77">
        <f>INDEX(Inputs1[[2013-14]:[2029-30]], MATCH(_xlfn.CONCAT(Costs!E$4,"_",Costs!$B88),Inputs1!$X$2:$X$507, 0), MATCH(Costs!$C88,Inputs1[[#Headers],[2013-14]:[2029-30]], 0))</f>
        <v>61.631895283975624</v>
      </c>
      <c r="F88" s="77">
        <f>INDEX(Inputs1[[2013-14]:[2029-30]], MATCH(_xlfn.CONCAT(Costs!F$4,"_",Costs!$B88),Inputs1!$X$2:$X$507, 0), MATCH(Costs!$C88,Inputs1[[#Headers],[2013-14]:[2029-30]], 0))</f>
        <v>104.30963362068961</v>
      </c>
      <c r="H88" s="78" t="b">
        <f t="shared" si="1"/>
        <v>1</v>
      </c>
      <c r="J88" s="202"/>
    </row>
    <row r="89" spans="1:10">
      <c r="A89" s="66" t="str">
        <f t="shared" ref="A89:A144" si="4">B89&amp;RIGHT(C89,2)</f>
        <v>SRN15</v>
      </c>
      <c r="B89" s="66" t="s">
        <v>104</v>
      </c>
      <c r="C89" s="66" t="s">
        <v>19</v>
      </c>
      <c r="D89" s="77">
        <f>INDEX(Inputs1[[2013-14]:[2029-30]], MATCH(_xlfn.CONCAT(Costs!D$4,"_",Costs!$B89),Inputs1!$X$2:$X$507, 0), MATCH(Costs!$C89,Inputs1[[#Headers],[2013-14]:[2029-30]], 0))</f>
        <v>41.085861118074703</v>
      </c>
      <c r="E89" s="77">
        <f>INDEX(Inputs1[[2013-14]:[2029-30]], MATCH(_xlfn.CONCAT(Costs!E$4,"_",Costs!$B89),Inputs1!$X$2:$X$507, 0), MATCH(Costs!$C89,Inputs1[[#Headers],[2013-14]:[2029-30]], 0))</f>
        <v>58.382638505891208</v>
      </c>
      <c r="F89" s="77">
        <f>INDEX(Inputs1[[2013-14]:[2029-30]], MATCH(_xlfn.CONCAT(Costs!F$4,"_",Costs!$B89),Inputs1!$X$2:$X$507, 0), MATCH(Costs!$C89,Inputs1[[#Headers],[2013-14]:[2029-30]], 0))</f>
        <v>99.468499623965911</v>
      </c>
      <c r="H89" s="78" t="b">
        <f t="shared" si="1"/>
        <v>1</v>
      </c>
      <c r="J89" s="202"/>
    </row>
    <row r="90" spans="1:10">
      <c r="A90" s="66" t="str">
        <f t="shared" si="4"/>
        <v>SRN16</v>
      </c>
      <c r="B90" s="66" t="s">
        <v>104</v>
      </c>
      <c r="C90" s="66" t="s">
        <v>20</v>
      </c>
      <c r="D90" s="77">
        <f>INDEX(Inputs1[[2013-14]:[2029-30]], MATCH(_xlfn.CONCAT(Costs!D$4,"_",Costs!$B90),Inputs1!$X$2:$X$507, 0), MATCH(Costs!$C90,Inputs1[[#Headers],[2013-14]:[2029-30]], 0))</f>
        <v>46.662067803660548</v>
      </c>
      <c r="E90" s="77">
        <f>INDEX(Inputs1[[2013-14]:[2029-30]], MATCH(_xlfn.CONCAT(Costs!E$4,"_",Costs!$B90),Inputs1!$X$2:$X$507, 0), MATCH(Costs!$C90,Inputs1[[#Headers],[2013-14]:[2029-30]], 0))</f>
        <v>57.323085690515811</v>
      </c>
      <c r="F90" s="77">
        <f>INDEX(Inputs1[[2013-14]:[2029-30]], MATCH(_xlfn.CONCAT(Costs!F$4,"_",Costs!$B90),Inputs1!$X$2:$X$507, 0), MATCH(Costs!$C90,Inputs1[[#Headers],[2013-14]:[2029-30]], 0))</f>
        <v>103.98515349417636</v>
      </c>
      <c r="H90" s="78" t="b">
        <f t="shared" ref="H90:H153" si="5">IFERROR(ROUND(D90+E90,6)=ROUND(F90,6), "")</f>
        <v>1</v>
      </c>
      <c r="J90" s="202"/>
    </row>
    <row r="91" spans="1:10">
      <c r="A91" s="66" t="str">
        <f t="shared" si="4"/>
        <v>SRN17</v>
      </c>
      <c r="B91" s="66" t="s">
        <v>104</v>
      </c>
      <c r="C91" s="66" t="s">
        <v>21</v>
      </c>
      <c r="D91" s="77">
        <f>INDEX(Inputs1[[2013-14]:[2029-30]], MATCH(_xlfn.CONCAT(Costs!D$4,"_",Costs!$B91),Inputs1!$X$2:$X$507, 0), MATCH(Costs!$C91,Inputs1[[#Headers],[2013-14]:[2029-30]], 0))</f>
        <v>53.650811653672534</v>
      </c>
      <c r="E91" s="77">
        <f>INDEX(Inputs1[[2013-14]:[2029-30]], MATCH(_xlfn.CONCAT(Costs!E$4,"_",Costs!$B91),Inputs1!$X$2:$X$507, 0), MATCH(Costs!$C91,Inputs1[[#Headers],[2013-14]:[2029-30]], 0))</f>
        <v>55.280596224866628</v>
      </c>
      <c r="F91" s="77">
        <f>INDEX(Inputs1[[2013-14]:[2029-30]], MATCH(_xlfn.CONCAT(Costs!F$4,"_",Costs!$B91),Inputs1!$X$2:$X$507, 0), MATCH(Costs!$C91,Inputs1[[#Headers],[2013-14]:[2029-30]], 0))</f>
        <v>108.93140787853916</v>
      </c>
      <c r="H91" s="78" t="b">
        <f t="shared" si="5"/>
        <v>1</v>
      </c>
      <c r="J91" s="202"/>
    </row>
    <row r="92" spans="1:10">
      <c r="A92" s="66" t="str">
        <f t="shared" si="4"/>
        <v>SRN18</v>
      </c>
      <c r="B92" s="66" t="s">
        <v>104</v>
      </c>
      <c r="C92" s="66" t="s">
        <v>22</v>
      </c>
      <c r="D92" s="77">
        <f>INDEX(Inputs1[[2013-14]:[2029-30]], MATCH(_xlfn.CONCAT(Costs!D$4,"_",Costs!$B92),Inputs1!$X$2:$X$507, 0), MATCH(Costs!$C92,Inputs1[[#Headers],[2013-14]:[2029-30]], 0))</f>
        <v>40.181673596673591</v>
      </c>
      <c r="E92" s="77">
        <f>INDEX(Inputs1[[2013-14]:[2029-30]], MATCH(_xlfn.CONCAT(Costs!E$4,"_",Costs!$B92),Inputs1!$X$2:$X$507, 0), MATCH(Costs!$C92,Inputs1[[#Headers],[2013-14]:[2029-30]], 0))</f>
        <v>56.339820885974731</v>
      </c>
      <c r="F92" s="77">
        <f>INDEX(Inputs1[[2013-14]:[2029-30]], MATCH(_xlfn.CONCAT(Costs!F$4,"_",Costs!$B92),Inputs1!$X$2:$X$507, 0), MATCH(Costs!$C92,Inputs1[[#Headers],[2013-14]:[2029-30]], 0))</f>
        <v>96.521494482648322</v>
      </c>
      <c r="H92" s="78" t="b">
        <f t="shared" si="5"/>
        <v>1</v>
      </c>
      <c r="J92" s="202"/>
    </row>
    <row r="93" spans="1:10">
      <c r="A93" s="66" t="str">
        <f t="shared" si="4"/>
        <v>SRN19</v>
      </c>
      <c r="B93" s="66" t="s">
        <v>104</v>
      </c>
      <c r="C93" s="66" t="s">
        <v>23</v>
      </c>
      <c r="D93" s="77">
        <f>INDEX(Inputs1[[2013-14]:[2029-30]], MATCH(_xlfn.CONCAT(Costs!D$4,"_",Costs!$B93),Inputs1!$X$2:$X$507, 0), MATCH(Costs!$C93,Inputs1[[#Headers],[2013-14]:[2029-30]], 0))</f>
        <v>28.336962104603817</v>
      </c>
      <c r="E93" s="77">
        <f>INDEX(Inputs1[[2013-14]:[2029-30]], MATCH(_xlfn.CONCAT(Costs!E$4,"_",Costs!$B93),Inputs1!$X$2:$X$507, 0), MATCH(Costs!$C93,Inputs1[[#Headers],[2013-14]:[2029-30]], 0))</f>
        <v>51.988475963044152</v>
      </c>
      <c r="F93" s="77">
        <f>INDEX(Inputs1[[2013-14]:[2029-30]], MATCH(_xlfn.CONCAT(Costs!F$4,"_",Costs!$B93),Inputs1!$X$2:$X$507, 0), MATCH(Costs!$C93,Inputs1[[#Headers],[2013-14]:[2029-30]], 0))</f>
        <v>80.325438067647966</v>
      </c>
      <c r="H93" s="78" t="b">
        <f t="shared" si="5"/>
        <v>1</v>
      </c>
      <c r="J93" s="202"/>
    </row>
    <row r="94" spans="1:10">
      <c r="A94" s="66" t="str">
        <f t="shared" si="4"/>
        <v>SRN20</v>
      </c>
      <c r="B94" s="66" t="s">
        <v>104</v>
      </c>
      <c r="C94" s="66" t="s">
        <v>24</v>
      </c>
      <c r="D94" s="77">
        <f>INDEX(Inputs1[[2013-14]:[2029-30]], MATCH(_xlfn.CONCAT(Costs!D$4,"_",Costs!$B94),Inputs1!$X$2:$X$507, 0), MATCH(Costs!$C94,Inputs1[[#Headers],[2013-14]:[2029-30]], 0))</f>
        <v>49.552381245669423</v>
      </c>
      <c r="E94" s="77">
        <f>INDEX(Inputs1[[2013-14]:[2029-30]], MATCH(_xlfn.CONCAT(Costs!E$4,"_",Costs!$B94),Inputs1!$X$2:$X$507, 0), MATCH(Costs!$C94,Inputs1[[#Headers],[2013-14]:[2029-30]], 0))</f>
        <v>49.711523596889691</v>
      </c>
      <c r="F94" s="77">
        <f>INDEX(Inputs1[[2013-14]:[2029-30]], MATCH(_xlfn.CONCAT(Costs!F$4,"_",Costs!$B94),Inputs1!$X$2:$X$507, 0), MATCH(Costs!$C94,Inputs1[[#Headers],[2013-14]:[2029-30]], 0))</f>
        <v>99.263904842559114</v>
      </c>
      <c r="H94" s="78" t="b">
        <f t="shared" si="5"/>
        <v>1</v>
      </c>
      <c r="J94" s="202"/>
    </row>
    <row r="95" spans="1:10">
      <c r="A95" s="66" t="str">
        <f t="shared" si="4"/>
        <v>SRN21</v>
      </c>
      <c r="B95" s="66" t="s">
        <v>104</v>
      </c>
      <c r="C95" s="66" t="s">
        <v>25</v>
      </c>
      <c r="D95" s="77">
        <f>INDEX(Inputs1[[2013-14]:[2029-30]], MATCH(_xlfn.CONCAT(Costs!D$4,"_",Costs!$B95),Inputs1!$X$2:$X$507, 0), MATCH(Costs!$C95,Inputs1[[#Headers],[2013-14]:[2029-30]], 0))</f>
        <v>43.874367219124714</v>
      </c>
      <c r="E95" s="77">
        <f>INDEX(Inputs1[[2013-14]:[2029-30]], MATCH(_xlfn.CONCAT(Costs!E$4,"_",Costs!$B95),Inputs1!$X$2:$X$507, 0), MATCH(Costs!$C95,Inputs1[[#Headers],[2013-14]:[2029-30]], 0))</f>
        <v>45.260312762544849</v>
      </c>
      <c r="F95" s="77">
        <f>INDEX(Inputs1[[2013-14]:[2029-30]], MATCH(_xlfn.CONCAT(Costs!F$4,"_",Costs!$B95),Inputs1!$X$2:$X$507, 0), MATCH(Costs!$C95,Inputs1[[#Headers],[2013-14]:[2029-30]], 0))</f>
        <v>89.134679981669564</v>
      </c>
      <c r="H95" s="78" t="b">
        <f t="shared" si="5"/>
        <v>1</v>
      </c>
      <c r="J95" s="202"/>
    </row>
    <row r="96" spans="1:10">
      <c r="A96" s="66" t="str">
        <f t="shared" si="4"/>
        <v>SRN22</v>
      </c>
      <c r="B96" s="66" t="s">
        <v>104</v>
      </c>
      <c r="C96" s="66" t="s">
        <v>26</v>
      </c>
      <c r="D96" s="77">
        <f>INDEX(Inputs1[[2013-14]:[2029-30]], MATCH(_xlfn.CONCAT(Costs!D$4,"_",Costs!$B96),Inputs1!$X$2:$X$507, 0), MATCH(Costs!$C96,Inputs1[[#Headers],[2013-14]:[2029-30]], 0))</f>
        <v>39.427357816413718</v>
      </c>
      <c r="E96" s="77">
        <f>INDEX(Inputs1[[2013-14]:[2029-30]], MATCH(_xlfn.CONCAT(Costs!E$4,"_",Costs!$B96),Inputs1!$X$2:$X$507, 0), MATCH(Costs!$C96,Inputs1[[#Headers],[2013-14]:[2029-30]], 0))</f>
        <v>38.661587962280834</v>
      </c>
      <c r="F96" s="77">
        <f>INDEX(Inputs1[[2013-14]:[2029-30]], MATCH(_xlfn.CONCAT(Costs!F$4,"_",Costs!$B96),Inputs1!$X$2:$X$507, 0), MATCH(Costs!$C96,Inputs1[[#Headers],[2013-14]:[2029-30]], 0))</f>
        <v>78.088945778694551</v>
      </c>
      <c r="H96" s="78" t="b">
        <f t="shared" si="5"/>
        <v>1</v>
      </c>
      <c r="J96" s="202"/>
    </row>
    <row r="97" spans="1:10">
      <c r="A97" s="66" t="str">
        <f t="shared" si="4"/>
        <v>SRN23</v>
      </c>
      <c r="B97" s="66" t="s">
        <v>104</v>
      </c>
      <c r="C97" s="66" t="s">
        <v>27</v>
      </c>
      <c r="D97" s="77">
        <f>INDEX(Inputs1[[2013-14]:[2029-30]], MATCH(_xlfn.CONCAT(Costs!D$4,"_",Costs!$B97),Inputs1!$X$2:$X$507, 0), MATCH(Costs!$C97,Inputs1[[#Headers],[2013-14]:[2029-30]], 0))</f>
        <v>20.225000000000001</v>
      </c>
      <c r="E97" s="77">
        <f>INDEX(Inputs1[[2013-14]:[2029-30]], MATCH(_xlfn.CONCAT(Costs!E$4,"_",Costs!$B97),Inputs1!$X$2:$X$507, 0), MATCH(Costs!$C97,Inputs1[[#Headers],[2013-14]:[2029-30]], 0))</f>
        <v>38.414000000000001</v>
      </c>
      <c r="F97" s="77">
        <f>INDEX(Inputs1[[2013-14]:[2029-30]], MATCH(_xlfn.CONCAT(Costs!F$4,"_",Costs!$B97),Inputs1!$X$2:$X$507, 0), MATCH(Costs!$C97,Inputs1[[#Headers],[2013-14]:[2029-30]], 0))</f>
        <v>58.639000000000003</v>
      </c>
      <c r="H97" s="78" t="b">
        <f t="shared" si="5"/>
        <v>1</v>
      </c>
      <c r="J97" s="202"/>
    </row>
    <row r="98" spans="1:10">
      <c r="A98" s="66" t="str">
        <f t="shared" si="4"/>
        <v>SRN24</v>
      </c>
      <c r="B98" s="66" t="s">
        <v>104</v>
      </c>
      <c r="C98" s="66" t="s">
        <v>28</v>
      </c>
      <c r="D98" s="77">
        <f>INDEX(Inputs1[[2013-14]:[2029-30]], MATCH(_xlfn.CONCAT(Costs!D$4,"_",Costs!$B98),Inputs1!$X$2:$X$507, 0), MATCH(Costs!$C98,Inputs1[[#Headers],[2013-14]:[2029-30]], 0))</f>
        <v>23.492873459958929</v>
      </c>
      <c r="E98" s="77">
        <f>INDEX(Inputs1[[2013-14]:[2029-30]], MATCH(_xlfn.CONCAT(Costs!E$4,"_",Costs!$B98),Inputs1!$X$2:$X$507, 0), MATCH(Costs!$C98,Inputs1[[#Headers],[2013-14]:[2029-30]], 0))</f>
        <v>42.088398036447643</v>
      </c>
      <c r="F98" s="77">
        <f>INDEX(Inputs1[[2013-14]:[2029-30]], MATCH(_xlfn.CONCAT(Costs!F$4,"_",Costs!$B98),Inputs1!$X$2:$X$507, 0), MATCH(Costs!$C98,Inputs1[[#Headers],[2013-14]:[2029-30]], 0))</f>
        <v>65.581271496406572</v>
      </c>
      <c r="H98" s="78" t="b">
        <f t="shared" si="5"/>
        <v>1</v>
      </c>
      <c r="J98" s="202"/>
    </row>
    <row r="99" spans="1:10">
      <c r="A99" s="66" t="str">
        <f t="shared" si="4"/>
        <v>SRN25</v>
      </c>
      <c r="B99" s="66" t="s">
        <v>104</v>
      </c>
      <c r="C99" s="66" t="s">
        <v>29</v>
      </c>
      <c r="D99" s="77">
        <f>INDEX(Inputs1[[2013-14]:[2029-30]], MATCH(_xlfn.CONCAT(Costs!D$4,"_",Costs!$B99),Inputs1!$X$2:$X$507, 0), MATCH(Costs!$C99,Inputs1[[#Headers],[2013-14]:[2029-30]], 0))</f>
        <v>19.739999999999998</v>
      </c>
      <c r="E99" s="77">
        <f>INDEX(Inputs1[[2013-14]:[2029-30]], MATCH(_xlfn.CONCAT(Costs!E$4,"_",Costs!$B99),Inputs1!$X$2:$X$507, 0), MATCH(Costs!$C99,Inputs1[[#Headers],[2013-14]:[2029-30]], 0))</f>
        <v>41.143000000000001</v>
      </c>
      <c r="F99" s="77">
        <f>INDEX(Inputs1[[2013-14]:[2029-30]], MATCH(_xlfn.CONCAT(Costs!F$4,"_",Costs!$B99),Inputs1!$X$2:$X$507, 0), MATCH(Costs!$C99,Inputs1[[#Headers],[2013-14]:[2029-30]], 0))</f>
        <v>60.883000000000003</v>
      </c>
      <c r="H99" s="78" t="b">
        <f t="shared" si="5"/>
        <v>1</v>
      </c>
      <c r="J99" s="202"/>
    </row>
    <row r="100" spans="1:10">
      <c r="A100" s="66" t="str">
        <f t="shared" si="4"/>
        <v>SRN26</v>
      </c>
      <c r="B100" s="66" t="s">
        <v>104</v>
      </c>
      <c r="C100" s="66" t="s">
        <v>30</v>
      </c>
      <c r="D100" s="77">
        <f>INDEX(Inputs1[[2013-14]:[2029-30]], MATCH(_xlfn.CONCAT(Costs!D$4,"_",Costs!$B100),Inputs1!$X$2:$X$507, 0), MATCH(Costs!$C100,Inputs1[[#Headers],[2013-14]:[2029-30]], 0))</f>
        <v>35.58</v>
      </c>
      <c r="E100" s="77">
        <f>INDEX(Inputs1[[2013-14]:[2029-30]], MATCH(_xlfn.CONCAT(Costs!E$4,"_",Costs!$B100),Inputs1!$X$2:$X$507, 0), MATCH(Costs!$C100,Inputs1[[#Headers],[2013-14]:[2029-30]], 0))</f>
        <v>53.313000000000002</v>
      </c>
      <c r="F100" s="77">
        <f>INDEX(Inputs1[[2013-14]:[2029-30]], MATCH(_xlfn.CONCAT(Costs!F$4,"_",Costs!$B100),Inputs1!$X$2:$X$507, 0), MATCH(Costs!$C100,Inputs1[[#Headers],[2013-14]:[2029-30]], 0))</f>
        <v>88.893000000000001</v>
      </c>
      <c r="H100" s="78" t="b">
        <f t="shared" si="5"/>
        <v>1</v>
      </c>
      <c r="J100" s="202"/>
    </row>
    <row r="101" spans="1:10">
      <c r="A101" s="66" t="str">
        <f t="shared" si="4"/>
        <v>SRN27</v>
      </c>
      <c r="B101" s="66" t="s">
        <v>104</v>
      </c>
      <c r="C101" s="66" t="s">
        <v>31</v>
      </c>
      <c r="D101" s="77">
        <f>INDEX(Inputs1[[2013-14]:[2029-30]], MATCH(_xlfn.CONCAT(Costs!D$4,"_",Costs!$B101),Inputs1!$X$2:$X$507, 0), MATCH(Costs!$C101,Inputs1[[#Headers],[2013-14]:[2029-30]], 0))</f>
        <v>33.600999999999999</v>
      </c>
      <c r="E101" s="77">
        <f>INDEX(Inputs1[[2013-14]:[2029-30]], MATCH(_xlfn.CONCAT(Costs!E$4,"_",Costs!$B101),Inputs1!$X$2:$X$507, 0), MATCH(Costs!$C101,Inputs1[[#Headers],[2013-14]:[2029-30]], 0))</f>
        <v>53.506000000000014</v>
      </c>
      <c r="F101" s="77">
        <f>INDEX(Inputs1[[2013-14]:[2029-30]], MATCH(_xlfn.CONCAT(Costs!F$4,"_",Costs!$B101),Inputs1!$X$2:$X$507, 0), MATCH(Costs!$C101,Inputs1[[#Headers],[2013-14]:[2029-30]], 0))</f>
        <v>87.107000000000014</v>
      </c>
      <c r="H101" s="78" t="b">
        <f t="shared" si="5"/>
        <v>1</v>
      </c>
      <c r="J101" s="202"/>
    </row>
    <row r="102" spans="1:10">
      <c r="A102" s="66" t="str">
        <f t="shared" si="4"/>
        <v>SRN28</v>
      </c>
      <c r="B102" s="66" t="s">
        <v>104</v>
      </c>
      <c r="C102" s="66" t="s">
        <v>32</v>
      </c>
      <c r="D102" s="77">
        <f>INDEX(Inputs1[[2013-14]:[2029-30]], MATCH(_xlfn.CONCAT(Costs!D$4,"_",Costs!$B102),Inputs1!$X$2:$X$507, 0), MATCH(Costs!$C102,Inputs1[[#Headers],[2013-14]:[2029-30]], 0))</f>
        <v>35.334000000000003</v>
      </c>
      <c r="E102" s="77">
        <f>INDEX(Inputs1[[2013-14]:[2029-30]], MATCH(_xlfn.CONCAT(Costs!E$4,"_",Costs!$B102),Inputs1!$X$2:$X$507, 0), MATCH(Costs!$C102,Inputs1[[#Headers],[2013-14]:[2029-30]], 0))</f>
        <v>46.285000000000011</v>
      </c>
      <c r="F102" s="77">
        <f>INDEX(Inputs1[[2013-14]:[2029-30]], MATCH(_xlfn.CONCAT(Costs!F$4,"_",Costs!$B102),Inputs1!$X$2:$X$507, 0), MATCH(Costs!$C102,Inputs1[[#Headers],[2013-14]:[2029-30]], 0))</f>
        <v>81.619000000000014</v>
      </c>
      <c r="H102" s="78" t="b">
        <f t="shared" si="5"/>
        <v>1</v>
      </c>
      <c r="J102" s="202"/>
    </row>
    <row r="103" spans="1:10">
      <c r="A103" s="66" t="str">
        <f t="shared" si="4"/>
        <v>SRN29</v>
      </c>
      <c r="B103" s="66" t="s">
        <v>104</v>
      </c>
      <c r="C103" s="66" t="s">
        <v>33</v>
      </c>
      <c r="D103" s="77">
        <f>INDEX(Inputs1[[2013-14]:[2029-30]], MATCH(_xlfn.CONCAT(Costs!D$4,"_",Costs!$B103),Inputs1!$X$2:$X$507, 0), MATCH(Costs!$C103,Inputs1[[#Headers],[2013-14]:[2029-30]], 0))</f>
        <v>36.199000000000005</v>
      </c>
      <c r="E103" s="77">
        <f>INDEX(Inputs1[[2013-14]:[2029-30]], MATCH(_xlfn.CONCAT(Costs!E$4,"_",Costs!$B103),Inputs1!$X$2:$X$507, 0), MATCH(Costs!$C103,Inputs1[[#Headers],[2013-14]:[2029-30]], 0))</f>
        <v>41.250999999999998</v>
      </c>
      <c r="F103" s="77">
        <f>INDEX(Inputs1[[2013-14]:[2029-30]], MATCH(_xlfn.CONCAT(Costs!F$4,"_",Costs!$B103),Inputs1!$X$2:$X$507, 0), MATCH(Costs!$C103,Inputs1[[#Headers],[2013-14]:[2029-30]], 0))</f>
        <v>77.45</v>
      </c>
      <c r="H103" s="78" t="b">
        <f t="shared" si="5"/>
        <v>1</v>
      </c>
      <c r="J103" s="202"/>
    </row>
    <row r="104" spans="1:10">
      <c r="A104" s="66" t="str">
        <f t="shared" si="4"/>
        <v>SRN30</v>
      </c>
      <c r="B104" s="66" t="s">
        <v>104</v>
      </c>
      <c r="C104" s="66" t="s">
        <v>34</v>
      </c>
      <c r="D104" s="77">
        <f>INDEX(Inputs1[[2013-14]:[2029-30]], MATCH(_xlfn.CONCAT(Costs!D$4,"_",Costs!$B104),Inputs1!$X$2:$X$507, 0), MATCH(Costs!$C104,Inputs1[[#Headers],[2013-14]:[2029-30]], 0))</f>
        <v>36.844999999999999</v>
      </c>
      <c r="E104" s="77">
        <f>INDEX(Inputs1[[2013-14]:[2029-30]], MATCH(_xlfn.CONCAT(Costs!E$4,"_",Costs!$B104),Inputs1!$X$2:$X$507, 0), MATCH(Costs!$C104,Inputs1[[#Headers],[2013-14]:[2029-30]], 0))</f>
        <v>40.346999999999994</v>
      </c>
      <c r="F104" s="77">
        <f>INDEX(Inputs1[[2013-14]:[2029-30]], MATCH(_xlfn.CONCAT(Costs!F$4,"_",Costs!$B104),Inputs1!$X$2:$X$507, 0), MATCH(Costs!$C104,Inputs1[[#Headers],[2013-14]:[2029-30]], 0))</f>
        <v>77.191999999999993</v>
      </c>
      <c r="H104" s="78" t="b">
        <f t="shared" si="5"/>
        <v>1</v>
      </c>
      <c r="J104" s="202"/>
    </row>
    <row r="105" spans="1:10">
      <c r="A105" s="66" t="str">
        <f t="shared" si="4"/>
        <v>SVE19</v>
      </c>
      <c r="B105" s="66" t="s">
        <v>106</v>
      </c>
      <c r="C105" s="66" t="s">
        <v>23</v>
      </c>
      <c r="D105" s="77">
        <f>INDEX(Inputs1[[2013-14]:[2029-30]], MATCH(_xlfn.CONCAT(Costs!D$4,"_",Costs!$B105),Inputs1!$X$2:$X$507, 0), MATCH(Costs!$C105,Inputs1[[#Headers],[2013-14]:[2029-30]], 0))</f>
        <v>34.681334168493571</v>
      </c>
      <c r="E105" s="77">
        <f>INDEX(Inputs1[[2013-14]:[2029-30]], MATCH(_xlfn.CONCAT(Costs!E$4,"_",Costs!$B105),Inputs1!$X$2:$X$507, 0), MATCH(Costs!$C105,Inputs1[[#Headers],[2013-14]:[2029-30]], 0))</f>
        <v>89.998062167240846</v>
      </c>
      <c r="F105" s="77">
        <f>INDEX(Inputs1[[2013-14]:[2029-30]], MATCH(_xlfn.CONCAT(Costs!F$4,"_",Costs!$B105),Inputs1!$X$2:$X$507, 0), MATCH(Costs!$C105,Inputs1[[#Headers],[2013-14]:[2029-30]], 0))</f>
        <v>124.67939633573442</v>
      </c>
      <c r="H105" s="78" t="b">
        <f t="shared" si="5"/>
        <v>1</v>
      </c>
      <c r="J105" s="202"/>
    </row>
    <row r="106" spans="1:10">
      <c r="A106" s="66" t="str">
        <f t="shared" si="4"/>
        <v>SVE20</v>
      </c>
      <c r="B106" s="66" t="s">
        <v>106</v>
      </c>
      <c r="C106" s="66" t="s">
        <v>24</v>
      </c>
      <c r="D106" s="77">
        <f>INDEX(Inputs1[[2013-14]:[2029-30]], MATCH(_xlfn.CONCAT(Costs!D$4,"_",Costs!$B106),Inputs1!$X$2:$X$507, 0), MATCH(Costs!$C106,Inputs1[[#Headers],[2013-14]:[2029-30]], 0))</f>
        <v>54.757472861652175</v>
      </c>
      <c r="E106" s="77">
        <f>INDEX(Inputs1[[2013-14]:[2029-30]], MATCH(_xlfn.CONCAT(Costs!E$4,"_",Costs!$B106),Inputs1!$X$2:$X$507, 0), MATCH(Costs!$C106,Inputs1[[#Headers],[2013-14]:[2029-30]], 0))</f>
        <v>86.288119562706939</v>
      </c>
      <c r="F106" s="77">
        <f>INDEX(Inputs1[[2013-14]:[2029-30]], MATCH(_xlfn.CONCAT(Costs!F$4,"_",Costs!$B106),Inputs1!$X$2:$X$507, 0), MATCH(Costs!$C106,Inputs1[[#Headers],[2013-14]:[2029-30]], 0))</f>
        <v>141.04559242435911</v>
      </c>
      <c r="H106" s="78" t="b">
        <f t="shared" si="5"/>
        <v>1</v>
      </c>
      <c r="J106" s="202"/>
    </row>
    <row r="107" spans="1:10">
      <c r="A107" s="66" t="str">
        <f t="shared" si="4"/>
        <v>SVE21</v>
      </c>
      <c r="B107" s="66" t="s">
        <v>106</v>
      </c>
      <c r="C107" s="66" t="s">
        <v>25</v>
      </c>
      <c r="D107" s="77">
        <f>INDEX(Inputs1[[2013-14]:[2029-30]], MATCH(_xlfn.CONCAT(Costs!D$4,"_",Costs!$B107),Inputs1!$X$2:$X$507, 0), MATCH(Costs!$C107,Inputs1[[#Headers],[2013-14]:[2029-30]], 0))</f>
        <v>51.727682731230416</v>
      </c>
      <c r="E107" s="77">
        <f>INDEX(Inputs1[[2013-14]:[2029-30]], MATCH(_xlfn.CONCAT(Costs!E$4,"_",Costs!$B107),Inputs1!$X$2:$X$507, 0), MATCH(Costs!$C107,Inputs1[[#Headers],[2013-14]:[2029-30]], 0))</f>
        <v>79.506361796379721</v>
      </c>
      <c r="F107" s="77">
        <f>INDEX(Inputs1[[2013-14]:[2029-30]], MATCH(_xlfn.CONCAT(Costs!F$4,"_",Costs!$B107),Inputs1!$X$2:$X$507, 0), MATCH(Costs!$C107,Inputs1[[#Headers],[2013-14]:[2029-30]], 0))</f>
        <v>131.23404452761014</v>
      </c>
      <c r="H107" s="78" t="b">
        <f t="shared" si="5"/>
        <v>1</v>
      </c>
      <c r="J107" s="202"/>
    </row>
    <row r="108" spans="1:10">
      <c r="A108" s="66" t="str">
        <f t="shared" si="4"/>
        <v>SVE22</v>
      </c>
      <c r="B108" s="66" t="s">
        <v>106</v>
      </c>
      <c r="C108" s="66" t="s">
        <v>26</v>
      </c>
      <c r="D108" s="77">
        <f>INDEX(Inputs1[[2013-14]:[2029-30]], MATCH(_xlfn.CONCAT(Costs!D$4,"_",Costs!$B108),Inputs1!$X$2:$X$507, 0), MATCH(Costs!$C108,Inputs1[[#Headers],[2013-14]:[2029-30]], 0))</f>
        <v>34.985022469426838</v>
      </c>
      <c r="E108" s="77">
        <f>INDEX(Inputs1[[2013-14]:[2029-30]], MATCH(_xlfn.CONCAT(Costs!E$4,"_",Costs!$B108),Inputs1!$X$2:$X$507, 0), MATCH(Costs!$C108,Inputs1[[#Headers],[2013-14]:[2029-30]], 0))</f>
        <v>77.167628922940892</v>
      </c>
      <c r="F108" s="77">
        <f>INDEX(Inputs1[[2013-14]:[2029-30]], MATCH(_xlfn.CONCAT(Costs!F$4,"_",Costs!$B108),Inputs1!$X$2:$X$507, 0), MATCH(Costs!$C108,Inputs1[[#Headers],[2013-14]:[2029-30]], 0))</f>
        <v>112.15265139236773</v>
      </c>
      <c r="H108" s="78" t="b">
        <f t="shared" si="5"/>
        <v>1</v>
      </c>
      <c r="J108" s="202"/>
    </row>
    <row r="109" spans="1:10">
      <c r="A109" s="66" t="str">
        <f t="shared" si="4"/>
        <v>SVE23</v>
      </c>
      <c r="B109" s="66" t="s">
        <v>106</v>
      </c>
      <c r="C109" s="66" t="s">
        <v>27</v>
      </c>
      <c r="D109" s="77">
        <f>INDEX(Inputs1[[2013-14]:[2029-30]], MATCH(_xlfn.CONCAT(Costs!D$4,"_",Costs!$B109),Inputs1!$X$2:$X$507, 0), MATCH(Costs!$C109,Inputs1[[#Headers],[2013-14]:[2029-30]], 0))</f>
        <v>31.424999999999997</v>
      </c>
      <c r="E109" s="77">
        <f>INDEX(Inputs1[[2013-14]:[2029-30]], MATCH(_xlfn.CONCAT(Costs!E$4,"_",Costs!$B109),Inputs1!$X$2:$X$507, 0), MATCH(Costs!$C109,Inputs1[[#Headers],[2013-14]:[2029-30]], 0))</f>
        <v>71.495999999999995</v>
      </c>
      <c r="F109" s="77">
        <f>INDEX(Inputs1[[2013-14]:[2029-30]], MATCH(_xlfn.CONCAT(Costs!F$4,"_",Costs!$B109),Inputs1!$X$2:$X$507, 0), MATCH(Costs!$C109,Inputs1[[#Headers],[2013-14]:[2029-30]], 0))</f>
        <v>102.92099999999999</v>
      </c>
      <c r="H109" s="78" t="b">
        <f t="shared" si="5"/>
        <v>1</v>
      </c>
      <c r="J109" s="202"/>
    </row>
    <row r="110" spans="1:10">
      <c r="A110" s="66" t="str">
        <f t="shared" si="4"/>
        <v>SVE24</v>
      </c>
      <c r="B110" s="66" t="s">
        <v>106</v>
      </c>
      <c r="C110" s="66" t="s">
        <v>28</v>
      </c>
      <c r="D110" s="77">
        <f>INDEX(Inputs1[[2013-14]:[2029-30]], MATCH(_xlfn.CONCAT(Costs!D$4,"_",Costs!$B110),Inputs1!$X$2:$X$507, 0), MATCH(Costs!$C110,Inputs1[[#Headers],[2013-14]:[2029-30]], 0))</f>
        <v>29.537579568788502</v>
      </c>
      <c r="E110" s="77">
        <f>INDEX(Inputs1[[2013-14]:[2029-30]], MATCH(_xlfn.CONCAT(Costs!E$4,"_",Costs!$B110),Inputs1!$X$2:$X$507, 0), MATCH(Costs!$C110,Inputs1[[#Headers],[2013-14]:[2029-30]], 0))</f>
        <v>64.848895662217672</v>
      </c>
      <c r="F110" s="77">
        <f>INDEX(Inputs1[[2013-14]:[2029-30]], MATCH(_xlfn.CONCAT(Costs!F$4,"_",Costs!$B110),Inputs1!$X$2:$X$507, 0), MATCH(Costs!$C110,Inputs1[[#Headers],[2013-14]:[2029-30]], 0))</f>
        <v>94.386475231006173</v>
      </c>
      <c r="H110" s="78" t="b">
        <f t="shared" si="5"/>
        <v>1</v>
      </c>
      <c r="J110" s="202"/>
    </row>
    <row r="111" spans="1:10">
      <c r="A111" s="66" t="str">
        <f t="shared" si="4"/>
        <v>SVE25</v>
      </c>
      <c r="B111" s="66" t="s">
        <v>106</v>
      </c>
      <c r="C111" s="66" t="s">
        <v>29</v>
      </c>
      <c r="D111" s="77">
        <f>INDEX(Inputs1[[2013-14]:[2029-30]], MATCH(_xlfn.CONCAT(Costs!D$4,"_",Costs!$B111),Inputs1!$X$2:$X$507, 0), MATCH(Costs!$C111,Inputs1[[#Headers],[2013-14]:[2029-30]], 0))</f>
        <v>37.826000000000001</v>
      </c>
      <c r="E111" s="77">
        <f>INDEX(Inputs1[[2013-14]:[2029-30]], MATCH(_xlfn.CONCAT(Costs!E$4,"_",Costs!$B111),Inputs1!$X$2:$X$507, 0), MATCH(Costs!$C111,Inputs1[[#Headers],[2013-14]:[2029-30]], 0))</f>
        <v>78.660226145689506</v>
      </c>
      <c r="F111" s="77">
        <f>INDEX(Inputs1[[2013-14]:[2029-30]], MATCH(_xlfn.CONCAT(Costs!F$4,"_",Costs!$B111),Inputs1!$X$2:$X$507, 0), MATCH(Costs!$C111,Inputs1[[#Headers],[2013-14]:[2029-30]], 0))</f>
        <v>116.4862261456895</v>
      </c>
      <c r="H111" s="78" t="b">
        <f t="shared" si="5"/>
        <v>1</v>
      </c>
      <c r="J111" s="202"/>
    </row>
    <row r="112" spans="1:10">
      <c r="A112" s="66" t="str">
        <f t="shared" si="4"/>
        <v>SVE26</v>
      </c>
      <c r="B112" s="66" t="s">
        <v>106</v>
      </c>
      <c r="C112" s="66" t="s">
        <v>30</v>
      </c>
      <c r="D112" s="77">
        <f>INDEX(Inputs1[[2013-14]:[2029-30]], MATCH(_xlfn.CONCAT(Costs!D$4,"_",Costs!$B112),Inputs1!$X$2:$X$507, 0), MATCH(Costs!$C112,Inputs1[[#Headers],[2013-14]:[2029-30]], 0))</f>
        <v>45.228000000000002</v>
      </c>
      <c r="E112" s="77">
        <f>INDEX(Inputs1[[2013-14]:[2029-30]], MATCH(_xlfn.CONCAT(Costs!E$4,"_",Costs!$B112),Inputs1!$X$2:$X$507, 0), MATCH(Costs!$C112,Inputs1[[#Headers],[2013-14]:[2029-30]], 0))</f>
        <v>80.924737128741981</v>
      </c>
      <c r="F112" s="77">
        <f>INDEX(Inputs1[[2013-14]:[2029-30]], MATCH(_xlfn.CONCAT(Costs!F$4,"_",Costs!$B112),Inputs1!$X$2:$X$507, 0), MATCH(Costs!$C112,Inputs1[[#Headers],[2013-14]:[2029-30]], 0))</f>
        <v>126.15273712874199</v>
      </c>
      <c r="H112" s="78" t="b">
        <f t="shared" si="5"/>
        <v>1</v>
      </c>
      <c r="J112" s="202"/>
    </row>
    <row r="113" spans="1:10">
      <c r="A113" s="66" t="str">
        <f t="shared" si="4"/>
        <v>SVE27</v>
      </c>
      <c r="B113" s="66" t="s">
        <v>106</v>
      </c>
      <c r="C113" s="66" t="s">
        <v>31</v>
      </c>
      <c r="D113" s="77">
        <f>INDEX(Inputs1[[2013-14]:[2029-30]], MATCH(_xlfn.CONCAT(Costs!D$4,"_",Costs!$B113),Inputs1!$X$2:$X$507, 0), MATCH(Costs!$C113,Inputs1[[#Headers],[2013-14]:[2029-30]], 0))</f>
        <v>49.494</v>
      </c>
      <c r="E113" s="77">
        <f>INDEX(Inputs1[[2013-14]:[2029-30]], MATCH(_xlfn.CONCAT(Costs!E$4,"_",Costs!$B113),Inputs1!$X$2:$X$507, 0), MATCH(Costs!$C113,Inputs1[[#Headers],[2013-14]:[2029-30]], 0))</f>
        <v>79.638388279660916</v>
      </c>
      <c r="F113" s="77">
        <f>INDEX(Inputs1[[2013-14]:[2029-30]], MATCH(_xlfn.CONCAT(Costs!F$4,"_",Costs!$B113),Inputs1!$X$2:$X$507, 0), MATCH(Costs!$C113,Inputs1[[#Headers],[2013-14]:[2029-30]], 0))</f>
        <v>129.13238827966092</v>
      </c>
      <c r="H113" s="78" t="b">
        <f t="shared" si="5"/>
        <v>1</v>
      </c>
      <c r="J113" s="202"/>
    </row>
    <row r="114" spans="1:10">
      <c r="A114" s="66" t="str">
        <f t="shared" si="4"/>
        <v>SVE28</v>
      </c>
      <c r="B114" s="66" t="s">
        <v>106</v>
      </c>
      <c r="C114" s="66" t="s">
        <v>32</v>
      </c>
      <c r="D114" s="77">
        <f>INDEX(Inputs1[[2013-14]:[2029-30]], MATCH(_xlfn.CONCAT(Costs!D$4,"_",Costs!$B114),Inputs1!$X$2:$X$507, 0), MATCH(Costs!$C114,Inputs1[[#Headers],[2013-14]:[2029-30]], 0))</f>
        <v>52.025000000000006</v>
      </c>
      <c r="E114" s="77">
        <f>INDEX(Inputs1[[2013-14]:[2029-30]], MATCH(_xlfn.CONCAT(Costs!E$4,"_",Costs!$B114),Inputs1!$X$2:$X$507, 0), MATCH(Costs!$C114,Inputs1[[#Headers],[2013-14]:[2029-30]], 0))</f>
        <v>81.052624518697769</v>
      </c>
      <c r="F114" s="77">
        <f>INDEX(Inputs1[[2013-14]:[2029-30]], MATCH(_xlfn.CONCAT(Costs!F$4,"_",Costs!$B114),Inputs1!$X$2:$X$507, 0), MATCH(Costs!$C114,Inputs1[[#Headers],[2013-14]:[2029-30]], 0))</f>
        <v>133.07762451869777</v>
      </c>
      <c r="H114" s="78" t="b">
        <f t="shared" si="5"/>
        <v>1</v>
      </c>
      <c r="J114" s="202"/>
    </row>
    <row r="115" spans="1:10">
      <c r="A115" s="66" t="str">
        <f t="shared" si="4"/>
        <v>SVE29</v>
      </c>
      <c r="B115" s="66" t="s">
        <v>106</v>
      </c>
      <c r="C115" s="66" t="s">
        <v>33</v>
      </c>
      <c r="D115" s="77">
        <f>INDEX(Inputs1[[2013-14]:[2029-30]], MATCH(_xlfn.CONCAT(Costs!D$4,"_",Costs!$B115),Inputs1!$X$2:$X$507, 0), MATCH(Costs!$C115,Inputs1[[#Headers],[2013-14]:[2029-30]], 0))</f>
        <v>55.606999999999999</v>
      </c>
      <c r="E115" s="77">
        <f>INDEX(Inputs1[[2013-14]:[2029-30]], MATCH(_xlfn.CONCAT(Costs!E$4,"_",Costs!$B115),Inputs1!$X$2:$X$507, 0), MATCH(Costs!$C115,Inputs1[[#Headers],[2013-14]:[2029-30]], 0))</f>
        <v>82.646572775777173</v>
      </c>
      <c r="F115" s="77">
        <f>INDEX(Inputs1[[2013-14]:[2029-30]], MATCH(_xlfn.CONCAT(Costs!F$4,"_",Costs!$B115),Inputs1!$X$2:$X$507, 0), MATCH(Costs!$C115,Inputs1[[#Headers],[2013-14]:[2029-30]], 0))</f>
        <v>138.25357277577717</v>
      </c>
      <c r="H115" s="78" t="b">
        <f t="shared" si="5"/>
        <v>1</v>
      </c>
      <c r="J115" s="202"/>
    </row>
    <row r="116" spans="1:10">
      <c r="A116" s="66" t="str">
        <f t="shared" si="4"/>
        <v>SVE30</v>
      </c>
      <c r="B116" s="66" t="s">
        <v>106</v>
      </c>
      <c r="C116" s="66" t="s">
        <v>34</v>
      </c>
      <c r="D116" s="77">
        <f>INDEX(Inputs1[[2013-14]:[2029-30]], MATCH(_xlfn.CONCAT(Costs!D$4,"_",Costs!$B116),Inputs1!$X$2:$X$507, 0), MATCH(Costs!$C116,Inputs1[[#Headers],[2013-14]:[2029-30]], 0))</f>
        <v>56.49</v>
      </c>
      <c r="E116" s="77">
        <f>INDEX(Inputs1[[2013-14]:[2029-30]], MATCH(_xlfn.CONCAT(Costs!E$4,"_",Costs!$B116),Inputs1!$X$2:$X$507, 0), MATCH(Costs!$C116,Inputs1[[#Headers],[2013-14]:[2029-30]], 0))</f>
        <v>86.62737101964791</v>
      </c>
      <c r="F116" s="77">
        <f>INDEX(Inputs1[[2013-14]:[2029-30]], MATCH(_xlfn.CONCAT(Costs!F$4,"_",Costs!$B116),Inputs1!$X$2:$X$507, 0), MATCH(Costs!$C116,Inputs1[[#Headers],[2013-14]:[2029-30]], 0))</f>
        <v>143.11737101964792</v>
      </c>
      <c r="H116" s="78" t="b">
        <f t="shared" si="5"/>
        <v>1</v>
      </c>
      <c r="J116" s="202"/>
    </row>
    <row r="117" spans="1:10">
      <c r="A117" s="66" t="str">
        <f t="shared" si="4"/>
        <v>SVT14</v>
      </c>
      <c r="B117" s="66" t="s">
        <v>107</v>
      </c>
      <c r="C117" s="66" t="s">
        <v>18</v>
      </c>
      <c r="D117" s="77">
        <f>INDEX(Inputs1[[2013-14]:[2029-30]], MATCH(_xlfn.CONCAT(Costs!D$4,"_",Costs!$B117),Inputs1!$X$2:$X$507, 0), MATCH(Costs!$C117,Inputs1[[#Headers],[2013-14]:[2029-30]], 0))</f>
        <v>44.923935091277883</v>
      </c>
      <c r="E117" s="77">
        <f>INDEX(Inputs1[[2013-14]:[2029-30]], MATCH(_xlfn.CONCAT(Costs!E$4,"_",Costs!$B117),Inputs1!$X$2:$X$507, 0), MATCH(Costs!$C117,Inputs1[[#Headers],[2013-14]:[2029-30]], 0))</f>
        <v>93.001593509151434</v>
      </c>
      <c r="F117" s="77">
        <f>INDEX(Inputs1[[2013-14]:[2029-30]], MATCH(_xlfn.CONCAT(Costs!F$4,"_",Costs!$B117),Inputs1!$X$2:$X$507, 0), MATCH(Costs!$C117,Inputs1[[#Headers],[2013-14]:[2029-30]], 0))</f>
        <v>137.92552860042932</v>
      </c>
      <c r="H117" s="78" t="b">
        <f t="shared" si="5"/>
        <v>1</v>
      </c>
      <c r="J117" s="202"/>
    </row>
    <row r="118" spans="1:10">
      <c r="A118" s="66" t="str">
        <f t="shared" si="4"/>
        <v>SVT15</v>
      </c>
      <c r="B118" s="66" t="s">
        <v>107</v>
      </c>
      <c r="C118" s="66" t="s">
        <v>19</v>
      </c>
      <c r="D118" s="77">
        <f>INDEX(Inputs1[[2013-14]:[2029-30]], MATCH(_xlfn.CONCAT(Costs!D$4,"_",Costs!$B118),Inputs1!$X$2:$X$507, 0), MATCH(Costs!$C118,Inputs1[[#Headers],[2013-14]:[2029-30]], 0))</f>
        <v>44.047004261719849</v>
      </c>
      <c r="E118" s="77">
        <f>INDEX(Inputs1[[2013-14]:[2029-30]], MATCH(_xlfn.CONCAT(Costs!E$4,"_",Costs!$B118),Inputs1!$X$2:$X$507, 0), MATCH(Costs!$C118,Inputs1[[#Headers],[2013-14]:[2029-30]], 0))</f>
        <v>92.64302937710076</v>
      </c>
      <c r="F118" s="77">
        <f>INDEX(Inputs1[[2013-14]:[2029-30]], MATCH(_xlfn.CONCAT(Costs!F$4,"_",Costs!$B118),Inputs1!$X$2:$X$507, 0), MATCH(Costs!$C118,Inputs1[[#Headers],[2013-14]:[2029-30]], 0))</f>
        <v>136.69003363882061</v>
      </c>
      <c r="H118" s="78" t="b">
        <f t="shared" si="5"/>
        <v>1</v>
      </c>
      <c r="J118" s="202"/>
    </row>
    <row r="119" spans="1:10">
      <c r="A119" s="66" t="str">
        <f t="shared" si="4"/>
        <v>SVT16</v>
      </c>
      <c r="B119" s="66" t="s">
        <v>107</v>
      </c>
      <c r="C119" s="66" t="s">
        <v>20</v>
      </c>
      <c r="D119" s="77">
        <f>INDEX(Inputs1[[2013-14]:[2029-30]], MATCH(_xlfn.CONCAT(Costs!D$4,"_",Costs!$B119),Inputs1!$X$2:$X$507, 0), MATCH(Costs!$C119,Inputs1[[#Headers],[2013-14]:[2029-30]], 0))</f>
        <v>33.28512520798666</v>
      </c>
      <c r="E119" s="77">
        <f>INDEX(Inputs1[[2013-14]:[2029-30]], MATCH(_xlfn.CONCAT(Costs!E$4,"_",Costs!$B119),Inputs1!$X$2:$X$507, 0), MATCH(Costs!$C119,Inputs1[[#Headers],[2013-14]:[2029-30]], 0))</f>
        <v>82.476379841322341</v>
      </c>
      <c r="F119" s="77">
        <f>INDEX(Inputs1[[2013-14]:[2029-30]], MATCH(_xlfn.CONCAT(Costs!F$4,"_",Costs!$B119),Inputs1!$X$2:$X$507, 0), MATCH(Costs!$C119,Inputs1[[#Headers],[2013-14]:[2029-30]], 0))</f>
        <v>115.76150504930899</v>
      </c>
      <c r="H119" s="78" t="b">
        <f t="shared" si="5"/>
        <v>1</v>
      </c>
      <c r="J119" s="202"/>
    </row>
    <row r="120" spans="1:10">
      <c r="A120" s="66" t="str">
        <f t="shared" si="4"/>
        <v>SVT17</v>
      </c>
      <c r="B120" s="66" t="s">
        <v>107</v>
      </c>
      <c r="C120" s="66" t="s">
        <v>21</v>
      </c>
      <c r="D120" s="77">
        <f>INDEX(Inputs1[[2013-14]:[2029-30]], MATCH(_xlfn.CONCAT(Costs!D$4,"_",Costs!$B120),Inputs1!$X$2:$X$507, 0), MATCH(Costs!$C120,Inputs1[[#Headers],[2013-14]:[2029-30]], 0))</f>
        <v>33.786827656955225</v>
      </c>
      <c r="E120" s="77">
        <f>INDEX(Inputs1[[2013-14]:[2029-30]], MATCH(_xlfn.CONCAT(Costs!E$4,"_",Costs!$B120),Inputs1!$X$2:$X$507, 0), MATCH(Costs!$C120,Inputs1[[#Headers],[2013-14]:[2029-30]], 0))</f>
        <v>74.423385537559611</v>
      </c>
      <c r="F120" s="77">
        <f>INDEX(Inputs1[[2013-14]:[2029-30]], MATCH(_xlfn.CONCAT(Costs!F$4,"_",Costs!$B120),Inputs1!$X$2:$X$507, 0), MATCH(Costs!$C120,Inputs1[[#Headers],[2013-14]:[2029-30]], 0))</f>
        <v>108.21021319451484</v>
      </c>
      <c r="H120" s="78" t="b">
        <f t="shared" si="5"/>
        <v>1</v>
      </c>
      <c r="J120" s="202"/>
    </row>
    <row r="121" spans="1:10">
      <c r="A121" s="66" t="str">
        <f t="shared" si="4"/>
        <v>SVT18</v>
      </c>
      <c r="B121" s="66" t="s">
        <v>107</v>
      </c>
      <c r="C121" s="66" t="s">
        <v>22</v>
      </c>
      <c r="D121" s="77">
        <f>INDEX(Inputs1[[2013-14]:[2029-30]], MATCH(_xlfn.CONCAT(Costs!D$4,"_",Costs!$B121),Inputs1!$X$2:$X$507, 0), MATCH(Costs!$C121,Inputs1[[#Headers],[2013-14]:[2029-30]], 0))</f>
        <v>43.704683351990994</v>
      </c>
      <c r="E121" s="77">
        <f>INDEX(Inputs1[[2013-14]:[2029-30]], MATCH(_xlfn.CONCAT(Costs!E$4,"_",Costs!$B121),Inputs1!$X$2:$X$507, 0), MATCH(Costs!$C121,Inputs1[[#Headers],[2013-14]:[2029-30]], 0))</f>
        <v>75.417335147769364</v>
      </c>
      <c r="F121" s="77">
        <f>INDEX(Inputs1[[2013-14]:[2029-30]], MATCH(_xlfn.CONCAT(Costs!F$4,"_",Costs!$B121),Inputs1!$X$2:$X$507, 0), MATCH(Costs!$C121,Inputs1[[#Headers],[2013-14]:[2029-30]], 0))</f>
        <v>119.12201849976036</v>
      </c>
      <c r="H121" s="78" t="b">
        <f t="shared" si="5"/>
        <v>1</v>
      </c>
      <c r="J121" s="202"/>
    </row>
    <row r="122" spans="1:10">
      <c r="A122" s="66" t="str">
        <f t="shared" si="4"/>
        <v>SWB14</v>
      </c>
      <c r="B122" s="66" t="s">
        <v>108</v>
      </c>
      <c r="C122" s="66" t="s">
        <v>18</v>
      </c>
      <c r="D122" s="77">
        <f>INDEX(Inputs1[[2013-14]:[2029-30]], MATCH(_xlfn.CONCAT(Costs!D$4,"_",Costs!$B122),Inputs1!$X$2:$X$507, 0), MATCH(Costs!$C122,Inputs1[[#Headers],[2013-14]:[2029-30]], 0))</f>
        <v>21.91788877620013</v>
      </c>
      <c r="E122" s="77">
        <f>INDEX(Inputs1[[2013-14]:[2029-30]], MATCH(_xlfn.CONCAT(Costs!E$4,"_",Costs!$B122),Inputs1!$X$2:$X$507, 0), MATCH(Costs!$C122,Inputs1[[#Headers],[2013-14]:[2029-30]], 0))</f>
        <v>22.745237914131152</v>
      </c>
      <c r="F122" s="77">
        <f>INDEX(Inputs1[[2013-14]:[2029-30]], MATCH(_xlfn.CONCAT(Costs!F$4,"_",Costs!$B122),Inputs1!$X$2:$X$507, 0), MATCH(Costs!$C122,Inputs1[[#Headers],[2013-14]:[2029-30]], 0))</f>
        <v>44.663126690331282</v>
      </c>
      <c r="H122" s="78" t="b">
        <f t="shared" si="5"/>
        <v>1</v>
      </c>
      <c r="J122" s="202"/>
    </row>
    <row r="123" spans="1:10">
      <c r="A123" s="66" t="str">
        <f t="shared" si="4"/>
        <v>SWB15</v>
      </c>
      <c r="B123" s="66" t="s">
        <v>108</v>
      </c>
      <c r="C123" s="66" t="s">
        <v>19</v>
      </c>
      <c r="D123" s="77">
        <f>INDEX(Inputs1[[2013-14]:[2029-30]], MATCH(_xlfn.CONCAT(Costs!D$4,"_",Costs!$B123),Inputs1!$X$2:$X$507, 0), MATCH(Costs!$C123,Inputs1[[#Headers],[2013-14]:[2029-30]], 0))</f>
        <v>20.941451073786244</v>
      </c>
      <c r="E123" s="77">
        <f>INDEX(Inputs1[[2013-14]:[2029-30]], MATCH(_xlfn.CONCAT(Costs!E$4,"_",Costs!$B123),Inputs1!$X$2:$X$507, 0), MATCH(Costs!$C123,Inputs1[[#Headers],[2013-14]:[2029-30]], 0))</f>
        <v>23.549724659480237</v>
      </c>
      <c r="F123" s="77">
        <f>INDEX(Inputs1[[2013-14]:[2029-30]], MATCH(_xlfn.CONCAT(Costs!F$4,"_",Costs!$B123),Inputs1!$X$2:$X$507, 0), MATCH(Costs!$C123,Inputs1[[#Headers],[2013-14]:[2029-30]], 0))</f>
        <v>44.491175733266481</v>
      </c>
      <c r="H123" s="78" t="b">
        <f t="shared" si="5"/>
        <v>1</v>
      </c>
      <c r="J123" s="202"/>
    </row>
    <row r="124" spans="1:10">
      <c r="A124" s="66" t="str">
        <f t="shared" si="4"/>
        <v>SWB16</v>
      </c>
      <c r="B124" s="66" t="s">
        <v>108</v>
      </c>
      <c r="C124" s="66" t="s">
        <v>20</v>
      </c>
      <c r="D124" s="77">
        <f>INDEX(Inputs1[[2013-14]:[2029-30]], MATCH(_xlfn.CONCAT(Costs!D$4,"_",Costs!$B124),Inputs1!$X$2:$X$507, 0), MATCH(Costs!$C124,Inputs1[[#Headers],[2013-14]:[2029-30]], 0))</f>
        <v>19.442630615640599</v>
      </c>
      <c r="E124" s="77">
        <f>INDEX(Inputs1[[2013-14]:[2029-30]], MATCH(_xlfn.CONCAT(Costs!E$4,"_",Costs!$B124),Inputs1!$X$2:$X$507, 0), MATCH(Costs!$C124,Inputs1[[#Headers],[2013-14]:[2029-30]], 0))</f>
        <v>24.865881447587345</v>
      </c>
      <c r="F124" s="77">
        <f>INDEX(Inputs1[[2013-14]:[2029-30]], MATCH(_xlfn.CONCAT(Costs!F$4,"_",Costs!$B124),Inputs1!$X$2:$X$507, 0), MATCH(Costs!$C124,Inputs1[[#Headers],[2013-14]:[2029-30]], 0))</f>
        <v>44.308512063227944</v>
      </c>
      <c r="H124" s="78" t="b">
        <f t="shared" si="5"/>
        <v>1</v>
      </c>
      <c r="J124" s="202"/>
    </row>
    <row r="125" spans="1:10">
      <c r="A125" s="66" t="str">
        <f t="shared" si="4"/>
        <v>SWB17</v>
      </c>
      <c r="B125" s="66" t="s">
        <v>108</v>
      </c>
      <c r="C125" s="66" t="s">
        <v>21</v>
      </c>
      <c r="D125" s="77">
        <f>INDEX(Inputs1[[2013-14]:[2029-30]], MATCH(_xlfn.CONCAT(Costs!D$4,"_",Costs!$B125),Inputs1!$X$2:$X$507, 0), MATCH(Costs!$C125,Inputs1[[#Headers],[2013-14]:[2029-30]], 0))</f>
        <v>17.040639720968397</v>
      </c>
      <c r="E125" s="77">
        <f>INDEX(Inputs1[[2013-14]:[2029-30]], MATCH(_xlfn.CONCAT(Costs!E$4,"_",Costs!$B125),Inputs1!$X$2:$X$507, 0), MATCH(Costs!$C125,Inputs1[[#Headers],[2013-14]:[2029-30]], 0))</f>
        <v>23.152634796881404</v>
      </c>
      <c r="F125" s="77">
        <f>INDEX(Inputs1[[2013-14]:[2029-30]], MATCH(_xlfn.CONCAT(Costs!F$4,"_",Costs!$B125),Inputs1!$X$2:$X$507, 0), MATCH(Costs!$C125,Inputs1[[#Headers],[2013-14]:[2029-30]], 0))</f>
        <v>40.193274517849801</v>
      </c>
      <c r="H125" s="78" t="b">
        <f t="shared" si="5"/>
        <v>1</v>
      </c>
      <c r="J125" s="202"/>
    </row>
    <row r="126" spans="1:10">
      <c r="A126" s="66" t="str">
        <f t="shared" si="4"/>
        <v>SWB18</v>
      </c>
      <c r="B126" s="66" t="s">
        <v>108</v>
      </c>
      <c r="C126" s="66" t="s">
        <v>22</v>
      </c>
      <c r="D126" s="77">
        <f>INDEX(Inputs1[[2013-14]:[2029-30]], MATCH(_xlfn.CONCAT(Costs!D$4,"_",Costs!$B126),Inputs1!$X$2:$X$507, 0), MATCH(Costs!$C126,Inputs1[[#Headers],[2013-14]:[2029-30]], 0))</f>
        <v>16.049529026067486</v>
      </c>
      <c r="E126" s="77">
        <f>INDEX(Inputs1[[2013-14]:[2029-30]], MATCH(_xlfn.CONCAT(Costs!E$4,"_",Costs!$B126),Inputs1!$X$2:$X$507, 0), MATCH(Costs!$C126,Inputs1[[#Headers],[2013-14]:[2029-30]], 0))</f>
        <v>22.141596833519909</v>
      </c>
      <c r="F126" s="77">
        <f>INDEX(Inputs1[[2013-14]:[2029-30]], MATCH(_xlfn.CONCAT(Costs!F$4,"_",Costs!$B126),Inputs1!$X$2:$X$507, 0), MATCH(Costs!$C126,Inputs1[[#Headers],[2013-14]:[2029-30]], 0))</f>
        <v>38.191125859587395</v>
      </c>
      <c r="H126" s="78" t="b">
        <f t="shared" si="5"/>
        <v>1</v>
      </c>
      <c r="J126" s="202"/>
    </row>
    <row r="127" spans="1:10">
      <c r="A127" s="66" t="str">
        <f t="shared" si="4"/>
        <v>SWB19</v>
      </c>
      <c r="B127" s="66" t="s">
        <v>108</v>
      </c>
      <c r="C127" s="66" t="s">
        <v>23</v>
      </c>
      <c r="D127" s="77">
        <f>INDEX(Inputs1[[2013-14]:[2029-30]], MATCH(_xlfn.CONCAT(Costs!D$4,"_",Costs!$B127),Inputs1!$X$2:$X$507, 0), MATCH(Costs!$C127,Inputs1[[#Headers],[2013-14]:[2029-30]], 0))</f>
        <v>12.126906514249919</v>
      </c>
      <c r="E127" s="77">
        <f>INDEX(Inputs1[[2013-14]:[2029-30]], MATCH(_xlfn.CONCAT(Costs!E$4,"_",Costs!$B127),Inputs1!$X$2:$X$507, 0), MATCH(Costs!$C127,Inputs1[[#Headers],[2013-14]:[2029-30]], 0))</f>
        <v>21.556761274663323</v>
      </c>
      <c r="F127" s="77">
        <f>INDEX(Inputs1[[2013-14]:[2029-30]], MATCH(_xlfn.CONCAT(Costs!F$4,"_",Costs!$B127),Inputs1!$X$2:$X$507, 0), MATCH(Costs!$C127,Inputs1[[#Headers],[2013-14]:[2029-30]], 0))</f>
        <v>33.68366778891324</v>
      </c>
      <c r="H127" s="78" t="b">
        <f t="shared" si="5"/>
        <v>1</v>
      </c>
      <c r="J127" s="202"/>
    </row>
    <row r="128" spans="1:10">
      <c r="A128" s="66" t="str">
        <f t="shared" si="4"/>
        <v>SWB20</v>
      </c>
      <c r="B128" s="66" t="s">
        <v>108</v>
      </c>
      <c r="C128" s="66" t="s">
        <v>24</v>
      </c>
      <c r="D128" s="77">
        <f>INDEX(Inputs1[[2013-14]:[2029-30]], MATCH(_xlfn.CONCAT(Costs!D$4,"_",Costs!$B128),Inputs1!$X$2:$X$507, 0), MATCH(Costs!$C128,Inputs1[[#Headers],[2013-14]:[2029-30]], 0))</f>
        <v>14.342136038186162</v>
      </c>
      <c r="E128" s="77">
        <f>INDEX(Inputs1[[2013-14]:[2029-30]], MATCH(_xlfn.CONCAT(Costs!E$4,"_",Costs!$B128),Inputs1!$X$2:$X$507, 0), MATCH(Costs!$C128,Inputs1[[#Headers],[2013-14]:[2029-30]], 0))</f>
        <v>21.921858880591273</v>
      </c>
      <c r="F128" s="77">
        <f>INDEX(Inputs1[[2013-14]:[2029-30]], MATCH(_xlfn.CONCAT(Costs!F$4,"_",Costs!$B128),Inputs1!$X$2:$X$507, 0), MATCH(Costs!$C128,Inputs1[[#Headers],[2013-14]:[2029-30]], 0))</f>
        <v>36.263994918777435</v>
      </c>
      <c r="H128" s="78" t="b">
        <f t="shared" si="5"/>
        <v>1</v>
      </c>
      <c r="J128" s="202"/>
    </row>
    <row r="129" spans="1:10">
      <c r="A129" s="66" t="str">
        <f t="shared" si="4"/>
        <v>SWB21</v>
      </c>
      <c r="B129" s="66" t="s">
        <v>108</v>
      </c>
      <c r="C129" s="66" t="s">
        <v>25</v>
      </c>
      <c r="D129" s="77">
        <f>INDEX(Inputs1[[2013-14]:[2029-30]], MATCH(_xlfn.CONCAT(Costs!D$4,"_",Costs!$B129),Inputs1!$X$2:$X$507, 0), MATCH(Costs!$C129,Inputs1[[#Headers],[2013-14]:[2029-30]], 0))</f>
        <v>11.049222485297484</v>
      </c>
      <c r="E129" s="77">
        <f>INDEX(Inputs1[[2013-14]:[2029-30]], MATCH(_xlfn.CONCAT(Costs!E$4,"_",Costs!$B129),Inputs1!$X$2:$X$507, 0), MATCH(Costs!$C129,Inputs1[[#Headers],[2013-14]:[2029-30]], 0))</f>
        <v>18.330793171923922</v>
      </c>
      <c r="F129" s="77">
        <f>INDEX(Inputs1[[2013-14]:[2029-30]], MATCH(_xlfn.CONCAT(Costs!F$4,"_",Costs!$B129),Inputs1!$X$2:$X$507, 0), MATCH(Costs!$C129,Inputs1[[#Headers],[2013-14]:[2029-30]], 0))</f>
        <v>29.380015657221406</v>
      </c>
      <c r="H129" s="78" t="b">
        <f t="shared" si="5"/>
        <v>1</v>
      </c>
      <c r="J129" s="202"/>
    </row>
    <row r="130" spans="1:10">
      <c r="A130" s="66" t="str">
        <f t="shared" si="4"/>
        <v>SWB22</v>
      </c>
      <c r="B130" s="66" t="s">
        <v>108</v>
      </c>
      <c r="C130" s="66" t="s">
        <v>26</v>
      </c>
      <c r="D130" s="77">
        <f>INDEX(Inputs1[[2013-14]:[2029-30]], MATCH(_xlfn.CONCAT(Costs!D$4,"_",Costs!$B130),Inputs1!$X$2:$X$507, 0), MATCH(Costs!$C130,Inputs1[[#Headers],[2013-14]:[2029-30]], 0))</f>
        <v>10.726216664210989</v>
      </c>
      <c r="E130" s="77">
        <f>INDEX(Inputs1[[2013-14]:[2029-30]], MATCH(_xlfn.CONCAT(Costs!E$4,"_",Costs!$B130),Inputs1!$X$2:$X$507, 0), MATCH(Costs!$C130,Inputs1[[#Headers],[2013-14]:[2029-30]], 0))</f>
        <v>20.562660969500513</v>
      </c>
      <c r="F130" s="77">
        <f>INDEX(Inputs1[[2013-14]:[2029-30]], MATCH(_xlfn.CONCAT(Costs!F$4,"_",Costs!$B130),Inputs1!$X$2:$X$507, 0), MATCH(Costs!$C130,Inputs1[[#Headers],[2013-14]:[2029-30]], 0))</f>
        <v>31.2888776337115</v>
      </c>
      <c r="H130" s="78" t="b">
        <f t="shared" si="5"/>
        <v>1</v>
      </c>
      <c r="J130" s="202"/>
    </row>
    <row r="131" spans="1:10">
      <c r="A131" s="66" t="str">
        <f t="shared" si="4"/>
        <v>SWB23</v>
      </c>
      <c r="B131" s="66" t="s">
        <v>108</v>
      </c>
      <c r="C131" s="66" t="s">
        <v>27</v>
      </c>
      <c r="D131" s="77">
        <f>INDEX(Inputs1[[2013-14]:[2029-30]], MATCH(_xlfn.CONCAT(Costs!D$4,"_",Costs!$B131),Inputs1!$X$2:$X$507, 0), MATCH(Costs!$C131,Inputs1[[#Headers],[2013-14]:[2029-30]], 0))</f>
        <v>8.9610000000000003</v>
      </c>
      <c r="E131" s="77">
        <f>INDEX(Inputs1[[2013-14]:[2029-30]], MATCH(_xlfn.CONCAT(Costs!E$4,"_",Costs!$B131),Inputs1!$X$2:$X$507, 0), MATCH(Costs!$C131,Inputs1[[#Headers],[2013-14]:[2029-30]], 0))</f>
        <v>21.304000000000002</v>
      </c>
      <c r="F131" s="77">
        <f>INDEX(Inputs1[[2013-14]:[2029-30]], MATCH(_xlfn.CONCAT(Costs!F$4,"_",Costs!$B131),Inputs1!$X$2:$X$507, 0), MATCH(Costs!$C131,Inputs1[[#Headers],[2013-14]:[2029-30]], 0))</f>
        <v>30.265000000000001</v>
      </c>
      <c r="H131" s="78" t="b">
        <f t="shared" si="5"/>
        <v>1</v>
      </c>
      <c r="J131" s="202"/>
    </row>
    <row r="132" spans="1:10">
      <c r="A132" s="66" t="str">
        <f t="shared" si="4"/>
        <v>SWB24</v>
      </c>
      <c r="B132" s="66" t="s">
        <v>108</v>
      </c>
      <c r="C132" s="66" t="s">
        <v>28</v>
      </c>
      <c r="D132" s="77">
        <f>INDEX(Inputs1[[2013-14]:[2029-30]], MATCH(_xlfn.CONCAT(Costs!D$4,"_",Costs!$B132),Inputs1!$X$2:$X$507, 0), MATCH(Costs!$C132,Inputs1[[#Headers],[2013-14]:[2029-30]], 0))</f>
        <v>8.1432992171457901</v>
      </c>
      <c r="E132" s="77">
        <f>INDEX(Inputs1[[2013-14]:[2029-30]], MATCH(_xlfn.CONCAT(Costs!E$4,"_",Costs!$B132),Inputs1!$X$2:$X$507, 0), MATCH(Costs!$C132,Inputs1[[#Headers],[2013-14]:[2029-30]], 0))</f>
        <v>22.244139502053386</v>
      </c>
      <c r="F132" s="77">
        <f>INDEX(Inputs1[[2013-14]:[2029-30]], MATCH(_xlfn.CONCAT(Costs!F$4,"_",Costs!$B132),Inputs1!$X$2:$X$507, 0), MATCH(Costs!$C132,Inputs1[[#Headers],[2013-14]:[2029-30]], 0))</f>
        <v>30.387438719199178</v>
      </c>
      <c r="H132" s="78" t="b">
        <f t="shared" si="5"/>
        <v>1</v>
      </c>
      <c r="J132" s="202"/>
    </row>
    <row r="133" spans="1:10">
      <c r="A133" s="66" t="str">
        <f t="shared" si="4"/>
        <v>SWB25</v>
      </c>
      <c r="B133" s="66" t="s">
        <v>108</v>
      </c>
      <c r="C133" s="66" t="s">
        <v>29</v>
      </c>
      <c r="D133" s="77">
        <f>INDEX(Inputs1[[2013-14]:[2029-30]], MATCH(_xlfn.CONCAT(Costs!D$4,"_",Costs!$B133),Inputs1!$X$2:$X$507, 0), MATCH(Costs!$C133,Inputs1[[#Headers],[2013-14]:[2029-30]], 0))</f>
        <v>8.9747854159496843</v>
      </c>
      <c r="E133" s="77">
        <f>INDEX(Inputs1[[2013-14]:[2029-30]], MATCH(_xlfn.CONCAT(Costs!E$4,"_",Costs!$B133),Inputs1!$X$2:$X$507, 0), MATCH(Costs!$C133,Inputs1[[#Headers],[2013-14]:[2029-30]], 0))</f>
        <v>23.323</v>
      </c>
      <c r="F133" s="77">
        <f>INDEX(Inputs1[[2013-14]:[2029-30]], MATCH(_xlfn.CONCAT(Costs!F$4,"_",Costs!$B133),Inputs1!$X$2:$X$507, 0), MATCH(Costs!$C133,Inputs1[[#Headers],[2013-14]:[2029-30]], 0))</f>
        <v>32.297785415949683</v>
      </c>
      <c r="H133" s="78" t="b">
        <f t="shared" si="5"/>
        <v>1</v>
      </c>
      <c r="J133" s="202"/>
    </row>
    <row r="134" spans="1:10">
      <c r="A134" s="66" t="str">
        <f t="shared" si="4"/>
        <v>SWB26</v>
      </c>
      <c r="B134" s="66" t="s">
        <v>108</v>
      </c>
      <c r="C134" s="66" t="s">
        <v>30</v>
      </c>
      <c r="D134" s="77">
        <f>INDEX(Inputs1[[2013-14]:[2029-30]], MATCH(_xlfn.CONCAT(Costs!D$4,"_",Costs!$B134),Inputs1!$X$2:$X$507, 0), MATCH(Costs!$C134,Inputs1[[#Headers],[2013-14]:[2029-30]], 0))</f>
        <v>11.584098064289941</v>
      </c>
      <c r="E134" s="77">
        <f>INDEX(Inputs1[[2013-14]:[2029-30]], MATCH(_xlfn.CONCAT(Costs!E$4,"_",Costs!$B134),Inputs1!$X$2:$X$507, 0), MATCH(Costs!$C134,Inputs1[[#Headers],[2013-14]:[2029-30]], 0))</f>
        <v>22.390568110866084</v>
      </c>
      <c r="F134" s="77">
        <f>INDEX(Inputs1[[2013-14]:[2029-30]], MATCH(_xlfn.CONCAT(Costs!F$4,"_",Costs!$B134),Inputs1!$X$2:$X$507, 0), MATCH(Costs!$C134,Inputs1[[#Headers],[2013-14]:[2029-30]], 0))</f>
        <v>33.974666175156024</v>
      </c>
      <c r="H134" s="78" t="b">
        <f t="shared" si="5"/>
        <v>1</v>
      </c>
      <c r="J134" s="202"/>
    </row>
    <row r="135" spans="1:10">
      <c r="A135" s="66" t="str">
        <f t="shared" si="4"/>
        <v>SWB27</v>
      </c>
      <c r="B135" s="66" t="s">
        <v>108</v>
      </c>
      <c r="C135" s="66" t="s">
        <v>31</v>
      </c>
      <c r="D135" s="77">
        <f>INDEX(Inputs1[[2013-14]:[2029-30]], MATCH(_xlfn.CONCAT(Costs!D$4,"_",Costs!$B135),Inputs1!$X$2:$X$507, 0), MATCH(Costs!$C135,Inputs1[[#Headers],[2013-14]:[2029-30]], 0))</f>
        <v>11.719127508699991</v>
      </c>
      <c r="E135" s="77">
        <f>INDEX(Inputs1[[2013-14]:[2029-30]], MATCH(_xlfn.CONCAT(Costs!E$4,"_",Costs!$B135),Inputs1!$X$2:$X$507, 0), MATCH(Costs!$C135,Inputs1[[#Headers],[2013-14]:[2029-30]], 0))</f>
        <v>23.663491102481913</v>
      </c>
      <c r="F135" s="77">
        <f>INDEX(Inputs1[[2013-14]:[2029-30]], MATCH(_xlfn.CONCAT(Costs!F$4,"_",Costs!$B135),Inputs1!$X$2:$X$507, 0), MATCH(Costs!$C135,Inputs1[[#Headers],[2013-14]:[2029-30]], 0))</f>
        <v>35.382618611181904</v>
      </c>
      <c r="H135" s="78" t="b">
        <f t="shared" si="5"/>
        <v>1</v>
      </c>
      <c r="J135" s="202"/>
    </row>
    <row r="136" spans="1:10">
      <c r="A136" s="66" t="str">
        <f t="shared" si="4"/>
        <v>SWB28</v>
      </c>
      <c r="B136" s="66" t="s">
        <v>108</v>
      </c>
      <c r="C136" s="66" t="s">
        <v>32</v>
      </c>
      <c r="D136" s="77">
        <f>INDEX(Inputs1[[2013-14]:[2029-30]], MATCH(_xlfn.CONCAT(Costs!D$4,"_",Costs!$B136),Inputs1!$X$2:$X$507, 0), MATCH(Costs!$C136,Inputs1[[#Headers],[2013-14]:[2029-30]], 0))</f>
        <v>12.030188394718794</v>
      </c>
      <c r="E136" s="77">
        <f>INDEX(Inputs1[[2013-14]:[2029-30]], MATCH(_xlfn.CONCAT(Costs!E$4,"_",Costs!$B136),Inputs1!$X$2:$X$507, 0), MATCH(Costs!$C136,Inputs1[[#Headers],[2013-14]:[2029-30]], 0))</f>
        <v>24.686285215719685</v>
      </c>
      <c r="F136" s="77">
        <f>INDEX(Inputs1[[2013-14]:[2029-30]], MATCH(_xlfn.CONCAT(Costs!F$4,"_",Costs!$B136),Inputs1!$X$2:$X$507, 0), MATCH(Costs!$C136,Inputs1[[#Headers],[2013-14]:[2029-30]], 0))</f>
        <v>36.716473610438477</v>
      </c>
      <c r="H136" s="78" t="b">
        <f t="shared" si="5"/>
        <v>1</v>
      </c>
      <c r="J136" s="202"/>
    </row>
    <row r="137" spans="1:10">
      <c r="A137" s="66" t="str">
        <f t="shared" si="4"/>
        <v>SWB29</v>
      </c>
      <c r="B137" s="66" t="s">
        <v>108</v>
      </c>
      <c r="C137" s="66" t="s">
        <v>33</v>
      </c>
      <c r="D137" s="77">
        <f>INDEX(Inputs1[[2013-14]:[2029-30]], MATCH(_xlfn.CONCAT(Costs!D$4,"_",Costs!$B137),Inputs1!$X$2:$X$507, 0), MATCH(Costs!$C137,Inputs1[[#Headers],[2013-14]:[2029-30]], 0))</f>
        <v>12.431586908685896</v>
      </c>
      <c r="E137" s="77">
        <f>INDEX(Inputs1[[2013-14]:[2029-30]], MATCH(_xlfn.CONCAT(Costs!E$4,"_",Costs!$B137),Inputs1!$X$2:$X$507, 0), MATCH(Costs!$C137,Inputs1[[#Headers],[2013-14]:[2029-30]], 0))</f>
        <v>24.962787679669702</v>
      </c>
      <c r="F137" s="77">
        <f>INDEX(Inputs1[[2013-14]:[2029-30]], MATCH(_xlfn.CONCAT(Costs!F$4,"_",Costs!$B137),Inputs1!$X$2:$X$507, 0), MATCH(Costs!$C137,Inputs1[[#Headers],[2013-14]:[2029-30]], 0))</f>
        <v>37.394374588355596</v>
      </c>
      <c r="H137" s="78" t="b">
        <f t="shared" si="5"/>
        <v>1</v>
      </c>
      <c r="J137" s="202"/>
    </row>
    <row r="138" spans="1:10">
      <c r="A138" s="66" t="str">
        <f t="shared" si="4"/>
        <v>SWB30</v>
      </c>
      <c r="B138" s="66" t="s">
        <v>108</v>
      </c>
      <c r="C138" s="66" t="s">
        <v>34</v>
      </c>
      <c r="D138" s="77">
        <f>INDEX(Inputs1[[2013-14]:[2029-30]], MATCH(_xlfn.CONCAT(Costs!D$4,"_",Costs!$B138),Inputs1!$X$2:$X$507, 0), MATCH(Costs!$C138,Inputs1[[#Headers],[2013-14]:[2029-30]], 0))</f>
        <v>12.842347267056549</v>
      </c>
      <c r="E138" s="77">
        <f>INDEX(Inputs1[[2013-14]:[2029-30]], MATCH(_xlfn.CONCAT(Costs!E$4,"_",Costs!$B138),Inputs1!$X$2:$X$507, 0), MATCH(Costs!$C138,Inputs1[[#Headers],[2013-14]:[2029-30]], 0))</f>
        <v>24.979225977944768</v>
      </c>
      <c r="F138" s="77">
        <f>INDEX(Inputs1[[2013-14]:[2029-30]], MATCH(_xlfn.CONCAT(Costs!F$4,"_",Costs!$B138),Inputs1!$X$2:$X$507, 0), MATCH(Costs!$C138,Inputs1[[#Headers],[2013-14]:[2029-30]], 0))</f>
        <v>37.821573245001318</v>
      </c>
      <c r="H138" s="78" t="b">
        <f t="shared" si="5"/>
        <v>1</v>
      </c>
      <c r="J138" s="202"/>
    </row>
    <row r="139" spans="1:10">
      <c r="A139" s="66" t="str">
        <f t="shared" si="4"/>
        <v>TMS14</v>
      </c>
      <c r="B139" s="66" t="s">
        <v>110</v>
      </c>
      <c r="C139" s="66" t="s">
        <v>18</v>
      </c>
      <c r="D139" s="77">
        <f>INDEX(Inputs1[[2013-14]:[2029-30]], MATCH(_xlfn.CONCAT(Costs!D$4,"_",Costs!$B139),Inputs1!$X$2:$X$507, 0), MATCH(Costs!$C139,Inputs1[[#Headers],[2013-14]:[2029-30]], 0))</f>
        <v>92.468433062880308</v>
      </c>
      <c r="E139" s="77">
        <f>INDEX(Inputs1[[2013-14]:[2029-30]], MATCH(_xlfn.CONCAT(Costs!E$4,"_",Costs!$B139),Inputs1!$X$2:$X$507, 0), MATCH(Costs!$C139,Inputs1[[#Headers],[2013-14]:[2029-30]], 0))</f>
        <v>101.11555431457063</v>
      </c>
      <c r="F139" s="77">
        <f>INDEX(Inputs1[[2013-14]:[2029-30]], MATCH(_xlfn.CONCAT(Costs!F$4,"_",Costs!$B139),Inputs1!$X$2:$X$507, 0), MATCH(Costs!$C139,Inputs1[[#Headers],[2013-14]:[2029-30]], 0))</f>
        <v>193.58398737745094</v>
      </c>
      <c r="H139" s="78" t="b">
        <f t="shared" si="5"/>
        <v>1</v>
      </c>
      <c r="J139" s="202"/>
    </row>
    <row r="140" spans="1:10">
      <c r="A140" s="66" t="str">
        <f t="shared" si="4"/>
        <v>TMS15</v>
      </c>
      <c r="B140" s="66" t="s">
        <v>110</v>
      </c>
      <c r="C140" s="66" t="s">
        <v>19</v>
      </c>
      <c r="D140" s="77">
        <f>INDEX(Inputs1[[2013-14]:[2029-30]], MATCH(_xlfn.CONCAT(Costs!D$4,"_",Costs!$B140),Inputs1!$X$2:$X$507, 0), MATCH(Costs!$C140,Inputs1[[#Headers],[2013-14]:[2029-30]], 0))</f>
        <v>101.54253363416061</v>
      </c>
      <c r="E140" s="77">
        <f>INDEX(Inputs1[[2013-14]:[2029-30]], MATCH(_xlfn.CONCAT(Costs!E$4,"_",Costs!$B140),Inputs1!$X$2:$X$507, 0), MATCH(Costs!$C140,Inputs1[[#Headers],[2013-14]:[2029-30]], 0))</f>
        <v>109.01256009024817</v>
      </c>
      <c r="F140" s="77">
        <f>INDEX(Inputs1[[2013-14]:[2029-30]], MATCH(_xlfn.CONCAT(Costs!F$4,"_",Costs!$B140),Inputs1!$X$2:$X$507, 0), MATCH(Costs!$C140,Inputs1[[#Headers],[2013-14]:[2029-30]], 0))</f>
        <v>210.55509372440878</v>
      </c>
      <c r="H140" s="78" t="b">
        <f t="shared" si="5"/>
        <v>1</v>
      </c>
      <c r="J140" s="202"/>
    </row>
    <row r="141" spans="1:10">
      <c r="A141" s="66" t="str">
        <f t="shared" si="4"/>
        <v>TMS16</v>
      </c>
      <c r="B141" s="66" t="s">
        <v>110</v>
      </c>
      <c r="C141" s="66" t="s">
        <v>20</v>
      </c>
      <c r="D141" s="77">
        <f>INDEX(Inputs1[[2013-14]:[2029-30]], MATCH(_xlfn.CONCAT(Costs!D$4,"_",Costs!$B141),Inputs1!$X$2:$X$507, 0), MATCH(Costs!$C141,Inputs1[[#Headers],[2013-14]:[2029-30]], 0))</f>
        <v>93.897856199252132</v>
      </c>
      <c r="E141" s="77">
        <f>INDEX(Inputs1[[2013-14]:[2029-30]], MATCH(_xlfn.CONCAT(Costs!E$4,"_",Costs!$B141),Inputs1!$X$2:$X$507, 0), MATCH(Costs!$C141,Inputs1[[#Headers],[2013-14]:[2029-30]], 0))</f>
        <v>104.33243662371699</v>
      </c>
      <c r="F141" s="77">
        <f>INDEX(Inputs1[[2013-14]:[2029-30]], MATCH(_xlfn.CONCAT(Costs!F$4,"_",Costs!$B141),Inputs1!$X$2:$X$507, 0), MATCH(Costs!$C141,Inputs1[[#Headers],[2013-14]:[2029-30]], 0))</f>
        <v>198.23029282296912</v>
      </c>
      <c r="H141" s="78" t="b">
        <f t="shared" si="5"/>
        <v>1</v>
      </c>
      <c r="J141" s="202"/>
    </row>
    <row r="142" spans="1:10">
      <c r="A142" s="66" t="str">
        <f t="shared" si="4"/>
        <v>TMS17</v>
      </c>
      <c r="B142" s="66" t="s">
        <v>110</v>
      </c>
      <c r="C142" s="66" t="s">
        <v>21</v>
      </c>
      <c r="D142" s="77">
        <f>INDEX(Inputs1[[2013-14]:[2029-30]], MATCH(_xlfn.CONCAT(Costs!D$4,"_",Costs!$B142),Inputs1!$X$2:$X$507, 0), MATCH(Costs!$C142,Inputs1[[#Headers],[2013-14]:[2029-30]], 0))</f>
        <v>81.057850636027894</v>
      </c>
      <c r="E142" s="77">
        <f>INDEX(Inputs1[[2013-14]:[2029-30]], MATCH(_xlfn.CONCAT(Costs!E$4,"_",Costs!$B142),Inputs1!$X$2:$X$507, 0), MATCH(Costs!$C142,Inputs1[[#Headers],[2013-14]:[2029-30]], 0))</f>
        <v>116.9037849206442</v>
      </c>
      <c r="F142" s="77">
        <f>INDEX(Inputs1[[2013-14]:[2029-30]], MATCH(_xlfn.CONCAT(Costs!F$4,"_",Costs!$B142),Inputs1!$X$2:$X$507, 0), MATCH(Costs!$C142,Inputs1[[#Headers],[2013-14]:[2029-30]], 0))</f>
        <v>197.96163555667209</v>
      </c>
      <c r="H142" s="78" t="b">
        <f t="shared" si="5"/>
        <v>1</v>
      </c>
      <c r="J142" s="202"/>
    </row>
    <row r="143" spans="1:10">
      <c r="A143" s="66" t="str">
        <f t="shared" si="4"/>
        <v>TMS18</v>
      </c>
      <c r="B143" s="66" t="s">
        <v>110</v>
      </c>
      <c r="C143" s="66" t="s">
        <v>22</v>
      </c>
      <c r="D143" s="77">
        <f>INDEX(Inputs1[[2013-14]:[2029-30]], MATCH(_xlfn.CONCAT(Costs!D$4,"_",Costs!$B143),Inputs1!$X$2:$X$507, 0), MATCH(Costs!$C143,Inputs1[[#Headers],[2013-14]:[2029-30]], 0))</f>
        <v>76.201614824884047</v>
      </c>
      <c r="E143" s="77">
        <f>INDEX(Inputs1[[2013-14]:[2029-30]], MATCH(_xlfn.CONCAT(Costs!E$4,"_",Costs!$B143),Inputs1!$X$2:$X$507, 0), MATCH(Costs!$C143,Inputs1[[#Headers],[2013-14]:[2029-30]], 0))</f>
        <v>126.63118543099313</v>
      </c>
      <c r="F143" s="77">
        <f>INDEX(Inputs1[[2013-14]:[2029-30]], MATCH(_xlfn.CONCAT(Costs!F$4,"_",Costs!$B143),Inputs1!$X$2:$X$507, 0), MATCH(Costs!$C143,Inputs1[[#Headers],[2013-14]:[2029-30]], 0))</f>
        <v>202.83280025587717</v>
      </c>
      <c r="H143" s="78" t="b">
        <f t="shared" si="5"/>
        <v>1</v>
      </c>
      <c r="J143" s="202"/>
    </row>
    <row r="144" spans="1:10">
      <c r="A144" s="66" t="str">
        <f t="shared" si="4"/>
        <v>TMS19</v>
      </c>
      <c r="B144" s="66" t="s">
        <v>110</v>
      </c>
      <c r="C144" s="66" t="s">
        <v>23</v>
      </c>
      <c r="D144" s="77">
        <f>INDEX(Inputs1[[2013-14]:[2029-30]], MATCH(_xlfn.CONCAT(Costs!D$4,"_",Costs!$B144),Inputs1!$X$2:$X$507, 0), MATCH(Costs!$C144,Inputs1[[#Headers],[2013-14]:[2029-30]], 0))</f>
        <v>78.153230504227992</v>
      </c>
      <c r="E144" s="77">
        <f>INDEX(Inputs1[[2013-14]:[2029-30]], MATCH(_xlfn.CONCAT(Costs!E$4,"_",Costs!$B144),Inputs1!$X$2:$X$507, 0), MATCH(Costs!$C144,Inputs1[[#Headers],[2013-14]:[2029-30]], 0))</f>
        <v>130.06771962104602</v>
      </c>
      <c r="F144" s="77">
        <f>INDEX(Inputs1[[2013-14]:[2029-30]], MATCH(_xlfn.CONCAT(Costs!F$4,"_",Costs!$B144),Inputs1!$X$2:$X$507, 0), MATCH(Costs!$C144,Inputs1[[#Headers],[2013-14]:[2029-30]], 0))</f>
        <v>208.22095012527402</v>
      </c>
      <c r="H144" s="78" t="b">
        <f t="shared" si="5"/>
        <v>1</v>
      </c>
      <c r="J144" s="202"/>
    </row>
    <row r="145" spans="1:10">
      <c r="A145" s="66" t="str">
        <f t="shared" ref="A145:A208" si="6">B145&amp;RIGHT(C145,2)</f>
        <v>TMS20</v>
      </c>
      <c r="B145" s="66" t="s">
        <v>110</v>
      </c>
      <c r="C145" s="66" t="s">
        <v>24</v>
      </c>
      <c r="D145" s="77">
        <f>INDEX(Inputs1[[2013-14]:[2029-30]], MATCH(_xlfn.CONCAT(Costs!D$4,"_",Costs!$B145),Inputs1!$X$2:$X$507, 0), MATCH(Costs!$C145,Inputs1[[#Headers],[2013-14]:[2029-30]], 0))</f>
        <v>94.691972438216979</v>
      </c>
      <c r="E145" s="77">
        <f>INDEX(Inputs1[[2013-14]:[2029-30]], MATCH(_xlfn.CONCAT(Costs!E$4,"_",Costs!$B145),Inputs1!$X$2:$X$507, 0), MATCH(Costs!$C145,Inputs1[[#Headers],[2013-14]:[2029-30]], 0))</f>
        <v>153.37003079528836</v>
      </c>
      <c r="F145" s="77">
        <f>INDEX(Inputs1[[2013-14]:[2029-30]], MATCH(_xlfn.CONCAT(Costs!F$4,"_",Costs!$B145),Inputs1!$X$2:$X$507, 0), MATCH(Costs!$C145,Inputs1[[#Headers],[2013-14]:[2029-30]], 0))</f>
        <v>248.06200323350535</v>
      </c>
      <c r="H145" s="78" t="b">
        <f t="shared" si="5"/>
        <v>1</v>
      </c>
      <c r="J145" s="202"/>
    </row>
    <row r="146" spans="1:10">
      <c r="A146" s="66" t="str">
        <f t="shared" si="6"/>
        <v>TMS21</v>
      </c>
      <c r="B146" s="66" t="s">
        <v>110</v>
      </c>
      <c r="C146" s="66" t="s">
        <v>25</v>
      </c>
      <c r="D146" s="77">
        <f>INDEX(Inputs1[[2013-14]:[2029-30]], MATCH(_xlfn.CONCAT(Costs!D$4,"_",Costs!$B146),Inputs1!$X$2:$X$507, 0), MATCH(Costs!$C146,Inputs1[[#Headers],[2013-14]:[2029-30]], 0))</f>
        <v>112.83220614068584</v>
      </c>
      <c r="E146" s="77">
        <f>INDEX(Inputs1[[2013-14]:[2029-30]], MATCH(_xlfn.CONCAT(Costs!E$4,"_",Costs!$B146),Inputs1!$X$2:$X$507, 0), MATCH(Costs!$C146,Inputs1[[#Headers],[2013-14]:[2029-30]], 0))</f>
        <v>128.6005131125516</v>
      </c>
      <c r="F146" s="77">
        <f>INDEX(Inputs1[[2013-14]:[2029-30]], MATCH(_xlfn.CONCAT(Costs!F$4,"_",Costs!$B146),Inputs1!$X$2:$X$507, 0), MATCH(Costs!$C146,Inputs1[[#Headers],[2013-14]:[2029-30]], 0))</f>
        <v>241.43271925323742</v>
      </c>
      <c r="H146" s="78" t="b">
        <f t="shared" si="5"/>
        <v>1</v>
      </c>
      <c r="J146" s="202"/>
    </row>
    <row r="147" spans="1:10">
      <c r="A147" s="66" t="str">
        <f t="shared" si="6"/>
        <v>TMS22</v>
      </c>
      <c r="B147" s="66" t="s">
        <v>110</v>
      </c>
      <c r="C147" s="66" t="s">
        <v>26</v>
      </c>
      <c r="D147" s="77">
        <f>INDEX(Inputs1[[2013-14]:[2029-30]], MATCH(_xlfn.CONCAT(Costs!D$4,"_",Costs!$B147),Inputs1!$X$2:$X$507, 0), MATCH(Costs!$C147,Inputs1[[#Headers],[2013-14]:[2029-30]], 0))</f>
        <v>92.320952556357724</v>
      </c>
      <c r="E147" s="77">
        <f>INDEX(Inputs1[[2013-14]:[2029-30]], MATCH(_xlfn.CONCAT(Costs!E$4,"_",Costs!$B147),Inputs1!$X$2:$X$507, 0), MATCH(Costs!$C147,Inputs1[[#Headers],[2013-14]:[2029-30]], 0))</f>
        <v>114.50652350081037</v>
      </c>
      <c r="F147" s="77">
        <f>INDEX(Inputs1[[2013-14]:[2029-30]], MATCH(_xlfn.CONCAT(Costs!F$4,"_",Costs!$B147),Inputs1!$X$2:$X$507, 0), MATCH(Costs!$C147,Inputs1[[#Headers],[2013-14]:[2029-30]], 0))</f>
        <v>206.8274760571681</v>
      </c>
      <c r="H147" s="78" t="b">
        <f t="shared" si="5"/>
        <v>1</v>
      </c>
      <c r="J147" s="202"/>
    </row>
    <row r="148" spans="1:10">
      <c r="A148" s="66" t="str">
        <f t="shared" si="6"/>
        <v>TMS23</v>
      </c>
      <c r="B148" s="66" t="s">
        <v>110</v>
      </c>
      <c r="C148" s="66" t="s">
        <v>27</v>
      </c>
      <c r="D148" s="77">
        <f>INDEX(Inputs1[[2013-14]:[2029-30]], MATCH(_xlfn.CONCAT(Costs!D$4,"_",Costs!$B148),Inputs1!$X$2:$X$507, 0), MATCH(Costs!$C148,Inputs1[[#Headers],[2013-14]:[2029-30]], 0))</f>
        <v>107.96</v>
      </c>
      <c r="E148" s="77">
        <f>INDEX(Inputs1[[2013-14]:[2029-30]], MATCH(_xlfn.CONCAT(Costs!E$4,"_",Costs!$B148),Inputs1!$X$2:$X$507, 0), MATCH(Costs!$C148,Inputs1[[#Headers],[2013-14]:[2029-30]], 0))</f>
        <v>107.54800000000002</v>
      </c>
      <c r="F148" s="77">
        <f>INDEX(Inputs1[[2013-14]:[2029-30]], MATCH(_xlfn.CONCAT(Costs!F$4,"_",Costs!$B148),Inputs1!$X$2:$X$507, 0), MATCH(Costs!$C148,Inputs1[[#Headers],[2013-14]:[2029-30]], 0))</f>
        <v>215.50800000000001</v>
      </c>
      <c r="H148" s="78" t="b">
        <f t="shared" si="5"/>
        <v>1</v>
      </c>
      <c r="J148" s="202"/>
    </row>
    <row r="149" spans="1:10">
      <c r="A149" s="66" t="str">
        <f t="shared" si="6"/>
        <v>TMS24</v>
      </c>
      <c r="B149" s="66" t="s">
        <v>110</v>
      </c>
      <c r="C149" s="66" t="s">
        <v>28</v>
      </c>
      <c r="D149" s="77">
        <f>INDEX(Inputs1[[2013-14]:[2029-30]], MATCH(_xlfn.CONCAT(Costs!D$4,"_",Costs!$B149),Inputs1!$X$2:$X$507, 0), MATCH(Costs!$C149,Inputs1[[#Headers],[2013-14]:[2029-30]], 0))</f>
        <v>103.64491850616015</v>
      </c>
      <c r="E149" s="77">
        <f>INDEX(Inputs1[[2013-14]:[2029-30]], MATCH(_xlfn.CONCAT(Costs!E$4,"_",Costs!$B149),Inputs1!$X$2:$X$507, 0), MATCH(Costs!$C149,Inputs1[[#Headers],[2013-14]:[2029-30]], 0))</f>
        <v>98.426385395277251</v>
      </c>
      <c r="F149" s="77">
        <f>INDEX(Inputs1[[2013-14]:[2029-30]], MATCH(_xlfn.CONCAT(Costs!F$4,"_",Costs!$B149),Inputs1!$X$2:$X$507, 0), MATCH(Costs!$C149,Inputs1[[#Headers],[2013-14]:[2029-30]], 0))</f>
        <v>202.0713039014374</v>
      </c>
      <c r="H149" s="78" t="b">
        <f t="shared" si="5"/>
        <v>1</v>
      </c>
      <c r="J149" s="202"/>
    </row>
    <row r="150" spans="1:10">
      <c r="A150" s="66" t="str">
        <f t="shared" si="6"/>
        <v>TMS25</v>
      </c>
      <c r="B150" s="66" t="s">
        <v>110</v>
      </c>
      <c r="C150" s="66" t="s">
        <v>29</v>
      </c>
      <c r="D150" s="77">
        <f>INDEX(Inputs1[[2013-14]:[2029-30]], MATCH(_xlfn.CONCAT(Costs!D$4,"_",Costs!$B150),Inputs1!$X$2:$X$507, 0), MATCH(Costs!$C150,Inputs1[[#Headers],[2013-14]:[2029-30]], 0))</f>
        <v>104.3274450645182</v>
      </c>
      <c r="E150" s="77">
        <f>INDEX(Inputs1[[2013-14]:[2029-30]], MATCH(_xlfn.CONCAT(Costs!E$4,"_",Costs!$B150),Inputs1!$X$2:$X$507, 0), MATCH(Costs!$C150,Inputs1[[#Headers],[2013-14]:[2029-30]], 0))</f>
        <v>127.79346907993215</v>
      </c>
      <c r="F150" s="77">
        <f>INDEX(Inputs1[[2013-14]:[2029-30]], MATCH(_xlfn.CONCAT(Costs!F$4,"_",Costs!$B150),Inputs1!$X$2:$X$507, 0), MATCH(Costs!$C150,Inputs1[[#Headers],[2013-14]:[2029-30]], 0))</f>
        <v>232.12091414445035</v>
      </c>
      <c r="H150" s="78" t="b">
        <f t="shared" si="5"/>
        <v>1</v>
      </c>
      <c r="J150" s="202"/>
    </row>
    <row r="151" spans="1:10">
      <c r="A151" s="66" t="str">
        <f t="shared" si="6"/>
        <v>TMS26</v>
      </c>
      <c r="B151" s="66" t="s">
        <v>110</v>
      </c>
      <c r="C151" s="66" t="s">
        <v>30</v>
      </c>
      <c r="D151" s="77">
        <f>INDEX(Inputs1[[2013-14]:[2029-30]], MATCH(_xlfn.CONCAT(Costs!D$4,"_",Costs!$B151),Inputs1!$X$2:$X$507, 0), MATCH(Costs!$C151,Inputs1[[#Headers],[2013-14]:[2029-30]], 0))</f>
        <v>145.10768768787804</v>
      </c>
      <c r="E151" s="77">
        <f>INDEX(Inputs1[[2013-14]:[2029-30]], MATCH(_xlfn.CONCAT(Costs!E$4,"_",Costs!$B151),Inputs1!$X$2:$X$507, 0), MATCH(Costs!$C151,Inputs1[[#Headers],[2013-14]:[2029-30]], 0))</f>
        <v>112.75610352062833</v>
      </c>
      <c r="F151" s="77">
        <f>INDEX(Inputs1[[2013-14]:[2029-30]], MATCH(_xlfn.CONCAT(Costs!F$4,"_",Costs!$B151),Inputs1!$X$2:$X$507, 0), MATCH(Costs!$C151,Inputs1[[#Headers],[2013-14]:[2029-30]], 0))</f>
        <v>257.86379120850637</v>
      </c>
      <c r="H151" s="78" t="b">
        <f t="shared" si="5"/>
        <v>1</v>
      </c>
      <c r="J151" s="202"/>
    </row>
    <row r="152" spans="1:10">
      <c r="A152" s="66" t="str">
        <f t="shared" si="6"/>
        <v>TMS27</v>
      </c>
      <c r="B152" s="66" t="s">
        <v>110</v>
      </c>
      <c r="C152" s="66" t="s">
        <v>31</v>
      </c>
      <c r="D152" s="77">
        <f>INDEX(Inputs1[[2013-14]:[2029-30]], MATCH(_xlfn.CONCAT(Costs!D$4,"_",Costs!$B152),Inputs1!$X$2:$X$507, 0), MATCH(Costs!$C152,Inputs1[[#Headers],[2013-14]:[2029-30]], 0))</f>
        <v>131.15283722203628</v>
      </c>
      <c r="E152" s="77">
        <f>INDEX(Inputs1[[2013-14]:[2029-30]], MATCH(_xlfn.CONCAT(Costs!E$4,"_",Costs!$B152),Inputs1!$X$2:$X$507, 0), MATCH(Costs!$C152,Inputs1[[#Headers],[2013-14]:[2029-30]], 0))</f>
        <v>106.84097949486829</v>
      </c>
      <c r="F152" s="77">
        <f>INDEX(Inputs1[[2013-14]:[2029-30]], MATCH(_xlfn.CONCAT(Costs!F$4,"_",Costs!$B152),Inputs1!$X$2:$X$507, 0), MATCH(Costs!$C152,Inputs1[[#Headers],[2013-14]:[2029-30]], 0))</f>
        <v>237.99381671690458</v>
      </c>
      <c r="H152" s="78" t="b">
        <f t="shared" si="5"/>
        <v>1</v>
      </c>
      <c r="J152" s="202"/>
    </row>
    <row r="153" spans="1:10">
      <c r="A153" s="66" t="str">
        <f t="shared" si="6"/>
        <v>TMS28</v>
      </c>
      <c r="B153" s="66" t="s">
        <v>110</v>
      </c>
      <c r="C153" s="66" t="s">
        <v>32</v>
      </c>
      <c r="D153" s="77">
        <f>INDEX(Inputs1[[2013-14]:[2029-30]], MATCH(_xlfn.CONCAT(Costs!D$4,"_",Costs!$B153),Inputs1!$X$2:$X$507, 0), MATCH(Costs!$C153,Inputs1[[#Headers],[2013-14]:[2029-30]], 0))</f>
        <v>121.38553907477812</v>
      </c>
      <c r="E153" s="77">
        <f>INDEX(Inputs1[[2013-14]:[2029-30]], MATCH(_xlfn.CONCAT(Costs!E$4,"_",Costs!$B153),Inputs1!$X$2:$X$507, 0), MATCH(Costs!$C153,Inputs1[[#Headers],[2013-14]:[2029-30]], 0))</f>
        <v>94.396859369175914</v>
      </c>
      <c r="F153" s="77">
        <f>INDEX(Inputs1[[2013-14]:[2029-30]], MATCH(_xlfn.CONCAT(Costs!F$4,"_",Costs!$B153),Inputs1!$X$2:$X$507, 0), MATCH(Costs!$C153,Inputs1[[#Headers],[2013-14]:[2029-30]], 0))</f>
        <v>215.78239844395404</v>
      </c>
      <c r="H153" s="78" t="b">
        <f t="shared" si="5"/>
        <v>1</v>
      </c>
      <c r="J153" s="202"/>
    </row>
    <row r="154" spans="1:10">
      <c r="A154" s="66" t="str">
        <f t="shared" si="6"/>
        <v>TMS29</v>
      </c>
      <c r="B154" s="66" t="s">
        <v>110</v>
      </c>
      <c r="C154" s="66" t="s">
        <v>33</v>
      </c>
      <c r="D154" s="77">
        <f>INDEX(Inputs1[[2013-14]:[2029-30]], MATCH(_xlfn.CONCAT(Costs!D$4,"_",Costs!$B154),Inputs1!$X$2:$X$507, 0), MATCH(Costs!$C154,Inputs1[[#Headers],[2013-14]:[2029-30]], 0))</f>
        <v>109.33883241007956</v>
      </c>
      <c r="E154" s="77">
        <f>INDEX(Inputs1[[2013-14]:[2029-30]], MATCH(_xlfn.CONCAT(Costs!E$4,"_",Costs!$B154),Inputs1!$X$2:$X$507, 0), MATCH(Costs!$C154,Inputs1[[#Headers],[2013-14]:[2029-30]], 0))</f>
        <v>93.888123927192225</v>
      </c>
      <c r="F154" s="77">
        <f>INDEX(Inputs1[[2013-14]:[2029-30]], MATCH(_xlfn.CONCAT(Costs!F$4,"_",Costs!$B154),Inputs1!$X$2:$X$507, 0), MATCH(Costs!$C154,Inputs1[[#Headers],[2013-14]:[2029-30]], 0))</f>
        <v>203.22695633727179</v>
      </c>
      <c r="H154" s="78" t="b">
        <f t="shared" ref="H154:H217" si="7">IFERROR(ROUND(D154+E154,6)=ROUND(F154,6), "")</f>
        <v>1</v>
      </c>
      <c r="J154" s="202"/>
    </row>
    <row r="155" spans="1:10">
      <c r="A155" s="66" t="str">
        <f t="shared" si="6"/>
        <v>TMS30</v>
      </c>
      <c r="B155" s="66" t="s">
        <v>110</v>
      </c>
      <c r="C155" s="66" t="s">
        <v>34</v>
      </c>
      <c r="D155" s="77">
        <f>INDEX(Inputs1[[2013-14]:[2029-30]], MATCH(_xlfn.CONCAT(Costs!D$4,"_",Costs!$B155),Inputs1!$X$2:$X$507, 0), MATCH(Costs!$C155,Inputs1[[#Headers],[2013-14]:[2029-30]], 0))</f>
        <v>107.33898434030218</v>
      </c>
      <c r="E155" s="77">
        <f>INDEX(Inputs1[[2013-14]:[2029-30]], MATCH(_xlfn.CONCAT(Costs!E$4,"_",Costs!$B155),Inputs1!$X$2:$X$507, 0), MATCH(Costs!$C155,Inputs1[[#Headers],[2013-14]:[2029-30]], 0))</f>
        <v>90.661811849329695</v>
      </c>
      <c r="F155" s="77">
        <f>INDEX(Inputs1[[2013-14]:[2029-30]], MATCH(_xlfn.CONCAT(Costs!F$4,"_",Costs!$B155),Inputs1!$X$2:$X$507, 0), MATCH(Costs!$C155,Inputs1[[#Headers],[2013-14]:[2029-30]], 0))</f>
        <v>198.00079618963187</v>
      </c>
      <c r="H155" s="78" t="b">
        <f t="shared" si="7"/>
        <v>1</v>
      </c>
      <c r="J155" s="202"/>
    </row>
    <row r="156" spans="1:10">
      <c r="A156" s="66" t="str">
        <f t="shared" si="6"/>
        <v>WSH14</v>
      </c>
      <c r="B156" s="66" t="s">
        <v>111</v>
      </c>
      <c r="C156" s="66" t="s">
        <v>18</v>
      </c>
      <c r="D156" s="77">
        <f>INDEX(Inputs1[[2013-14]:[2029-30]], MATCH(_xlfn.CONCAT(Costs!D$4,"_",Costs!$B156),Inputs1!$X$2:$X$507, 0), MATCH(Costs!$C156,Inputs1[[#Headers],[2013-14]:[2029-30]], 0))</f>
        <v>40.473969743069631</v>
      </c>
      <c r="E156" s="77">
        <f>INDEX(Inputs1[[2013-14]:[2029-30]], MATCH(_xlfn.CONCAT(Costs!E$4,"_",Costs!$B156),Inputs1!$X$2:$X$507, 0), MATCH(Costs!$C156,Inputs1[[#Headers],[2013-14]:[2029-30]], 0))</f>
        <v>29.301636663286004</v>
      </c>
      <c r="F156" s="77">
        <f>INDEX(Inputs1[[2013-14]:[2029-30]], MATCH(_xlfn.CONCAT(Costs!F$4,"_",Costs!$B156),Inputs1!$X$2:$X$507, 0), MATCH(Costs!$C156,Inputs1[[#Headers],[2013-14]:[2029-30]], 0))</f>
        <v>69.775606406355635</v>
      </c>
      <c r="H156" s="78" t="b">
        <f t="shared" si="7"/>
        <v>1</v>
      </c>
      <c r="J156" s="202"/>
    </row>
    <row r="157" spans="1:10">
      <c r="A157" s="66" t="str">
        <f t="shared" si="6"/>
        <v>WSH15</v>
      </c>
      <c r="B157" s="66" t="s">
        <v>111</v>
      </c>
      <c r="C157" s="66" t="s">
        <v>19</v>
      </c>
      <c r="D157" s="77">
        <f>INDEX(Inputs1[[2013-14]:[2029-30]], MATCH(_xlfn.CONCAT(Costs!D$4,"_",Costs!$B157),Inputs1!$X$2:$X$507, 0), MATCH(Costs!$C157,Inputs1[[#Headers],[2013-14]:[2029-30]], 0))</f>
        <v>41.96063215509318</v>
      </c>
      <c r="E157" s="77">
        <f>INDEX(Inputs1[[2013-14]:[2029-30]], MATCH(_xlfn.CONCAT(Costs!E$4,"_",Costs!$B157),Inputs1!$X$2:$X$507, 0), MATCH(Costs!$C157,Inputs1[[#Headers],[2013-14]:[2029-30]], 0))</f>
        <v>35.564562964819899</v>
      </c>
      <c r="F157" s="77">
        <f>INDEX(Inputs1[[2013-14]:[2029-30]], MATCH(_xlfn.CONCAT(Costs!F$4,"_",Costs!$B157),Inputs1!$X$2:$X$507, 0), MATCH(Costs!$C157,Inputs1[[#Headers],[2013-14]:[2029-30]], 0))</f>
        <v>77.525195119913079</v>
      </c>
      <c r="H157" s="78" t="b">
        <f t="shared" si="7"/>
        <v>1</v>
      </c>
      <c r="J157" s="202"/>
    </row>
    <row r="158" spans="1:10">
      <c r="A158" s="66" t="str">
        <f t="shared" si="6"/>
        <v>WSH16</v>
      </c>
      <c r="B158" s="66" t="s">
        <v>111</v>
      </c>
      <c r="C158" s="66" t="s">
        <v>20</v>
      </c>
      <c r="D158" s="77">
        <f>INDEX(Inputs1[[2013-14]:[2029-30]], MATCH(_xlfn.CONCAT(Costs!D$4,"_",Costs!$B158),Inputs1!$X$2:$X$507, 0), MATCH(Costs!$C158,Inputs1[[#Headers],[2013-14]:[2029-30]], 0))</f>
        <v>41.031222545757061</v>
      </c>
      <c r="E158" s="77">
        <f>INDEX(Inputs1[[2013-14]:[2029-30]], MATCH(_xlfn.CONCAT(Costs!E$4,"_",Costs!$B158),Inputs1!$X$2:$X$507, 0), MATCH(Costs!$C158,Inputs1[[#Headers],[2013-14]:[2029-30]], 0))</f>
        <v>35.224720465890186</v>
      </c>
      <c r="F158" s="77">
        <f>INDEX(Inputs1[[2013-14]:[2029-30]], MATCH(_xlfn.CONCAT(Costs!F$4,"_",Costs!$B158),Inputs1!$X$2:$X$507, 0), MATCH(Costs!$C158,Inputs1[[#Headers],[2013-14]:[2029-30]], 0))</f>
        <v>76.255943011647247</v>
      </c>
      <c r="H158" s="78" t="b">
        <f t="shared" si="7"/>
        <v>1</v>
      </c>
      <c r="J158" s="202"/>
    </row>
    <row r="159" spans="1:10">
      <c r="A159" s="66" t="str">
        <f t="shared" si="6"/>
        <v>WSH17</v>
      </c>
      <c r="B159" s="66" t="s">
        <v>111</v>
      </c>
      <c r="C159" s="66" t="s">
        <v>21</v>
      </c>
      <c r="D159" s="77">
        <f>INDEX(Inputs1[[2013-14]:[2029-30]], MATCH(_xlfn.CONCAT(Costs!D$4,"_",Costs!$B159),Inputs1!$X$2:$X$507, 0), MATCH(Costs!$C159,Inputs1[[#Headers],[2013-14]:[2029-30]], 0))</f>
        <v>38.107877308165783</v>
      </c>
      <c r="E159" s="77">
        <f>INDEX(Inputs1[[2013-14]:[2029-30]], MATCH(_xlfn.CONCAT(Costs!E$4,"_",Costs!$B159),Inputs1!$X$2:$X$507, 0), MATCH(Costs!$C159,Inputs1[[#Headers],[2013-14]:[2029-30]], 0))</f>
        <v>31.520881821912184</v>
      </c>
      <c r="F159" s="77">
        <f>INDEX(Inputs1[[2013-14]:[2029-30]], MATCH(_xlfn.CONCAT(Costs!F$4,"_",Costs!$B159),Inputs1!$X$2:$X$507, 0), MATCH(Costs!$C159,Inputs1[[#Headers],[2013-14]:[2029-30]], 0))</f>
        <v>69.628759130077967</v>
      </c>
      <c r="H159" s="78" t="b">
        <f t="shared" si="7"/>
        <v>1</v>
      </c>
      <c r="J159" s="202"/>
    </row>
    <row r="160" spans="1:10">
      <c r="A160" s="66" t="str">
        <f t="shared" si="6"/>
        <v>WSH18</v>
      </c>
      <c r="B160" s="66" t="s">
        <v>111</v>
      </c>
      <c r="C160" s="66" t="s">
        <v>22</v>
      </c>
      <c r="D160" s="77">
        <f>INDEX(Inputs1[[2013-14]:[2029-30]], MATCH(_xlfn.CONCAT(Costs!D$4,"_",Costs!$B160),Inputs1!$X$2:$X$507, 0), MATCH(Costs!$C160,Inputs1[[#Headers],[2013-14]:[2029-30]], 0))</f>
        <v>34.324551815128736</v>
      </c>
      <c r="E160" s="77">
        <f>INDEX(Inputs1[[2013-14]:[2029-30]], MATCH(_xlfn.CONCAT(Costs!E$4,"_",Costs!$B160),Inputs1!$X$2:$X$507, 0), MATCH(Costs!$C160,Inputs1[[#Headers],[2013-14]:[2029-30]], 0))</f>
        <v>35.429624580201498</v>
      </c>
      <c r="F160" s="77">
        <f>INDEX(Inputs1[[2013-14]:[2029-30]], MATCH(_xlfn.CONCAT(Costs!F$4,"_",Costs!$B160),Inputs1!$X$2:$X$507, 0), MATCH(Costs!$C160,Inputs1[[#Headers],[2013-14]:[2029-30]], 0))</f>
        <v>69.754176395330234</v>
      </c>
      <c r="H160" s="78" t="b">
        <f t="shared" si="7"/>
        <v>1</v>
      </c>
      <c r="J160" s="202"/>
    </row>
    <row r="161" spans="1:10">
      <c r="A161" s="66" t="str">
        <f t="shared" si="6"/>
        <v>WSH19</v>
      </c>
      <c r="B161" s="66" t="s">
        <v>111</v>
      </c>
      <c r="C161" s="66" t="s">
        <v>23</v>
      </c>
      <c r="D161" s="77">
        <f>INDEX(Inputs1[[2013-14]:[2029-30]], MATCH(_xlfn.CONCAT(Costs!D$4,"_",Costs!$B161),Inputs1!$X$2:$X$507, 0), MATCH(Costs!$C161,Inputs1[[#Headers],[2013-14]:[2029-30]], 0))</f>
        <v>31.013205057939235</v>
      </c>
      <c r="E161" s="77">
        <f>INDEX(Inputs1[[2013-14]:[2029-30]], MATCH(_xlfn.CONCAT(Costs!E$4,"_",Costs!$B161),Inputs1!$X$2:$X$507, 0), MATCH(Costs!$C161,Inputs1[[#Headers],[2013-14]:[2029-30]], 0))</f>
        <v>34.342613138114629</v>
      </c>
      <c r="F161" s="77">
        <f>INDEX(Inputs1[[2013-14]:[2029-30]], MATCH(_xlfn.CONCAT(Costs!F$4,"_",Costs!$B161),Inputs1!$X$2:$X$507, 0), MATCH(Costs!$C161,Inputs1[[#Headers],[2013-14]:[2029-30]], 0))</f>
        <v>65.35581819605386</v>
      </c>
      <c r="H161" s="78" t="b">
        <f t="shared" si="7"/>
        <v>1</v>
      </c>
      <c r="J161" s="202"/>
    </row>
    <row r="162" spans="1:10">
      <c r="A162" s="66" t="str">
        <f t="shared" si="6"/>
        <v>WSH20</v>
      </c>
      <c r="B162" s="66" t="s">
        <v>111</v>
      </c>
      <c r="C162" s="66" t="s">
        <v>24</v>
      </c>
      <c r="D162" s="77">
        <f>INDEX(Inputs1[[2013-14]:[2029-30]], MATCH(_xlfn.CONCAT(Costs!D$4,"_",Costs!$B162),Inputs1!$X$2:$X$507, 0), MATCH(Costs!$C162,Inputs1[[#Headers],[2013-14]:[2029-30]], 0))</f>
        <v>31.278292401262615</v>
      </c>
      <c r="E162" s="77">
        <f>INDEX(Inputs1[[2013-14]:[2029-30]], MATCH(_xlfn.CONCAT(Costs!E$4,"_",Costs!$B162),Inputs1!$X$2:$X$507, 0), MATCH(Costs!$C162,Inputs1[[#Headers],[2013-14]:[2029-30]], 0))</f>
        <v>37.474613519131594</v>
      </c>
      <c r="F162" s="77">
        <f>INDEX(Inputs1[[2013-14]:[2029-30]], MATCH(_xlfn.CONCAT(Costs!F$4,"_",Costs!$B162),Inputs1!$X$2:$X$507, 0), MATCH(Costs!$C162,Inputs1[[#Headers],[2013-14]:[2029-30]], 0))</f>
        <v>68.752905920394213</v>
      </c>
      <c r="H162" s="78" t="b">
        <f t="shared" si="7"/>
        <v>1</v>
      </c>
      <c r="J162" s="202"/>
    </row>
    <row r="163" spans="1:10">
      <c r="A163" s="66" t="str">
        <f t="shared" si="6"/>
        <v>WSH21</v>
      </c>
      <c r="B163" s="66" t="s">
        <v>111</v>
      </c>
      <c r="C163" s="66" t="s">
        <v>25</v>
      </c>
      <c r="D163" s="77">
        <f>INDEX(Inputs1[[2013-14]:[2029-30]], MATCH(_xlfn.CONCAT(Costs!D$4,"_",Costs!$B163),Inputs1!$X$2:$X$507, 0), MATCH(Costs!$C163,Inputs1[[#Headers],[2013-14]:[2029-30]], 0))</f>
        <v>41.202841594745273</v>
      </c>
      <c r="E163" s="77">
        <f>INDEX(Inputs1[[2013-14]:[2029-30]], MATCH(_xlfn.CONCAT(Costs!E$4,"_",Costs!$B163),Inputs1!$X$2:$X$507, 0), MATCH(Costs!$C163,Inputs1[[#Headers],[2013-14]:[2029-30]], 0))</f>
        <v>32.627796914381726</v>
      </c>
      <c r="F163" s="77">
        <f>INDEX(Inputs1[[2013-14]:[2029-30]], MATCH(_xlfn.CONCAT(Costs!F$4,"_",Costs!$B163),Inputs1!$X$2:$X$507, 0), MATCH(Costs!$C163,Inputs1[[#Headers],[2013-14]:[2029-30]], 0))</f>
        <v>73.830638509126999</v>
      </c>
      <c r="H163" s="78" t="b">
        <f t="shared" si="7"/>
        <v>1</v>
      </c>
      <c r="J163" s="202"/>
    </row>
    <row r="164" spans="1:10">
      <c r="A164" s="66" t="str">
        <f t="shared" si="6"/>
        <v>WSH22</v>
      </c>
      <c r="B164" s="66" t="s">
        <v>111</v>
      </c>
      <c r="C164" s="66" t="s">
        <v>26</v>
      </c>
      <c r="D164" s="77">
        <f>INDEX(Inputs1[[2013-14]:[2029-30]], MATCH(_xlfn.CONCAT(Costs!D$4,"_",Costs!$B164),Inputs1!$X$2:$X$507, 0), MATCH(Costs!$C164,Inputs1[[#Headers],[2013-14]:[2029-30]], 0))</f>
        <v>25.908909311919842</v>
      </c>
      <c r="E164" s="77">
        <f>INDEX(Inputs1[[2013-14]:[2029-30]], MATCH(_xlfn.CONCAT(Costs!E$4,"_",Costs!$B164),Inputs1!$X$2:$X$507, 0), MATCH(Costs!$C164,Inputs1[[#Headers],[2013-14]:[2029-30]], 0))</f>
        <v>32.676835494327385</v>
      </c>
      <c r="F164" s="77">
        <f>INDEX(Inputs1[[2013-14]:[2029-30]], MATCH(_xlfn.CONCAT(Costs!F$4,"_",Costs!$B164),Inputs1!$X$2:$X$507, 0), MATCH(Costs!$C164,Inputs1[[#Headers],[2013-14]:[2029-30]], 0))</f>
        <v>58.585744806247227</v>
      </c>
      <c r="H164" s="78" t="b">
        <f t="shared" si="7"/>
        <v>1</v>
      </c>
      <c r="J164" s="202"/>
    </row>
    <row r="165" spans="1:10">
      <c r="A165" s="66" t="str">
        <f t="shared" ref="A165:A172" si="8">B165&amp;RIGHT(C165,2)</f>
        <v>WSH23</v>
      </c>
      <c r="B165" s="66" t="s">
        <v>111</v>
      </c>
      <c r="C165" s="66" t="s">
        <v>27</v>
      </c>
      <c r="D165" s="77">
        <f>INDEX(Inputs1[[2013-14]:[2029-30]], MATCH(_xlfn.CONCAT(Costs!D$4,"_",Costs!$B165),Inputs1!$X$2:$X$507, 0), MATCH(Costs!$C165,Inputs1[[#Headers],[2013-14]:[2029-30]], 0))</f>
        <v>28.073</v>
      </c>
      <c r="E165" s="77">
        <f>INDEX(Inputs1[[2013-14]:[2029-30]], MATCH(_xlfn.CONCAT(Costs!E$4,"_",Costs!$B165),Inputs1!$X$2:$X$507, 0), MATCH(Costs!$C165,Inputs1[[#Headers],[2013-14]:[2029-30]], 0))</f>
        <v>40.018999999999998</v>
      </c>
      <c r="F165" s="77">
        <f>INDEX(Inputs1[[2013-14]:[2029-30]], MATCH(_xlfn.CONCAT(Costs!F$4,"_",Costs!$B165),Inputs1!$X$2:$X$507, 0), MATCH(Costs!$C165,Inputs1[[#Headers],[2013-14]:[2029-30]], 0))</f>
        <v>68.091999999999999</v>
      </c>
      <c r="H165" s="78" t="b">
        <f t="shared" si="7"/>
        <v>1</v>
      </c>
      <c r="J165" s="202"/>
    </row>
    <row r="166" spans="1:10">
      <c r="A166" s="66" t="str">
        <f t="shared" si="8"/>
        <v>WSH24</v>
      </c>
      <c r="B166" s="66" t="s">
        <v>111</v>
      </c>
      <c r="C166" s="66" t="s">
        <v>28</v>
      </c>
      <c r="D166" s="77">
        <f>INDEX(Inputs1[[2013-14]:[2029-30]], MATCH(_xlfn.CONCAT(Costs!D$4,"_",Costs!$B166),Inputs1!$X$2:$X$507, 0), MATCH(Costs!$C166,Inputs1[[#Headers],[2013-14]:[2029-30]], 0))</f>
        <v>29.498734278747431</v>
      </c>
      <c r="E166" s="77">
        <f>INDEX(Inputs1[[2013-14]:[2029-30]], MATCH(_xlfn.CONCAT(Costs!E$4,"_",Costs!$B166),Inputs1!$X$2:$X$507, 0), MATCH(Costs!$C166,Inputs1[[#Headers],[2013-14]:[2029-30]], 0))</f>
        <v>34.153536960985619</v>
      </c>
      <c r="F166" s="77">
        <f>INDEX(Inputs1[[2013-14]:[2029-30]], MATCH(_xlfn.CONCAT(Costs!F$4,"_",Costs!$B166),Inputs1!$X$2:$X$507, 0), MATCH(Costs!$C166,Inputs1[[#Headers],[2013-14]:[2029-30]], 0))</f>
        <v>63.652271239733047</v>
      </c>
      <c r="H166" s="78" t="b">
        <f t="shared" si="7"/>
        <v>1</v>
      </c>
      <c r="J166" s="202"/>
    </row>
    <row r="167" spans="1:10">
      <c r="A167" s="66" t="str">
        <f t="shared" si="8"/>
        <v>WSH25</v>
      </c>
      <c r="B167" s="66" t="s">
        <v>111</v>
      </c>
      <c r="C167" s="66" t="s">
        <v>29</v>
      </c>
      <c r="D167" s="77">
        <f>INDEX(Inputs1[[2013-14]:[2029-30]], MATCH(_xlfn.CONCAT(Costs!D$4,"_",Costs!$B167),Inputs1!$X$2:$X$507, 0), MATCH(Costs!$C167,Inputs1[[#Headers],[2013-14]:[2029-30]], 0))</f>
        <v>24.040000000000003</v>
      </c>
      <c r="E167" s="77">
        <f>INDEX(Inputs1[[2013-14]:[2029-30]], MATCH(_xlfn.CONCAT(Costs!E$4,"_",Costs!$B167),Inputs1!$X$2:$X$507, 0), MATCH(Costs!$C167,Inputs1[[#Headers],[2013-14]:[2029-30]], 0))</f>
        <v>35.672999999999988</v>
      </c>
      <c r="F167" s="77">
        <f>INDEX(Inputs1[[2013-14]:[2029-30]], MATCH(_xlfn.CONCAT(Costs!F$4,"_",Costs!$B167),Inputs1!$X$2:$X$507, 0), MATCH(Costs!$C167,Inputs1[[#Headers],[2013-14]:[2029-30]], 0))</f>
        <v>59.712999999999994</v>
      </c>
      <c r="H167" s="78" t="b">
        <f t="shared" si="7"/>
        <v>1</v>
      </c>
      <c r="J167" s="202"/>
    </row>
    <row r="168" spans="1:10">
      <c r="A168" s="66" t="str">
        <f t="shared" si="8"/>
        <v>WSH26</v>
      </c>
      <c r="B168" s="66" t="s">
        <v>111</v>
      </c>
      <c r="C168" s="66" t="s">
        <v>30</v>
      </c>
      <c r="D168" s="77">
        <f>INDEX(Inputs1[[2013-14]:[2029-30]], MATCH(_xlfn.CONCAT(Costs!D$4,"_",Costs!$B168),Inputs1!$X$2:$X$507, 0), MATCH(Costs!$C168,Inputs1[[#Headers],[2013-14]:[2029-30]], 0))</f>
        <v>24.068000000000001</v>
      </c>
      <c r="E168" s="77">
        <f>INDEX(Inputs1[[2013-14]:[2029-30]], MATCH(_xlfn.CONCAT(Costs!E$4,"_",Costs!$B168),Inputs1!$X$2:$X$507, 0), MATCH(Costs!$C168,Inputs1[[#Headers],[2013-14]:[2029-30]], 0))</f>
        <v>32.804999999999978</v>
      </c>
      <c r="F168" s="77">
        <f>INDEX(Inputs1[[2013-14]:[2029-30]], MATCH(_xlfn.CONCAT(Costs!F$4,"_",Costs!$B168),Inputs1!$X$2:$X$507, 0), MATCH(Costs!$C168,Inputs1[[#Headers],[2013-14]:[2029-30]], 0))</f>
        <v>56.872999999999983</v>
      </c>
      <c r="H168" s="78" t="b">
        <f t="shared" si="7"/>
        <v>1</v>
      </c>
      <c r="J168" s="202"/>
    </row>
    <row r="169" spans="1:10">
      <c r="A169" s="66" t="str">
        <f t="shared" si="8"/>
        <v>WSH27</v>
      </c>
      <c r="B169" s="66" t="s">
        <v>111</v>
      </c>
      <c r="C169" s="66" t="s">
        <v>31</v>
      </c>
      <c r="D169" s="77">
        <f>INDEX(Inputs1[[2013-14]:[2029-30]], MATCH(_xlfn.CONCAT(Costs!D$4,"_",Costs!$B169),Inputs1!$X$2:$X$507, 0), MATCH(Costs!$C169,Inputs1[[#Headers],[2013-14]:[2029-30]], 0))</f>
        <v>24.030999999999999</v>
      </c>
      <c r="E169" s="77">
        <f>INDEX(Inputs1[[2013-14]:[2029-30]], MATCH(_xlfn.CONCAT(Costs!E$4,"_",Costs!$B169),Inputs1!$X$2:$X$507, 0), MATCH(Costs!$C169,Inputs1[[#Headers],[2013-14]:[2029-30]], 0))</f>
        <v>29.963999999999999</v>
      </c>
      <c r="F169" s="77">
        <f>INDEX(Inputs1[[2013-14]:[2029-30]], MATCH(_xlfn.CONCAT(Costs!F$4,"_",Costs!$B169),Inputs1!$X$2:$X$507, 0), MATCH(Costs!$C169,Inputs1[[#Headers],[2013-14]:[2029-30]], 0))</f>
        <v>53.994999999999997</v>
      </c>
      <c r="H169" s="78" t="b">
        <f t="shared" si="7"/>
        <v>1</v>
      </c>
      <c r="J169" s="202"/>
    </row>
    <row r="170" spans="1:10">
      <c r="A170" s="66" t="str">
        <f t="shared" si="8"/>
        <v>WSH28</v>
      </c>
      <c r="B170" s="66" t="s">
        <v>111</v>
      </c>
      <c r="C170" s="66" t="s">
        <v>32</v>
      </c>
      <c r="D170" s="77">
        <f>INDEX(Inputs1[[2013-14]:[2029-30]], MATCH(_xlfn.CONCAT(Costs!D$4,"_",Costs!$B170),Inputs1!$X$2:$X$507, 0), MATCH(Costs!$C170,Inputs1[[#Headers],[2013-14]:[2029-30]], 0))</f>
        <v>23.814</v>
      </c>
      <c r="E170" s="77">
        <f>INDEX(Inputs1[[2013-14]:[2029-30]], MATCH(_xlfn.CONCAT(Costs!E$4,"_",Costs!$B170),Inputs1!$X$2:$X$507, 0), MATCH(Costs!$C170,Inputs1[[#Headers],[2013-14]:[2029-30]], 0))</f>
        <v>29.512</v>
      </c>
      <c r="F170" s="77">
        <f>INDEX(Inputs1[[2013-14]:[2029-30]], MATCH(_xlfn.CONCAT(Costs!F$4,"_",Costs!$B170),Inputs1!$X$2:$X$507, 0), MATCH(Costs!$C170,Inputs1[[#Headers],[2013-14]:[2029-30]], 0))</f>
        <v>53.326000000000001</v>
      </c>
      <c r="H170" s="78" t="b">
        <f t="shared" si="7"/>
        <v>1</v>
      </c>
      <c r="J170" s="202"/>
    </row>
    <row r="171" spans="1:10">
      <c r="A171" s="66" t="str">
        <f t="shared" si="8"/>
        <v>WSH29</v>
      </c>
      <c r="B171" s="66" t="s">
        <v>111</v>
      </c>
      <c r="C171" s="66" t="s">
        <v>33</v>
      </c>
      <c r="D171" s="77">
        <f>INDEX(Inputs1[[2013-14]:[2029-30]], MATCH(_xlfn.CONCAT(Costs!D$4,"_",Costs!$B171),Inputs1!$X$2:$X$507, 0), MATCH(Costs!$C171,Inputs1[[#Headers],[2013-14]:[2029-30]], 0))</f>
        <v>23.809000000000001</v>
      </c>
      <c r="E171" s="77">
        <f>INDEX(Inputs1[[2013-14]:[2029-30]], MATCH(_xlfn.CONCAT(Costs!E$4,"_",Costs!$B171),Inputs1!$X$2:$X$507, 0), MATCH(Costs!$C171,Inputs1[[#Headers],[2013-14]:[2029-30]], 0))</f>
        <v>28.648</v>
      </c>
      <c r="F171" s="77">
        <f>INDEX(Inputs1[[2013-14]:[2029-30]], MATCH(_xlfn.CONCAT(Costs!F$4,"_",Costs!$B171),Inputs1!$X$2:$X$507, 0), MATCH(Costs!$C171,Inputs1[[#Headers],[2013-14]:[2029-30]], 0))</f>
        <v>52.457000000000001</v>
      </c>
      <c r="H171" s="78" t="b">
        <f t="shared" si="7"/>
        <v>1</v>
      </c>
      <c r="J171" s="202"/>
    </row>
    <row r="172" spans="1:10">
      <c r="A172" s="66" t="str">
        <f t="shared" si="8"/>
        <v>WSH30</v>
      </c>
      <c r="B172" s="66" t="s">
        <v>111</v>
      </c>
      <c r="C172" s="66" t="s">
        <v>34</v>
      </c>
      <c r="D172" s="77">
        <f>INDEX(Inputs1[[2013-14]:[2029-30]], MATCH(_xlfn.CONCAT(Costs!D$4,"_",Costs!$B172),Inputs1!$X$2:$X$507, 0), MATCH(Costs!$C172,Inputs1[[#Headers],[2013-14]:[2029-30]], 0))</f>
        <v>23.716999999999999</v>
      </c>
      <c r="E172" s="77">
        <f>INDEX(Inputs1[[2013-14]:[2029-30]], MATCH(_xlfn.CONCAT(Costs!E$4,"_",Costs!$B172),Inputs1!$X$2:$X$507, 0), MATCH(Costs!$C172,Inputs1[[#Headers],[2013-14]:[2029-30]], 0))</f>
        <v>28.895999999999994</v>
      </c>
      <c r="F172" s="77">
        <f>INDEX(Inputs1[[2013-14]:[2029-30]], MATCH(_xlfn.CONCAT(Costs!F$4,"_",Costs!$B172),Inputs1!$X$2:$X$507, 0), MATCH(Costs!$C172,Inputs1[[#Headers],[2013-14]:[2029-30]], 0))</f>
        <v>52.612999999999992</v>
      </c>
      <c r="H172" s="78" t="b">
        <f t="shared" si="7"/>
        <v>1</v>
      </c>
      <c r="J172" s="202"/>
    </row>
    <row r="173" spans="1:10">
      <c r="A173" s="66" t="str">
        <f t="shared" si="6"/>
        <v>WSX14</v>
      </c>
      <c r="B173" s="66" t="s">
        <v>112</v>
      </c>
      <c r="C173" s="66" t="s">
        <v>18</v>
      </c>
      <c r="D173" s="77">
        <f>INDEX(Inputs1[[2013-14]:[2029-30]], MATCH(_xlfn.CONCAT(Costs!D$4,"_",Costs!$B173),Inputs1!$X$2:$X$507, 0), MATCH(Costs!$C173,Inputs1[[#Headers],[2013-14]:[2029-30]], 0))</f>
        <v>18.094362745098035</v>
      </c>
      <c r="E173" s="77">
        <f>INDEX(Inputs1[[2013-14]:[2029-30]], MATCH(_xlfn.CONCAT(Costs!E$4,"_",Costs!$B173),Inputs1!$X$2:$X$507, 0), MATCH(Costs!$C173,Inputs1[[#Headers],[2013-14]:[2029-30]], 0))</f>
        <v>15.335284398242056</v>
      </c>
      <c r="F173" s="77">
        <f>INDEX(Inputs1[[2013-14]:[2029-30]], MATCH(_xlfn.CONCAT(Costs!F$4,"_",Costs!$B173),Inputs1!$X$2:$X$507, 0), MATCH(Costs!$C173,Inputs1[[#Headers],[2013-14]:[2029-30]], 0))</f>
        <v>33.429647143340091</v>
      </c>
      <c r="H173" s="78" t="b">
        <f t="shared" si="7"/>
        <v>1</v>
      </c>
      <c r="J173" s="202"/>
    </row>
    <row r="174" spans="1:10">
      <c r="A174" s="66" t="str">
        <f t="shared" si="6"/>
        <v>WSX15</v>
      </c>
      <c r="B174" s="66" t="s">
        <v>112</v>
      </c>
      <c r="C174" s="66" t="s">
        <v>19</v>
      </c>
      <c r="D174" s="77">
        <f>INDEX(Inputs1[[2013-14]:[2029-30]], MATCH(_xlfn.CONCAT(Costs!D$4,"_",Costs!$B174),Inputs1!$X$2:$X$507, 0), MATCH(Costs!$C174,Inputs1[[#Headers],[2013-14]:[2029-30]], 0))</f>
        <v>17.520096933233056</v>
      </c>
      <c r="E174" s="77">
        <f>INDEX(Inputs1[[2013-14]:[2029-30]], MATCH(_xlfn.CONCAT(Costs!E$4,"_",Costs!$B174),Inputs1!$X$2:$X$507, 0), MATCH(Costs!$C174,Inputs1[[#Headers],[2013-14]:[2029-30]], 0))</f>
        <v>17.697765521851764</v>
      </c>
      <c r="F174" s="77">
        <f>INDEX(Inputs1[[2013-14]:[2029-30]], MATCH(_xlfn.CONCAT(Costs!F$4,"_",Costs!$B174),Inputs1!$X$2:$X$507, 0), MATCH(Costs!$C174,Inputs1[[#Headers],[2013-14]:[2029-30]], 0))</f>
        <v>35.21786245508482</v>
      </c>
      <c r="H174" s="78" t="b">
        <f t="shared" si="7"/>
        <v>1</v>
      </c>
      <c r="J174" s="202"/>
    </row>
    <row r="175" spans="1:10">
      <c r="A175" s="66" t="str">
        <f t="shared" si="6"/>
        <v>WSX16</v>
      </c>
      <c r="B175" s="66" t="s">
        <v>112</v>
      </c>
      <c r="C175" s="66" t="s">
        <v>20</v>
      </c>
      <c r="D175" s="77">
        <f>INDEX(Inputs1[[2013-14]:[2029-30]], MATCH(_xlfn.CONCAT(Costs!D$4,"_",Costs!$B175),Inputs1!$X$2:$X$507, 0), MATCH(Costs!$C175,Inputs1[[#Headers],[2013-14]:[2029-30]], 0))</f>
        <v>16.29241613883525</v>
      </c>
      <c r="E175" s="77">
        <f>INDEX(Inputs1[[2013-14]:[2029-30]], MATCH(_xlfn.CONCAT(Costs!E$4,"_",Costs!$B175),Inputs1!$X$2:$X$507, 0), MATCH(Costs!$C175,Inputs1[[#Headers],[2013-14]:[2029-30]], 0))</f>
        <v>17.419675229513018</v>
      </c>
      <c r="F175" s="77">
        <f>INDEX(Inputs1[[2013-14]:[2029-30]], MATCH(_xlfn.CONCAT(Costs!F$4,"_",Costs!$B175),Inputs1!$X$2:$X$507, 0), MATCH(Costs!$C175,Inputs1[[#Headers],[2013-14]:[2029-30]], 0))</f>
        <v>33.712091368348268</v>
      </c>
      <c r="H175" s="78" t="b">
        <f t="shared" si="7"/>
        <v>1</v>
      </c>
      <c r="J175" s="202"/>
    </row>
    <row r="176" spans="1:10">
      <c r="A176" s="66" t="str">
        <f t="shared" si="6"/>
        <v>WSX17</v>
      </c>
      <c r="B176" s="66" t="s">
        <v>112</v>
      </c>
      <c r="C176" s="66" t="s">
        <v>21</v>
      </c>
      <c r="D176" s="77">
        <f>INDEX(Inputs1[[2013-14]:[2029-30]], MATCH(_xlfn.CONCAT(Costs!D$4,"_",Costs!$B176),Inputs1!$X$2:$X$507, 0), MATCH(Costs!$C176,Inputs1[[#Headers],[2013-14]:[2029-30]], 0))</f>
        <v>15.52462486932567</v>
      </c>
      <c r="E176" s="77">
        <f>INDEX(Inputs1[[2013-14]:[2029-30]], MATCH(_xlfn.CONCAT(Costs!E$4,"_",Costs!$B176),Inputs1!$X$2:$X$507, 0), MATCH(Costs!$C176,Inputs1[[#Headers],[2013-14]:[2029-30]], 0))</f>
        <v>18.540525214153455</v>
      </c>
      <c r="F176" s="77">
        <f>INDEX(Inputs1[[2013-14]:[2029-30]], MATCH(_xlfn.CONCAT(Costs!F$4,"_",Costs!$B176),Inputs1!$X$2:$X$507, 0), MATCH(Costs!$C176,Inputs1[[#Headers],[2013-14]:[2029-30]], 0))</f>
        <v>34.065150083479125</v>
      </c>
      <c r="H176" s="78" t="b">
        <f t="shared" si="7"/>
        <v>1</v>
      </c>
      <c r="J176" s="202"/>
    </row>
    <row r="177" spans="1:10">
      <c r="A177" s="66" t="str">
        <f t="shared" si="6"/>
        <v>WSX18</v>
      </c>
      <c r="B177" s="66" t="s">
        <v>112</v>
      </c>
      <c r="C177" s="66" t="s">
        <v>22</v>
      </c>
      <c r="D177" s="77">
        <f>INDEX(Inputs1[[2013-14]:[2029-30]], MATCH(_xlfn.CONCAT(Costs!D$4,"_",Costs!$B177),Inputs1!$X$2:$X$507, 0), MATCH(Costs!$C177,Inputs1[[#Headers],[2013-14]:[2029-30]], 0))</f>
        <v>15.501318995442224</v>
      </c>
      <c r="E177" s="77">
        <f>INDEX(Inputs1[[2013-14]:[2029-30]], MATCH(_xlfn.CONCAT(Costs!E$4,"_",Costs!$B177),Inputs1!$X$2:$X$507, 0), MATCH(Costs!$C177,Inputs1[[#Headers],[2013-14]:[2029-30]], 0))</f>
        <v>20.633248289649444</v>
      </c>
      <c r="F177" s="77">
        <f>INDEX(Inputs1[[2013-14]:[2029-30]], MATCH(_xlfn.CONCAT(Costs!F$4,"_",Costs!$B177),Inputs1!$X$2:$X$507, 0), MATCH(Costs!$C177,Inputs1[[#Headers],[2013-14]:[2029-30]], 0))</f>
        <v>36.13456728509167</v>
      </c>
      <c r="H177" s="78" t="b">
        <f t="shared" si="7"/>
        <v>1</v>
      </c>
      <c r="J177" s="202"/>
    </row>
    <row r="178" spans="1:10">
      <c r="A178" s="66" t="str">
        <f t="shared" si="6"/>
        <v>WSX19</v>
      </c>
      <c r="B178" s="66" t="s">
        <v>112</v>
      </c>
      <c r="C178" s="66" t="s">
        <v>23</v>
      </c>
      <c r="D178" s="77">
        <f>INDEX(Inputs1[[2013-14]:[2029-30]], MATCH(_xlfn.CONCAT(Costs!D$4,"_",Costs!$B178),Inputs1!$X$2:$X$507, 0), MATCH(Costs!$C178,Inputs1[[#Headers],[2013-14]:[2029-30]], 0))</f>
        <v>16.686413945560155</v>
      </c>
      <c r="E178" s="77">
        <f>INDEX(Inputs1[[2013-14]:[2029-30]], MATCH(_xlfn.CONCAT(Costs!E$4,"_",Costs!$B178),Inputs1!$X$2:$X$507, 0), MATCH(Costs!$C178,Inputs1[[#Headers],[2013-14]:[2029-30]], 0))</f>
        <v>23.263571808140654</v>
      </c>
      <c r="F178" s="77">
        <f>INDEX(Inputs1[[2013-14]:[2029-30]], MATCH(_xlfn.CONCAT(Costs!F$4,"_",Costs!$B178),Inputs1!$X$2:$X$507, 0), MATCH(Costs!$C178,Inputs1[[#Headers],[2013-14]:[2029-30]], 0))</f>
        <v>39.949985753700808</v>
      </c>
      <c r="H178" s="78" t="b">
        <f t="shared" si="7"/>
        <v>1</v>
      </c>
      <c r="J178" s="202"/>
    </row>
    <row r="179" spans="1:10">
      <c r="A179" s="66" t="str">
        <f t="shared" si="6"/>
        <v>WSX20</v>
      </c>
      <c r="B179" s="66" t="s">
        <v>112</v>
      </c>
      <c r="C179" s="66" t="s">
        <v>24</v>
      </c>
      <c r="D179" s="77">
        <f>INDEX(Inputs1[[2013-14]:[2029-30]], MATCH(_xlfn.CONCAT(Costs!D$4,"_",Costs!$B179),Inputs1!$X$2:$X$507, 0), MATCH(Costs!$C179,Inputs1[[#Headers],[2013-14]:[2029-30]], 0))</f>
        <v>24.187206441700447</v>
      </c>
      <c r="E179" s="77">
        <f>INDEX(Inputs1[[2013-14]:[2029-30]], MATCH(_xlfn.CONCAT(Costs!E$4,"_",Costs!$B179),Inputs1!$X$2:$X$507, 0), MATCH(Costs!$C179,Inputs1[[#Headers],[2013-14]:[2029-30]], 0))</f>
        <v>18.288650536224168</v>
      </c>
      <c r="F179" s="77">
        <f>INDEX(Inputs1[[2013-14]:[2029-30]], MATCH(_xlfn.CONCAT(Costs!F$4,"_",Costs!$B179),Inputs1!$X$2:$X$507, 0), MATCH(Costs!$C179,Inputs1[[#Headers],[2013-14]:[2029-30]], 0))</f>
        <v>42.475856977924614</v>
      </c>
      <c r="H179" s="78" t="b">
        <f t="shared" si="7"/>
        <v>1</v>
      </c>
      <c r="J179" s="202"/>
    </row>
    <row r="180" spans="1:10">
      <c r="A180" s="66" t="str">
        <f t="shared" si="6"/>
        <v>WSX21</v>
      </c>
      <c r="B180" s="66" t="s">
        <v>112</v>
      </c>
      <c r="C180" s="66" t="s">
        <v>25</v>
      </c>
      <c r="D180" s="77">
        <f>INDEX(Inputs1[[2013-14]:[2029-30]], MATCH(_xlfn.CONCAT(Costs!D$4,"_",Costs!$B180),Inputs1!$X$2:$X$507, 0), MATCH(Costs!$C180,Inputs1[[#Headers],[2013-14]:[2029-30]], 0))</f>
        <v>19.537606252286132</v>
      </c>
      <c r="E180" s="77">
        <f>INDEX(Inputs1[[2013-14]:[2029-30]], MATCH(_xlfn.CONCAT(Costs!E$4,"_",Costs!$B180),Inputs1!$X$2:$X$507, 0), MATCH(Costs!$C180,Inputs1[[#Headers],[2013-14]:[2029-30]], 0))</f>
        <v>20.267650033650625</v>
      </c>
      <c r="F180" s="77">
        <f>INDEX(Inputs1[[2013-14]:[2029-30]], MATCH(_xlfn.CONCAT(Costs!F$4,"_",Costs!$B180),Inputs1!$X$2:$X$507, 0), MATCH(Costs!$C180,Inputs1[[#Headers],[2013-14]:[2029-30]], 0))</f>
        <v>39.805256285936757</v>
      </c>
      <c r="H180" s="78" t="b">
        <f t="shared" si="7"/>
        <v>1</v>
      </c>
      <c r="J180" s="202"/>
    </row>
    <row r="181" spans="1:10">
      <c r="A181" s="66" t="str">
        <f t="shared" si="6"/>
        <v>WSX22</v>
      </c>
      <c r="B181" s="66" t="s">
        <v>112</v>
      </c>
      <c r="C181" s="66" t="s">
        <v>26</v>
      </c>
      <c r="D181" s="77">
        <f>INDEX(Inputs1[[2013-14]:[2029-30]], MATCH(_xlfn.CONCAT(Costs!D$4,"_",Costs!$B181),Inputs1!$X$2:$X$507, 0), MATCH(Costs!$C181,Inputs1[[#Headers],[2013-14]:[2029-30]], 0))</f>
        <v>20.195526955612383</v>
      </c>
      <c r="E181" s="77">
        <f>INDEX(Inputs1[[2013-14]:[2029-30]], MATCH(_xlfn.CONCAT(Costs!E$4,"_",Costs!$B181),Inputs1!$X$2:$X$507, 0), MATCH(Costs!$C181,Inputs1[[#Headers],[2013-14]:[2029-30]], 0))</f>
        <v>16.348770521582406</v>
      </c>
      <c r="F181" s="77">
        <f>INDEX(Inputs1[[2013-14]:[2029-30]], MATCH(_xlfn.CONCAT(Costs!F$4,"_",Costs!$B181),Inputs1!$X$2:$X$507, 0), MATCH(Costs!$C181,Inputs1[[#Headers],[2013-14]:[2029-30]], 0))</f>
        <v>36.544297477194789</v>
      </c>
      <c r="H181" s="78" t="b">
        <f t="shared" si="7"/>
        <v>1</v>
      </c>
      <c r="J181" s="202"/>
    </row>
    <row r="182" spans="1:10">
      <c r="A182" s="66" t="str">
        <f t="shared" ref="A182:A189" si="9">B182&amp;RIGHT(C182,2)</f>
        <v>WSX23</v>
      </c>
      <c r="B182" s="66" t="s">
        <v>112</v>
      </c>
      <c r="C182" s="66" t="s">
        <v>27</v>
      </c>
      <c r="D182" s="77">
        <f>INDEX(Inputs1[[2013-14]:[2029-30]], MATCH(_xlfn.CONCAT(Costs!D$4,"_",Costs!$B182),Inputs1!$X$2:$X$507, 0), MATCH(Costs!$C182,Inputs1[[#Headers],[2013-14]:[2029-30]], 0))</f>
        <v>15.791</v>
      </c>
      <c r="E182" s="77">
        <f>INDEX(Inputs1[[2013-14]:[2029-30]], MATCH(_xlfn.CONCAT(Costs!E$4,"_",Costs!$B182),Inputs1!$X$2:$X$507, 0), MATCH(Costs!$C182,Inputs1[[#Headers],[2013-14]:[2029-30]], 0))</f>
        <v>15.023000000000003</v>
      </c>
      <c r="F182" s="77">
        <f>INDEX(Inputs1[[2013-14]:[2029-30]], MATCH(_xlfn.CONCAT(Costs!F$4,"_",Costs!$B182),Inputs1!$X$2:$X$507, 0), MATCH(Costs!$C182,Inputs1[[#Headers],[2013-14]:[2029-30]], 0))</f>
        <v>30.814000000000004</v>
      </c>
      <c r="H182" s="78" t="b">
        <f t="shared" si="7"/>
        <v>1</v>
      </c>
      <c r="J182" s="202"/>
    </row>
    <row r="183" spans="1:10">
      <c r="A183" s="66" t="str">
        <f t="shared" si="9"/>
        <v>WSX24</v>
      </c>
      <c r="B183" s="66" t="s">
        <v>112</v>
      </c>
      <c r="C183" s="66" t="s">
        <v>28</v>
      </c>
      <c r="D183" s="77">
        <f>INDEX(Inputs1[[2013-14]:[2029-30]], MATCH(_xlfn.CONCAT(Costs!D$4,"_",Costs!$B183),Inputs1!$X$2:$X$507, 0), MATCH(Costs!$C183,Inputs1[[#Headers],[2013-14]:[2029-30]], 0))</f>
        <v>20.991615759753593</v>
      </c>
      <c r="E183" s="77">
        <f>INDEX(Inputs1[[2013-14]:[2029-30]], MATCH(_xlfn.CONCAT(Costs!E$4,"_",Costs!$B183),Inputs1!$X$2:$X$507, 0), MATCH(Costs!$C183,Inputs1[[#Headers],[2013-14]:[2029-30]], 0))</f>
        <v>13.909456172997942</v>
      </c>
      <c r="F183" s="77">
        <f>INDEX(Inputs1[[2013-14]:[2029-30]], MATCH(_xlfn.CONCAT(Costs!F$4,"_",Costs!$B183),Inputs1!$X$2:$X$507, 0), MATCH(Costs!$C183,Inputs1[[#Headers],[2013-14]:[2029-30]], 0))</f>
        <v>34.901071932751535</v>
      </c>
      <c r="H183" s="78" t="b">
        <f t="shared" si="7"/>
        <v>1</v>
      </c>
      <c r="J183" s="202"/>
    </row>
    <row r="184" spans="1:10">
      <c r="A184" s="66" t="str">
        <f t="shared" si="9"/>
        <v>WSX25</v>
      </c>
      <c r="B184" s="66" t="s">
        <v>112</v>
      </c>
      <c r="C184" s="66" t="s">
        <v>29</v>
      </c>
      <c r="D184" s="77">
        <f>INDEX(Inputs1[[2013-14]:[2029-30]], MATCH(_xlfn.CONCAT(Costs!D$4,"_",Costs!$B184),Inputs1!$X$2:$X$507, 0), MATCH(Costs!$C184,Inputs1[[#Headers],[2013-14]:[2029-30]], 0))</f>
        <v>14.682561833493292</v>
      </c>
      <c r="E184" s="77">
        <f>INDEX(Inputs1[[2013-14]:[2029-30]], MATCH(_xlfn.CONCAT(Costs!E$4,"_",Costs!$B184),Inputs1!$X$2:$X$507, 0), MATCH(Costs!$C184,Inputs1[[#Headers],[2013-14]:[2029-30]], 0))</f>
        <v>17.436607748786333</v>
      </c>
      <c r="F184" s="77">
        <f>INDEX(Inputs1[[2013-14]:[2029-30]], MATCH(_xlfn.CONCAT(Costs!F$4,"_",Costs!$B184),Inputs1!$X$2:$X$507, 0), MATCH(Costs!$C184,Inputs1[[#Headers],[2013-14]:[2029-30]], 0))</f>
        <v>32.119169582279625</v>
      </c>
      <c r="H184" s="78" t="b">
        <f t="shared" si="7"/>
        <v>1</v>
      </c>
      <c r="J184" s="202"/>
    </row>
    <row r="185" spans="1:10">
      <c r="A185" s="66" t="str">
        <f t="shared" si="9"/>
        <v>WSX26</v>
      </c>
      <c r="B185" s="66" t="s">
        <v>112</v>
      </c>
      <c r="C185" s="66" t="s">
        <v>30</v>
      </c>
      <c r="D185" s="77">
        <f>INDEX(Inputs1[[2013-14]:[2029-30]], MATCH(_xlfn.CONCAT(Costs!D$4,"_",Costs!$B185),Inputs1!$X$2:$X$507, 0), MATCH(Costs!$C185,Inputs1[[#Headers],[2013-14]:[2029-30]], 0))</f>
        <v>17.555330698572952</v>
      </c>
      <c r="E185" s="77">
        <f>INDEX(Inputs1[[2013-14]:[2029-30]], MATCH(_xlfn.CONCAT(Costs!E$4,"_",Costs!$B185),Inputs1!$X$2:$X$507, 0), MATCH(Costs!$C185,Inputs1[[#Headers],[2013-14]:[2029-30]], 0))</f>
        <v>17.435934237334422</v>
      </c>
      <c r="F185" s="77">
        <f>INDEX(Inputs1[[2013-14]:[2029-30]], MATCH(_xlfn.CONCAT(Costs!F$4,"_",Costs!$B185),Inputs1!$X$2:$X$507, 0), MATCH(Costs!$C185,Inputs1[[#Headers],[2013-14]:[2029-30]], 0))</f>
        <v>34.991264935907374</v>
      </c>
      <c r="H185" s="78" t="b">
        <f t="shared" si="7"/>
        <v>1</v>
      </c>
      <c r="J185" s="202"/>
    </row>
    <row r="186" spans="1:10">
      <c r="A186" s="66" t="str">
        <f t="shared" si="9"/>
        <v>WSX27</v>
      </c>
      <c r="B186" s="66" t="s">
        <v>112</v>
      </c>
      <c r="C186" s="66" t="s">
        <v>31</v>
      </c>
      <c r="D186" s="77">
        <f>INDEX(Inputs1[[2013-14]:[2029-30]], MATCH(_xlfn.CONCAT(Costs!D$4,"_",Costs!$B186),Inputs1!$X$2:$X$507, 0), MATCH(Costs!$C186,Inputs1[[#Headers],[2013-14]:[2029-30]], 0))</f>
        <v>19.800865820320968</v>
      </c>
      <c r="E186" s="77">
        <f>INDEX(Inputs1[[2013-14]:[2029-30]], MATCH(_xlfn.CONCAT(Costs!E$4,"_",Costs!$B186),Inputs1!$X$2:$X$507, 0), MATCH(Costs!$C186,Inputs1[[#Headers],[2013-14]:[2029-30]], 0))</f>
        <v>17.919028900747012</v>
      </c>
      <c r="F186" s="77">
        <f>INDEX(Inputs1[[2013-14]:[2029-30]], MATCH(_xlfn.CONCAT(Costs!F$4,"_",Costs!$B186),Inputs1!$X$2:$X$507, 0), MATCH(Costs!$C186,Inputs1[[#Headers],[2013-14]:[2029-30]], 0))</f>
        <v>37.71989472106798</v>
      </c>
      <c r="H186" s="78" t="b">
        <f t="shared" si="7"/>
        <v>1</v>
      </c>
      <c r="J186" s="202"/>
    </row>
    <row r="187" spans="1:10">
      <c r="A187" s="66" t="str">
        <f t="shared" si="9"/>
        <v>WSX28</v>
      </c>
      <c r="B187" s="66" t="s">
        <v>112</v>
      </c>
      <c r="C187" s="66" t="s">
        <v>32</v>
      </c>
      <c r="D187" s="77">
        <f>INDEX(Inputs1[[2013-14]:[2029-30]], MATCH(_xlfn.CONCAT(Costs!D$4,"_",Costs!$B187),Inputs1!$X$2:$X$507, 0), MATCH(Costs!$C187,Inputs1[[#Headers],[2013-14]:[2029-30]], 0))</f>
        <v>20.699101502468359</v>
      </c>
      <c r="E187" s="77">
        <f>INDEX(Inputs1[[2013-14]:[2029-30]], MATCH(_xlfn.CONCAT(Costs!E$4,"_",Costs!$B187),Inputs1!$X$2:$X$507, 0), MATCH(Costs!$C187,Inputs1[[#Headers],[2013-14]:[2029-30]], 0))</f>
        <v>18.233776772677814</v>
      </c>
      <c r="F187" s="77">
        <f>INDEX(Inputs1[[2013-14]:[2029-30]], MATCH(_xlfn.CONCAT(Costs!F$4,"_",Costs!$B187),Inputs1!$X$2:$X$507, 0), MATCH(Costs!$C187,Inputs1[[#Headers],[2013-14]:[2029-30]], 0))</f>
        <v>38.932878275146173</v>
      </c>
      <c r="H187" s="78" t="b">
        <f t="shared" si="7"/>
        <v>1</v>
      </c>
      <c r="J187" s="202"/>
    </row>
    <row r="188" spans="1:10">
      <c r="A188" s="66" t="str">
        <f t="shared" si="9"/>
        <v>WSX29</v>
      </c>
      <c r="B188" s="66" t="s">
        <v>112</v>
      </c>
      <c r="C188" s="66" t="s">
        <v>33</v>
      </c>
      <c r="D188" s="77">
        <f>INDEX(Inputs1[[2013-14]:[2029-30]], MATCH(_xlfn.CONCAT(Costs!D$4,"_",Costs!$B188),Inputs1!$X$2:$X$507, 0), MATCH(Costs!$C188,Inputs1[[#Headers],[2013-14]:[2029-30]], 0))</f>
        <v>21.521903347444081</v>
      </c>
      <c r="E188" s="77">
        <f>INDEX(Inputs1[[2013-14]:[2029-30]], MATCH(_xlfn.CONCAT(Costs!E$4,"_",Costs!$B188),Inputs1!$X$2:$X$507, 0), MATCH(Costs!$C188,Inputs1[[#Headers],[2013-14]:[2029-30]], 0))</f>
        <v>18.605940551933131</v>
      </c>
      <c r="F188" s="77">
        <f>INDEX(Inputs1[[2013-14]:[2029-30]], MATCH(_xlfn.CONCAT(Costs!F$4,"_",Costs!$B188),Inputs1!$X$2:$X$507, 0), MATCH(Costs!$C188,Inputs1[[#Headers],[2013-14]:[2029-30]], 0))</f>
        <v>40.127843899377211</v>
      </c>
      <c r="H188" s="78" t="b">
        <f t="shared" si="7"/>
        <v>1</v>
      </c>
      <c r="J188" s="202"/>
    </row>
    <row r="189" spans="1:10">
      <c r="A189" s="66" t="str">
        <f t="shared" si="9"/>
        <v>WSX30</v>
      </c>
      <c r="B189" s="66" t="s">
        <v>112</v>
      </c>
      <c r="C189" s="66" t="s">
        <v>34</v>
      </c>
      <c r="D189" s="77">
        <f>INDEX(Inputs1[[2013-14]:[2029-30]], MATCH(_xlfn.CONCAT(Costs!D$4,"_",Costs!$B189),Inputs1!$X$2:$X$507, 0), MATCH(Costs!$C189,Inputs1[[#Headers],[2013-14]:[2029-30]], 0))</f>
        <v>21.925692630197286</v>
      </c>
      <c r="E189" s="77">
        <f>INDEX(Inputs1[[2013-14]:[2029-30]], MATCH(_xlfn.CONCAT(Costs!E$4,"_",Costs!$B189),Inputs1!$X$2:$X$507, 0), MATCH(Costs!$C189,Inputs1[[#Headers],[2013-14]:[2029-30]], 0))</f>
        <v>18.73466853538466</v>
      </c>
      <c r="F189" s="77">
        <f>INDEX(Inputs1[[2013-14]:[2029-30]], MATCH(_xlfn.CONCAT(Costs!F$4,"_",Costs!$B189),Inputs1!$X$2:$X$507, 0), MATCH(Costs!$C189,Inputs1[[#Headers],[2013-14]:[2029-30]], 0))</f>
        <v>40.660361165581946</v>
      </c>
      <c r="H189" s="78" t="b">
        <f t="shared" si="7"/>
        <v>1</v>
      </c>
      <c r="J189" s="202"/>
    </row>
    <row r="190" spans="1:10">
      <c r="A190" s="66" t="str">
        <f t="shared" si="6"/>
        <v>YKY14</v>
      </c>
      <c r="B190" s="66" t="s">
        <v>113</v>
      </c>
      <c r="C190" s="66" t="s">
        <v>18</v>
      </c>
      <c r="D190" s="77">
        <f>INDEX(Inputs1[[2013-14]:[2029-30]], MATCH(_xlfn.CONCAT(Costs!D$4,"_",Costs!$B190),Inputs1!$X$2:$X$507, 0), MATCH(Costs!$C190,Inputs1[[#Headers],[2013-14]:[2029-30]], 0))</f>
        <v>24.832953008789715</v>
      </c>
      <c r="E190" s="77">
        <f>INDEX(Inputs1[[2013-14]:[2029-30]], MATCH(_xlfn.CONCAT(Costs!E$4,"_",Costs!$B190),Inputs1!$X$2:$X$507, 0), MATCH(Costs!$C190,Inputs1[[#Headers],[2013-14]:[2029-30]], 0))</f>
        <v>44.050414131169688</v>
      </c>
      <c r="F190" s="77">
        <f>INDEX(Inputs1[[2013-14]:[2029-30]], MATCH(_xlfn.CONCAT(Costs!F$4,"_",Costs!$B190),Inputs1!$X$2:$X$507, 0), MATCH(Costs!$C190,Inputs1[[#Headers],[2013-14]:[2029-30]], 0))</f>
        <v>68.883367139959404</v>
      </c>
      <c r="H190" s="78" t="b">
        <f t="shared" si="7"/>
        <v>1</v>
      </c>
      <c r="J190" s="202"/>
    </row>
    <row r="191" spans="1:10">
      <c r="A191" s="66" t="str">
        <f t="shared" si="6"/>
        <v>YKY15</v>
      </c>
      <c r="B191" s="66" t="s">
        <v>113</v>
      </c>
      <c r="C191" s="66" t="s">
        <v>19</v>
      </c>
      <c r="D191" s="77">
        <f>INDEX(Inputs1[[2013-14]:[2029-30]], MATCH(_xlfn.CONCAT(Costs!D$4,"_",Costs!$B191),Inputs1!$X$2:$X$507, 0), MATCH(Costs!$C191,Inputs1[[#Headers],[2013-14]:[2029-30]], 0))</f>
        <v>27.020431185760845</v>
      </c>
      <c r="E191" s="77">
        <f>INDEX(Inputs1[[2013-14]:[2029-30]], MATCH(_xlfn.CONCAT(Costs!E$4,"_",Costs!$B191),Inputs1!$X$2:$X$507, 0), MATCH(Costs!$C191,Inputs1[[#Headers],[2013-14]:[2029-30]], 0))</f>
        <v>43.18457132113312</v>
      </c>
      <c r="F191" s="77">
        <f>INDEX(Inputs1[[2013-14]:[2029-30]], MATCH(_xlfn.CONCAT(Costs!F$4,"_",Costs!$B191),Inputs1!$X$2:$X$507, 0), MATCH(Costs!$C191,Inputs1[[#Headers],[2013-14]:[2029-30]], 0))</f>
        <v>70.205002506893962</v>
      </c>
      <c r="H191" s="78" t="b">
        <f t="shared" si="7"/>
        <v>1</v>
      </c>
      <c r="J191" s="202"/>
    </row>
    <row r="192" spans="1:10">
      <c r="A192" s="66" t="str">
        <f t="shared" si="6"/>
        <v>YKY16</v>
      </c>
      <c r="B192" s="66" t="s">
        <v>113</v>
      </c>
      <c r="C192" s="66" t="s">
        <v>20</v>
      </c>
      <c r="D192" s="77">
        <f>INDEX(Inputs1[[2013-14]:[2029-30]], MATCH(_xlfn.CONCAT(Costs!D$4,"_",Costs!$B192),Inputs1!$X$2:$X$507, 0), MATCH(Costs!$C192,Inputs1[[#Headers],[2013-14]:[2029-30]], 0))</f>
        <v>26.048801164725454</v>
      </c>
      <c r="E192" s="77">
        <f>INDEX(Inputs1[[2013-14]:[2029-30]], MATCH(_xlfn.CONCAT(Costs!E$4,"_",Costs!$B192),Inputs1!$X$2:$X$507, 0), MATCH(Costs!$C192,Inputs1[[#Headers],[2013-14]:[2029-30]], 0))</f>
        <v>43.279664343777689</v>
      </c>
      <c r="F192" s="77">
        <f>INDEX(Inputs1[[2013-14]:[2029-30]], MATCH(_xlfn.CONCAT(Costs!F$4,"_",Costs!$B192),Inputs1!$X$2:$X$507, 0), MATCH(Costs!$C192,Inputs1[[#Headers],[2013-14]:[2029-30]], 0))</f>
        <v>69.328465508503143</v>
      </c>
      <c r="H192" s="78" t="b">
        <f t="shared" si="7"/>
        <v>1</v>
      </c>
      <c r="J192" s="202"/>
    </row>
    <row r="193" spans="1:10">
      <c r="A193" s="66" t="str">
        <f t="shared" si="6"/>
        <v>YKY17</v>
      </c>
      <c r="B193" s="66" t="s">
        <v>113</v>
      </c>
      <c r="C193" s="66" t="s">
        <v>21</v>
      </c>
      <c r="D193" s="77">
        <f>INDEX(Inputs1[[2013-14]:[2029-30]], MATCH(_xlfn.CONCAT(Costs!D$4,"_",Costs!$B193),Inputs1!$X$2:$X$507, 0), MATCH(Costs!$C193,Inputs1[[#Headers],[2013-14]:[2029-30]], 0))</f>
        <v>26.947791136643414</v>
      </c>
      <c r="E193" s="77">
        <f>INDEX(Inputs1[[2013-14]:[2029-30]], MATCH(_xlfn.CONCAT(Costs!E$4,"_",Costs!$B193),Inputs1!$X$2:$X$507, 0), MATCH(Costs!$C193,Inputs1[[#Headers],[2013-14]:[2029-30]], 0))</f>
        <v>38.775543701272028</v>
      </c>
      <c r="F193" s="77">
        <f>INDEX(Inputs1[[2013-14]:[2029-30]], MATCH(_xlfn.CONCAT(Costs!F$4,"_",Costs!$B193),Inputs1!$X$2:$X$507, 0), MATCH(Costs!$C193,Inputs1[[#Headers],[2013-14]:[2029-30]], 0))</f>
        <v>65.723334837915445</v>
      </c>
      <c r="H193" s="78" t="b">
        <f t="shared" si="7"/>
        <v>1</v>
      </c>
      <c r="J193" s="202"/>
    </row>
    <row r="194" spans="1:10">
      <c r="A194" s="66" t="str">
        <f t="shared" si="6"/>
        <v>YKY18</v>
      </c>
      <c r="B194" s="66" t="s">
        <v>113</v>
      </c>
      <c r="C194" s="66" t="s">
        <v>22</v>
      </c>
      <c r="D194" s="77">
        <f>INDEX(Inputs1[[2013-14]:[2029-30]], MATCH(_xlfn.CONCAT(Costs!D$4,"_",Costs!$B194),Inputs1!$X$2:$X$507, 0), MATCH(Costs!$C194,Inputs1[[#Headers],[2013-14]:[2029-30]], 0))</f>
        <v>28.282070606109066</v>
      </c>
      <c r="E194" s="77">
        <f>INDEX(Inputs1[[2013-14]:[2029-30]], MATCH(_xlfn.CONCAT(Costs!E$4,"_",Costs!$B194),Inputs1!$X$2:$X$507, 0), MATCH(Costs!$C194,Inputs1[[#Headers],[2013-14]:[2029-30]], 0))</f>
        <v>41.422519190788428</v>
      </c>
      <c r="F194" s="77">
        <f>INDEX(Inputs1[[2013-14]:[2029-30]], MATCH(_xlfn.CONCAT(Costs!F$4,"_",Costs!$B194),Inputs1!$X$2:$X$507, 0), MATCH(Costs!$C194,Inputs1[[#Headers],[2013-14]:[2029-30]], 0))</f>
        <v>69.704589796897494</v>
      </c>
      <c r="H194" s="78" t="b">
        <f t="shared" si="7"/>
        <v>1</v>
      </c>
      <c r="J194" s="202"/>
    </row>
    <row r="195" spans="1:10">
      <c r="A195" s="66" t="str">
        <f t="shared" si="6"/>
        <v>YKY19</v>
      </c>
      <c r="B195" s="66" t="s">
        <v>113</v>
      </c>
      <c r="C195" s="66" t="s">
        <v>23</v>
      </c>
      <c r="D195" s="77">
        <f>INDEX(Inputs1[[2013-14]:[2029-30]], MATCH(_xlfn.CONCAT(Costs!D$4,"_",Costs!$B195),Inputs1!$X$2:$X$507, 0), MATCH(Costs!$C195,Inputs1[[#Headers],[2013-14]:[2029-30]], 0))</f>
        <v>30.264088239899777</v>
      </c>
      <c r="E195" s="77">
        <f>INDEX(Inputs1[[2013-14]:[2029-30]], MATCH(_xlfn.CONCAT(Costs!E$4,"_",Costs!$B195),Inputs1!$X$2:$X$507, 0), MATCH(Costs!$C195,Inputs1[[#Headers],[2013-14]:[2029-30]], 0))</f>
        <v>41.120501879110549</v>
      </c>
      <c r="F195" s="77">
        <f>INDEX(Inputs1[[2013-14]:[2029-30]], MATCH(_xlfn.CONCAT(Costs!F$4,"_",Costs!$B195),Inputs1!$X$2:$X$507, 0), MATCH(Costs!$C195,Inputs1[[#Headers],[2013-14]:[2029-30]], 0))</f>
        <v>71.384590119010326</v>
      </c>
      <c r="H195" s="78" t="b">
        <f t="shared" si="7"/>
        <v>1</v>
      </c>
      <c r="J195" s="202"/>
    </row>
    <row r="196" spans="1:10">
      <c r="A196" s="66" t="str">
        <f t="shared" si="6"/>
        <v>YKY20</v>
      </c>
      <c r="B196" s="66" t="s">
        <v>113</v>
      </c>
      <c r="C196" s="66" t="s">
        <v>24</v>
      </c>
      <c r="D196" s="77">
        <f>INDEX(Inputs1[[2013-14]:[2029-30]], MATCH(_xlfn.CONCAT(Costs!D$4,"_",Costs!$B196),Inputs1!$X$2:$X$507, 0), MATCH(Costs!$C196,Inputs1[[#Headers],[2013-14]:[2029-30]], 0))</f>
        <v>31.952373931788443</v>
      </c>
      <c r="E196" s="77">
        <f>INDEX(Inputs1[[2013-14]:[2029-30]], MATCH(_xlfn.CONCAT(Costs!E$4,"_",Costs!$B196),Inputs1!$X$2:$X$507, 0), MATCH(Costs!$C196,Inputs1[[#Headers],[2013-14]:[2029-30]], 0))</f>
        <v>47.510812225729481</v>
      </c>
      <c r="F196" s="77">
        <f>INDEX(Inputs1[[2013-14]:[2029-30]], MATCH(_xlfn.CONCAT(Costs!F$4,"_",Costs!$B196),Inputs1!$X$2:$X$507, 0), MATCH(Costs!$C196,Inputs1[[#Headers],[2013-14]:[2029-30]], 0))</f>
        <v>79.463186157517924</v>
      </c>
      <c r="H196" s="78" t="b">
        <f t="shared" si="7"/>
        <v>1</v>
      </c>
      <c r="J196" s="202"/>
    </row>
    <row r="197" spans="1:10">
      <c r="A197" s="66" t="str">
        <f t="shared" si="6"/>
        <v>YKY21</v>
      </c>
      <c r="B197" s="66" t="s">
        <v>113</v>
      </c>
      <c r="C197" s="66" t="s">
        <v>25</v>
      </c>
      <c r="D197" s="77">
        <f>INDEX(Inputs1[[2013-14]:[2029-30]], MATCH(_xlfn.CONCAT(Costs!D$4,"_",Costs!$B197),Inputs1!$X$2:$X$507, 0), MATCH(Costs!$C197,Inputs1[[#Headers],[2013-14]:[2029-30]], 0))</f>
        <v>33.62468532803787</v>
      </c>
      <c r="E197" s="77">
        <f>INDEX(Inputs1[[2013-14]:[2029-30]], MATCH(_xlfn.CONCAT(Costs!E$4,"_",Costs!$B197),Inputs1!$X$2:$X$507, 0), MATCH(Costs!$C197,Inputs1[[#Headers],[2013-14]:[2029-30]], 0))</f>
        <v>53.058370885205846</v>
      </c>
      <c r="F197" s="77">
        <f>INDEX(Inputs1[[2013-14]:[2029-30]], MATCH(_xlfn.CONCAT(Costs!F$4,"_",Costs!$B197),Inputs1!$X$2:$X$507, 0), MATCH(Costs!$C197,Inputs1[[#Headers],[2013-14]:[2029-30]], 0))</f>
        <v>86.683056213243717</v>
      </c>
      <c r="H197" s="78" t="b">
        <f t="shared" si="7"/>
        <v>1</v>
      </c>
      <c r="J197" s="202"/>
    </row>
    <row r="198" spans="1:10">
      <c r="A198" s="66" t="str">
        <f t="shared" si="6"/>
        <v>YKY22</v>
      </c>
      <c r="B198" s="66" t="s">
        <v>113</v>
      </c>
      <c r="C198" s="66" t="s">
        <v>26</v>
      </c>
      <c r="D198" s="77">
        <f>INDEX(Inputs1[[2013-14]:[2029-30]], MATCH(_xlfn.CONCAT(Costs!D$4,"_",Costs!$B198),Inputs1!$X$2:$X$507, 0), MATCH(Costs!$C198,Inputs1[[#Headers],[2013-14]:[2029-30]], 0))</f>
        <v>42.21958965669662</v>
      </c>
      <c r="E198" s="77">
        <f>INDEX(Inputs1[[2013-14]:[2029-30]], MATCH(_xlfn.CONCAT(Costs!E$4,"_",Costs!$B198),Inputs1!$X$2:$X$507, 0), MATCH(Costs!$C198,Inputs1[[#Headers],[2013-14]:[2029-30]], 0))</f>
        <v>53.789893546485921</v>
      </c>
      <c r="F198" s="77">
        <f>INDEX(Inputs1[[2013-14]:[2029-30]], MATCH(_xlfn.CONCAT(Costs!F$4,"_",Costs!$B198),Inputs1!$X$2:$X$507, 0), MATCH(Costs!$C198,Inputs1[[#Headers],[2013-14]:[2029-30]], 0))</f>
        <v>96.00948320318254</v>
      </c>
      <c r="H198" s="78" t="b">
        <f t="shared" si="7"/>
        <v>1</v>
      </c>
      <c r="J198" s="202"/>
    </row>
    <row r="199" spans="1:10">
      <c r="A199" s="66" t="str">
        <f t="shared" ref="A199:A206" si="10">B199&amp;RIGHT(C199,2)</f>
        <v>YKY23</v>
      </c>
      <c r="B199" s="66" t="s">
        <v>113</v>
      </c>
      <c r="C199" s="66" t="s">
        <v>27</v>
      </c>
      <c r="D199" s="77">
        <f>INDEX(Inputs1[[2013-14]:[2029-30]], MATCH(_xlfn.CONCAT(Costs!D$4,"_",Costs!$B199),Inputs1!$X$2:$X$507, 0), MATCH(Costs!$C199,Inputs1[[#Headers],[2013-14]:[2029-30]], 0))</f>
        <v>25.526</v>
      </c>
      <c r="E199" s="77">
        <f>INDEX(Inputs1[[2013-14]:[2029-30]], MATCH(_xlfn.CONCAT(Costs!E$4,"_",Costs!$B199),Inputs1!$X$2:$X$507, 0), MATCH(Costs!$C199,Inputs1[[#Headers],[2013-14]:[2029-30]], 0))</f>
        <v>45.662999999999997</v>
      </c>
      <c r="F199" s="77">
        <f>INDEX(Inputs1[[2013-14]:[2029-30]], MATCH(_xlfn.CONCAT(Costs!F$4,"_",Costs!$B199),Inputs1!$X$2:$X$507, 0), MATCH(Costs!$C199,Inputs1[[#Headers],[2013-14]:[2029-30]], 0))</f>
        <v>71.188999999999993</v>
      </c>
      <c r="H199" s="78" t="b">
        <f t="shared" si="7"/>
        <v>1</v>
      </c>
      <c r="J199" s="202"/>
    </row>
    <row r="200" spans="1:10">
      <c r="A200" s="66" t="str">
        <f t="shared" si="10"/>
        <v>YKY24</v>
      </c>
      <c r="B200" s="66" t="s">
        <v>113</v>
      </c>
      <c r="C200" s="66" t="s">
        <v>28</v>
      </c>
      <c r="D200" s="77">
        <f>INDEX(Inputs1[[2013-14]:[2029-30]], MATCH(_xlfn.CONCAT(Costs!D$4,"_",Costs!$B200),Inputs1!$X$2:$X$507, 0), MATCH(Costs!$C200,Inputs1[[#Headers],[2013-14]:[2029-30]], 0))</f>
        <v>28.384095335476609</v>
      </c>
      <c r="E200" s="77">
        <f>INDEX(Inputs1[[2013-14]:[2029-30]], MATCH(_xlfn.CONCAT(Costs!E$4,"_",Costs!$B200),Inputs1!$X$2:$X$507, 0), MATCH(Costs!$C200,Inputs1[[#Headers],[2013-14]:[2029-30]], 0))</f>
        <v>44.387025750728377</v>
      </c>
      <c r="F200" s="77">
        <f>INDEX(Inputs1[[2013-14]:[2029-30]], MATCH(_xlfn.CONCAT(Costs!F$4,"_",Costs!$B200),Inputs1!$X$2:$X$507, 0), MATCH(Costs!$C200,Inputs1[[#Headers],[2013-14]:[2029-30]], 0))</f>
        <v>72.771121086204985</v>
      </c>
      <c r="H200" s="78" t="b">
        <f t="shared" si="7"/>
        <v>1</v>
      </c>
      <c r="J200" s="202"/>
    </row>
    <row r="201" spans="1:10">
      <c r="A201" s="66" t="str">
        <f t="shared" si="10"/>
        <v>YKY25</v>
      </c>
      <c r="B201" s="66" t="s">
        <v>113</v>
      </c>
      <c r="C201" s="66" t="s">
        <v>29</v>
      </c>
      <c r="D201" s="77">
        <f>INDEX(Inputs1[[2013-14]:[2029-30]], MATCH(_xlfn.CONCAT(Costs!D$4,"_",Costs!$B201),Inputs1!$X$2:$X$507, 0), MATCH(Costs!$C201,Inputs1[[#Headers],[2013-14]:[2029-30]], 0))</f>
        <v>32.85977869911585</v>
      </c>
      <c r="E201" s="77">
        <f>INDEX(Inputs1[[2013-14]:[2029-30]], MATCH(_xlfn.CONCAT(Costs!E$4,"_",Costs!$B201),Inputs1!$X$2:$X$507, 0), MATCH(Costs!$C201,Inputs1[[#Headers],[2013-14]:[2029-30]], 0))</f>
        <v>45.003820247515577</v>
      </c>
      <c r="F201" s="77">
        <f>INDEX(Inputs1[[2013-14]:[2029-30]], MATCH(_xlfn.CONCAT(Costs!F$4,"_",Costs!$B201),Inputs1!$X$2:$X$507, 0), MATCH(Costs!$C201,Inputs1[[#Headers],[2013-14]:[2029-30]], 0))</f>
        <v>77.863598946631427</v>
      </c>
      <c r="H201" s="78" t="b">
        <f t="shared" si="7"/>
        <v>1</v>
      </c>
      <c r="J201" s="202"/>
    </row>
    <row r="202" spans="1:10">
      <c r="A202" s="66" t="str">
        <f t="shared" si="10"/>
        <v>YKY26</v>
      </c>
      <c r="B202" s="66" t="s">
        <v>113</v>
      </c>
      <c r="C202" s="66" t="s">
        <v>30</v>
      </c>
      <c r="D202" s="77">
        <f>INDEX(Inputs1[[2013-14]:[2029-30]], MATCH(_xlfn.CONCAT(Costs!D$4,"_",Costs!$B202),Inputs1!$X$2:$X$507, 0), MATCH(Costs!$C202,Inputs1[[#Headers],[2013-14]:[2029-30]], 0))</f>
        <v>39.599999999999994</v>
      </c>
      <c r="E202" s="77">
        <f>INDEX(Inputs1[[2013-14]:[2029-30]], MATCH(_xlfn.CONCAT(Costs!E$4,"_",Costs!$B202),Inputs1!$X$2:$X$507, 0), MATCH(Costs!$C202,Inputs1[[#Headers],[2013-14]:[2029-30]], 0))</f>
        <v>49.785215160457795</v>
      </c>
      <c r="F202" s="77">
        <f>INDEX(Inputs1[[2013-14]:[2029-30]], MATCH(_xlfn.CONCAT(Costs!F$4,"_",Costs!$B202),Inputs1!$X$2:$X$507, 0), MATCH(Costs!$C202,Inputs1[[#Headers],[2013-14]:[2029-30]], 0))</f>
        <v>89.38521516045779</v>
      </c>
      <c r="H202" s="78" t="b">
        <f t="shared" si="7"/>
        <v>1</v>
      </c>
      <c r="J202" s="202"/>
    </row>
    <row r="203" spans="1:10">
      <c r="A203" s="66" t="str">
        <f t="shared" si="10"/>
        <v>YKY27</v>
      </c>
      <c r="B203" s="66" t="s">
        <v>113</v>
      </c>
      <c r="C203" s="66" t="s">
        <v>31</v>
      </c>
      <c r="D203" s="77">
        <f>INDEX(Inputs1[[2013-14]:[2029-30]], MATCH(_xlfn.CONCAT(Costs!D$4,"_",Costs!$B203),Inputs1!$X$2:$X$507, 0), MATCH(Costs!$C203,Inputs1[[#Headers],[2013-14]:[2029-30]], 0))</f>
        <v>40.044999999999995</v>
      </c>
      <c r="E203" s="77">
        <f>INDEX(Inputs1[[2013-14]:[2029-30]], MATCH(_xlfn.CONCAT(Costs!E$4,"_",Costs!$B203),Inputs1!$X$2:$X$507, 0), MATCH(Costs!$C203,Inputs1[[#Headers],[2013-14]:[2029-30]], 0))</f>
        <v>49.332141907959205</v>
      </c>
      <c r="F203" s="77">
        <f>INDEX(Inputs1[[2013-14]:[2029-30]], MATCH(_xlfn.CONCAT(Costs!F$4,"_",Costs!$B203),Inputs1!$X$2:$X$507, 0), MATCH(Costs!$C203,Inputs1[[#Headers],[2013-14]:[2029-30]], 0))</f>
        <v>89.377141907959199</v>
      </c>
      <c r="H203" s="78" t="b">
        <f t="shared" si="7"/>
        <v>1</v>
      </c>
      <c r="J203" s="202"/>
    </row>
    <row r="204" spans="1:10">
      <c r="A204" s="66" t="str">
        <f t="shared" si="10"/>
        <v>YKY28</v>
      </c>
      <c r="B204" s="66" t="s">
        <v>113</v>
      </c>
      <c r="C204" s="66" t="s">
        <v>32</v>
      </c>
      <c r="D204" s="77">
        <f>INDEX(Inputs1[[2013-14]:[2029-30]], MATCH(_xlfn.CONCAT(Costs!D$4,"_",Costs!$B204),Inputs1!$X$2:$X$507, 0), MATCH(Costs!$C204,Inputs1[[#Headers],[2013-14]:[2029-30]], 0))</f>
        <v>40.856999999999999</v>
      </c>
      <c r="E204" s="77">
        <f>INDEX(Inputs1[[2013-14]:[2029-30]], MATCH(_xlfn.CONCAT(Costs!E$4,"_",Costs!$B204),Inputs1!$X$2:$X$507, 0), MATCH(Costs!$C204,Inputs1[[#Headers],[2013-14]:[2029-30]], 0))</f>
        <v>48.978608223626594</v>
      </c>
      <c r="F204" s="77">
        <f>INDEX(Inputs1[[2013-14]:[2029-30]], MATCH(_xlfn.CONCAT(Costs!F$4,"_",Costs!$B204),Inputs1!$X$2:$X$507, 0), MATCH(Costs!$C204,Inputs1[[#Headers],[2013-14]:[2029-30]], 0))</f>
        <v>89.835608223626593</v>
      </c>
      <c r="H204" s="78" t="b">
        <f t="shared" si="7"/>
        <v>1</v>
      </c>
      <c r="J204" s="202"/>
    </row>
    <row r="205" spans="1:10">
      <c r="A205" s="66" t="str">
        <f t="shared" si="10"/>
        <v>YKY29</v>
      </c>
      <c r="B205" s="66" t="s">
        <v>113</v>
      </c>
      <c r="C205" s="66" t="s">
        <v>33</v>
      </c>
      <c r="D205" s="77">
        <f>INDEX(Inputs1[[2013-14]:[2029-30]], MATCH(_xlfn.CONCAT(Costs!D$4,"_",Costs!$B205),Inputs1!$X$2:$X$507, 0), MATCH(Costs!$C205,Inputs1[[#Headers],[2013-14]:[2029-30]], 0))</f>
        <v>41.631999999999998</v>
      </c>
      <c r="E205" s="77">
        <f>INDEX(Inputs1[[2013-14]:[2029-30]], MATCH(_xlfn.CONCAT(Costs!E$4,"_",Costs!$B205),Inputs1!$X$2:$X$507, 0), MATCH(Costs!$C205,Inputs1[[#Headers],[2013-14]:[2029-30]], 0))</f>
        <v>46.773875489247807</v>
      </c>
      <c r="F205" s="77">
        <f>INDEX(Inputs1[[2013-14]:[2029-30]], MATCH(_xlfn.CONCAT(Costs!F$4,"_",Costs!$B205),Inputs1!$X$2:$X$507, 0), MATCH(Costs!$C205,Inputs1[[#Headers],[2013-14]:[2029-30]], 0))</f>
        <v>88.405875489247805</v>
      </c>
      <c r="H205" s="78" t="b">
        <f t="shared" si="7"/>
        <v>1</v>
      </c>
      <c r="J205" s="202"/>
    </row>
    <row r="206" spans="1:10">
      <c r="A206" s="66" t="str">
        <f t="shared" si="10"/>
        <v>YKY30</v>
      </c>
      <c r="B206" s="66" t="s">
        <v>113</v>
      </c>
      <c r="C206" s="66" t="s">
        <v>34</v>
      </c>
      <c r="D206" s="77">
        <f>INDEX(Inputs1[[2013-14]:[2029-30]], MATCH(_xlfn.CONCAT(Costs!D$4,"_",Costs!$B206),Inputs1!$X$2:$X$507, 0), MATCH(Costs!$C206,Inputs1[[#Headers],[2013-14]:[2029-30]], 0))</f>
        <v>42.012999999999998</v>
      </c>
      <c r="E206" s="77">
        <f>INDEX(Inputs1[[2013-14]:[2029-30]], MATCH(_xlfn.CONCAT(Costs!E$4,"_",Costs!$B206),Inputs1!$X$2:$X$507, 0), MATCH(Costs!$C206,Inputs1[[#Headers],[2013-14]:[2029-30]], 0))</f>
        <v>47.232277973683615</v>
      </c>
      <c r="F206" s="77">
        <f>INDEX(Inputs1[[2013-14]:[2029-30]], MATCH(_xlfn.CONCAT(Costs!F$4,"_",Costs!$B206),Inputs1!$X$2:$X$507, 0), MATCH(Costs!$C206,Inputs1[[#Headers],[2013-14]:[2029-30]], 0))</f>
        <v>89.245277973683613</v>
      </c>
      <c r="H206" s="78" t="b">
        <f t="shared" si="7"/>
        <v>1</v>
      </c>
      <c r="J206" s="202"/>
    </row>
    <row r="207" spans="1:10">
      <c r="A207" s="66" t="str">
        <f t="shared" si="6"/>
        <v>AFW14</v>
      </c>
      <c r="B207" s="66" t="s">
        <v>36</v>
      </c>
      <c r="C207" s="66" t="s">
        <v>18</v>
      </c>
      <c r="D207" s="77">
        <f>INDEX(Inputs1[[2013-14]:[2029-30]], MATCH(_xlfn.CONCAT(Costs!D$4,"_",Costs!$B207),Inputs1!$X$2:$X$507, 0), MATCH(Costs!$C207,Inputs1[[#Headers],[2013-14]:[2029-30]], 0))</f>
        <v>10.256383958755915</v>
      </c>
      <c r="E207" s="77">
        <f>INDEX(Inputs1[[2013-14]:[2029-30]], MATCH(_xlfn.CONCAT(Costs!E$4,"_",Costs!$B207),Inputs1!$X$2:$X$507, 0), MATCH(Costs!$C207,Inputs1[[#Headers],[2013-14]:[2029-30]], 0))</f>
        <v>24.753690924635539</v>
      </c>
      <c r="F207" s="77">
        <f>INDEX(Inputs1[[2013-14]:[2029-30]], MATCH(_xlfn.CONCAT(Costs!F$4,"_",Costs!$B207),Inputs1!$X$2:$X$507, 0), MATCH(Costs!$C207,Inputs1[[#Headers],[2013-14]:[2029-30]], 0))</f>
        <v>35.010074883391454</v>
      </c>
      <c r="H207" s="78" t="b">
        <f t="shared" si="7"/>
        <v>1</v>
      </c>
      <c r="J207" s="202"/>
    </row>
    <row r="208" spans="1:10">
      <c r="A208" s="66" t="str">
        <f t="shared" si="6"/>
        <v>AFW15</v>
      </c>
      <c r="B208" s="66" t="s">
        <v>36</v>
      </c>
      <c r="C208" s="66" t="s">
        <v>19</v>
      </c>
      <c r="D208" s="77">
        <f>INDEX(Inputs1[[2013-14]:[2029-30]], MATCH(_xlfn.CONCAT(Costs!D$4,"_",Costs!$B208),Inputs1!$X$2:$X$507, 0), MATCH(Costs!$C208,Inputs1[[#Headers],[2013-14]:[2029-30]], 0))</f>
        <v>11.089481072950615</v>
      </c>
      <c r="E208" s="77">
        <f>INDEX(Inputs1[[2013-14]:[2029-30]], MATCH(_xlfn.CONCAT(Costs!E$4,"_",Costs!$B208),Inputs1!$X$2:$X$507, 0), MATCH(Costs!$C208,Inputs1[[#Headers],[2013-14]:[2029-30]], 0))</f>
        <v>27.304786701075191</v>
      </c>
      <c r="F208" s="77">
        <f>INDEX(Inputs1[[2013-14]:[2029-30]], MATCH(_xlfn.CONCAT(Costs!F$4,"_",Costs!$B208),Inputs1!$X$2:$X$507, 0), MATCH(Costs!$C208,Inputs1[[#Headers],[2013-14]:[2029-30]], 0))</f>
        <v>38.394267774025806</v>
      </c>
      <c r="H208" s="78" t="b">
        <f t="shared" si="7"/>
        <v>1</v>
      </c>
      <c r="J208" s="202"/>
    </row>
    <row r="209" spans="1:10">
      <c r="A209" s="66" t="str">
        <f t="shared" ref="A209:A264" si="11">B209&amp;RIGHT(C209,2)</f>
        <v>AFW16</v>
      </c>
      <c r="B209" s="66" t="s">
        <v>36</v>
      </c>
      <c r="C209" s="66" t="s">
        <v>20</v>
      </c>
      <c r="D209" s="77">
        <f>INDEX(Inputs1[[2013-14]:[2029-30]], MATCH(_xlfn.CONCAT(Costs!D$4,"_",Costs!$B209),Inputs1!$X$2:$X$507, 0), MATCH(Costs!$C209,Inputs1[[#Headers],[2013-14]:[2029-30]], 0))</f>
        <v>12.303347753743759</v>
      </c>
      <c r="E209" s="77">
        <f>INDEX(Inputs1[[2013-14]:[2029-30]], MATCH(_xlfn.CONCAT(Costs!E$4,"_",Costs!$B209),Inputs1!$X$2:$X$507, 0), MATCH(Costs!$C209,Inputs1[[#Headers],[2013-14]:[2029-30]], 0))</f>
        <v>27.81642470881863</v>
      </c>
      <c r="F209" s="77">
        <f>INDEX(Inputs1[[2013-14]:[2029-30]], MATCH(_xlfn.CONCAT(Costs!F$4,"_",Costs!$B209),Inputs1!$X$2:$X$507, 0), MATCH(Costs!$C209,Inputs1[[#Headers],[2013-14]:[2029-30]], 0))</f>
        <v>40.119772462562388</v>
      </c>
      <c r="H209" s="78" t="b">
        <f t="shared" si="7"/>
        <v>1</v>
      </c>
      <c r="J209" s="202"/>
    </row>
    <row r="210" spans="1:10">
      <c r="A210" s="66" t="str">
        <f t="shared" si="11"/>
        <v>AFW17</v>
      </c>
      <c r="B210" s="66" t="s">
        <v>36</v>
      </c>
      <c r="C210" s="66" t="s">
        <v>21</v>
      </c>
      <c r="D210" s="77">
        <f>INDEX(Inputs1[[2013-14]:[2029-30]], MATCH(_xlfn.CONCAT(Costs!D$4,"_",Costs!$B210),Inputs1!$X$2:$X$507, 0), MATCH(Costs!$C210,Inputs1[[#Headers],[2013-14]:[2029-30]], 0))</f>
        <v>12.185214608124742</v>
      </c>
      <c r="E210" s="77">
        <f>INDEX(Inputs1[[2013-14]:[2029-30]], MATCH(_xlfn.CONCAT(Costs!E$4,"_",Costs!$B210),Inputs1!$X$2:$X$507, 0), MATCH(Costs!$C210,Inputs1[[#Headers],[2013-14]:[2029-30]], 0))</f>
        <v>27.073811653672539</v>
      </c>
      <c r="F210" s="77">
        <f>INDEX(Inputs1[[2013-14]:[2029-30]], MATCH(_xlfn.CONCAT(Costs!F$4,"_",Costs!$B210),Inputs1!$X$2:$X$507, 0), MATCH(Costs!$C210,Inputs1[[#Headers],[2013-14]:[2029-30]], 0))</f>
        <v>39.259026261797281</v>
      </c>
      <c r="H210" s="78" t="b">
        <f t="shared" si="7"/>
        <v>1</v>
      </c>
      <c r="J210" s="202"/>
    </row>
    <row r="211" spans="1:10">
      <c r="A211" s="66" t="str">
        <f t="shared" si="11"/>
        <v>AFW18</v>
      </c>
      <c r="B211" s="66" t="s">
        <v>36</v>
      </c>
      <c r="C211" s="66" t="s">
        <v>22</v>
      </c>
      <c r="D211" s="77">
        <f>INDEX(Inputs1[[2013-14]:[2029-30]], MATCH(_xlfn.CONCAT(Costs!D$4,"_",Costs!$B211),Inputs1!$X$2:$X$507, 0), MATCH(Costs!$C211,Inputs1[[#Headers],[2013-14]:[2029-30]], 0))</f>
        <v>12.59499600191908</v>
      </c>
      <c r="E211" s="77">
        <f>INDEX(Inputs1[[2013-14]:[2029-30]], MATCH(_xlfn.CONCAT(Costs!E$4,"_",Costs!$B211),Inputs1!$X$2:$X$507, 0), MATCH(Costs!$C211,Inputs1[[#Headers],[2013-14]:[2029-30]], 0))</f>
        <v>25.908997681113064</v>
      </c>
      <c r="F211" s="77">
        <f>INDEX(Inputs1[[2013-14]:[2029-30]], MATCH(_xlfn.CONCAT(Costs!F$4,"_",Costs!$B211),Inputs1!$X$2:$X$507, 0), MATCH(Costs!$C211,Inputs1[[#Headers],[2013-14]:[2029-30]], 0))</f>
        <v>38.503993683032142</v>
      </c>
      <c r="H211" s="78" t="b">
        <f t="shared" si="7"/>
        <v>1</v>
      </c>
      <c r="J211" s="202"/>
    </row>
    <row r="212" spans="1:10">
      <c r="A212" s="66" t="str">
        <f t="shared" si="11"/>
        <v>AFW19</v>
      </c>
      <c r="B212" s="66" t="s">
        <v>36</v>
      </c>
      <c r="C212" s="66" t="s">
        <v>23</v>
      </c>
      <c r="D212" s="77">
        <f>INDEX(Inputs1[[2013-14]:[2029-30]], MATCH(_xlfn.CONCAT(Costs!D$4,"_",Costs!$B212),Inputs1!$X$2:$X$507, 0), MATCH(Costs!$C212,Inputs1[[#Headers],[2013-14]:[2029-30]], 0))</f>
        <v>9.9616352176636376</v>
      </c>
      <c r="E212" s="77">
        <f>INDEX(Inputs1[[2013-14]:[2029-30]], MATCH(_xlfn.CONCAT(Costs!E$4,"_",Costs!$B212),Inputs1!$X$2:$X$507, 0), MATCH(Costs!$C212,Inputs1[[#Headers],[2013-14]:[2029-30]], 0))</f>
        <v>23.070023488881926</v>
      </c>
      <c r="F212" s="77">
        <f>INDEX(Inputs1[[2013-14]:[2029-30]], MATCH(_xlfn.CONCAT(Costs!F$4,"_",Costs!$B212),Inputs1!$X$2:$X$507, 0), MATCH(Costs!$C212,Inputs1[[#Headers],[2013-14]:[2029-30]], 0))</f>
        <v>33.031658706545564</v>
      </c>
      <c r="H212" s="78" t="b">
        <f t="shared" si="7"/>
        <v>1</v>
      </c>
      <c r="J212" s="202"/>
    </row>
    <row r="213" spans="1:10">
      <c r="A213" s="66" t="str">
        <f t="shared" si="11"/>
        <v>AFW20</v>
      </c>
      <c r="B213" s="66" t="s">
        <v>36</v>
      </c>
      <c r="C213" s="66" t="s">
        <v>24</v>
      </c>
      <c r="D213" s="77">
        <f>INDEX(Inputs1[[2013-14]:[2029-30]], MATCH(_xlfn.CONCAT(Costs!D$4,"_",Costs!$B213),Inputs1!$X$2:$X$507, 0), MATCH(Costs!$C213,Inputs1[[#Headers],[2013-14]:[2029-30]], 0))</f>
        <v>13.139474555393027</v>
      </c>
      <c r="E213" s="77">
        <f>INDEX(Inputs1[[2013-14]:[2029-30]], MATCH(_xlfn.CONCAT(Costs!E$4,"_",Costs!$B213),Inputs1!$X$2:$X$507, 0), MATCH(Costs!$C213,Inputs1[[#Headers],[2013-14]:[2029-30]], 0))</f>
        <v>22.921045500038495</v>
      </c>
      <c r="F213" s="77">
        <f>INDEX(Inputs1[[2013-14]:[2029-30]], MATCH(_xlfn.CONCAT(Costs!F$4,"_",Costs!$B213),Inputs1!$X$2:$X$507, 0), MATCH(Costs!$C213,Inputs1[[#Headers],[2013-14]:[2029-30]], 0))</f>
        <v>36.060520055431525</v>
      </c>
      <c r="H213" s="78" t="b">
        <f t="shared" si="7"/>
        <v>1</v>
      </c>
      <c r="J213" s="202"/>
    </row>
    <row r="214" spans="1:10">
      <c r="A214" s="66" t="str">
        <f t="shared" si="11"/>
        <v>AFW21</v>
      </c>
      <c r="B214" s="66" t="s">
        <v>36</v>
      </c>
      <c r="C214" s="66" t="s">
        <v>25</v>
      </c>
      <c r="D214" s="77">
        <f>INDEX(Inputs1[[2013-14]:[2029-30]], MATCH(_xlfn.CONCAT(Costs!D$4,"_",Costs!$B214),Inputs1!$X$2:$X$507, 0), MATCH(Costs!$C214,Inputs1[[#Headers],[2013-14]:[2029-30]], 0))</f>
        <v>11.573603834109829</v>
      </c>
      <c r="E214" s="77">
        <f>INDEX(Inputs1[[2013-14]:[2029-30]], MATCH(_xlfn.CONCAT(Costs!E$4,"_",Costs!$B214),Inputs1!$X$2:$X$507, 0), MATCH(Costs!$C214,Inputs1[[#Headers],[2013-14]:[2029-30]], 0))</f>
        <v>22.087167952340945</v>
      </c>
      <c r="F214" s="77">
        <f>INDEX(Inputs1[[2013-14]:[2029-30]], MATCH(_xlfn.CONCAT(Costs!F$4,"_",Costs!$B214),Inputs1!$X$2:$X$507, 0), MATCH(Costs!$C214,Inputs1[[#Headers],[2013-14]:[2029-30]], 0))</f>
        <v>33.660771786450773</v>
      </c>
      <c r="H214" s="78" t="b">
        <f t="shared" si="7"/>
        <v>1</v>
      </c>
      <c r="J214" s="202"/>
    </row>
    <row r="215" spans="1:10">
      <c r="A215" s="66" t="str">
        <f t="shared" si="11"/>
        <v>AFW22</v>
      </c>
      <c r="B215" s="66" t="s">
        <v>36</v>
      </c>
      <c r="C215" s="66" t="s">
        <v>26</v>
      </c>
      <c r="D215" s="77">
        <f>INDEX(Inputs1[[2013-14]:[2029-30]], MATCH(_xlfn.CONCAT(Costs!D$4,"_",Costs!$B215),Inputs1!$X$2:$X$507, 0), MATCH(Costs!$C215,Inputs1[[#Headers],[2013-14]:[2029-30]], 0))</f>
        <v>10.740357300721966</v>
      </c>
      <c r="E215" s="77">
        <f>INDEX(Inputs1[[2013-14]:[2029-30]], MATCH(_xlfn.CONCAT(Costs!E$4,"_",Costs!$B215),Inputs1!$X$2:$X$507, 0), MATCH(Costs!$C215,Inputs1[[#Headers],[2013-14]:[2029-30]], 0))</f>
        <v>20.410089565993673</v>
      </c>
      <c r="F215" s="77">
        <f>INDEX(Inputs1[[2013-14]:[2029-30]], MATCH(_xlfn.CONCAT(Costs!F$4,"_",Costs!$B215),Inputs1!$X$2:$X$507, 0), MATCH(Costs!$C215,Inputs1[[#Headers],[2013-14]:[2029-30]], 0))</f>
        <v>31.15044686671564</v>
      </c>
      <c r="H215" s="78" t="b">
        <f t="shared" si="7"/>
        <v>1</v>
      </c>
      <c r="J215" s="202"/>
    </row>
    <row r="216" spans="1:10">
      <c r="A216" s="66" t="str">
        <f t="shared" ref="A216:A223" si="12">B216&amp;RIGHT(C216,2)</f>
        <v>AFW23</v>
      </c>
      <c r="B216" s="66" t="s">
        <v>36</v>
      </c>
      <c r="C216" s="66" t="s">
        <v>27</v>
      </c>
      <c r="D216" s="77">
        <f>INDEX(Inputs1[[2013-14]:[2029-30]], MATCH(_xlfn.CONCAT(Costs!D$4,"_",Costs!$B216),Inputs1!$X$2:$X$507, 0), MATCH(Costs!$C216,Inputs1[[#Headers],[2013-14]:[2029-30]], 0))</f>
        <v>13.346</v>
      </c>
      <c r="E216" s="77">
        <f>INDEX(Inputs1[[2013-14]:[2029-30]], MATCH(_xlfn.CONCAT(Costs!E$4,"_",Costs!$B216),Inputs1!$X$2:$X$507, 0), MATCH(Costs!$C216,Inputs1[[#Headers],[2013-14]:[2029-30]], 0))</f>
        <v>18.18340230466664</v>
      </c>
      <c r="F216" s="77">
        <f>INDEX(Inputs1[[2013-14]:[2029-30]], MATCH(_xlfn.CONCAT(Costs!F$4,"_",Costs!$B216),Inputs1!$X$2:$X$507, 0), MATCH(Costs!$C216,Inputs1[[#Headers],[2013-14]:[2029-30]], 0))</f>
        <v>31.52940230466664</v>
      </c>
      <c r="H216" s="78" t="b">
        <f t="shared" si="7"/>
        <v>1</v>
      </c>
      <c r="J216" s="202"/>
    </row>
    <row r="217" spans="1:10">
      <c r="A217" s="66" t="str">
        <f t="shared" si="12"/>
        <v>AFW24</v>
      </c>
      <c r="B217" s="66" t="s">
        <v>36</v>
      </c>
      <c r="C217" s="66" t="s">
        <v>28</v>
      </c>
      <c r="D217" s="77">
        <f>INDEX(Inputs1[[2013-14]:[2029-30]], MATCH(_xlfn.CONCAT(Costs!D$4,"_",Costs!$B217),Inputs1!$X$2:$X$507, 0), MATCH(Costs!$C217,Inputs1[[#Headers],[2013-14]:[2029-30]], 0))</f>
        <v>10.630345225872691</v>
      </c>
      <c r="E217" s="77">
        <f>INDEX(Inputs1[[2013-14]:[2029-30]], MATCH(_xlfn.CONCAT(Costs!E$4,"_",Costs!$B217),Inputs1!$X$2:$X$507, 0), MATCH(Costs!$C217,Inputs1[[#Headers],[2013-14]:[2029-30]], 0))</f>
        <v>21.20573857802875</v>
      </c>
      <c r="F217" s="77">
        <f>INDEX(Inputs1[[2013-14]:[2029-30]], MATCH(_xlfn.CONCAT(Costs!F$4,"_",Costs!$B217),Inputs1!$X$2:$X$507, 0), MATCH(Costs!$C217,Inputs1[[#Headers],[2013-14]:[2029-30]], 0))</f>
        <v>31.836083803901442</v>
      </c>
      <c r="H217" s="78" t="b">
        <f t="shared" si="7"/>
        <v>1</v>
      </c>
      <c r="J217" s="202"/>
    </row>
    <row r="218" spans="1:10">
      <c r="A218" s="66" t="str">
        <f t="shared" si="12"/>
        <v>AFW25</v>
      </c>
      <c r="B218" s="66" t="s">
        <v>36</v>
      </c>
      <c r="C218" s="66" t="s">
        <v>29</v>
      </c>
      <c r="D218" s="77">
        <f>INDEX(Inputs1[[2013-14]:[2029-30]], MATCH(_xlfn.CONCAT(Costs!D$4,"_",Costs!$B218),Inputs1!$X$2:$X$507, 0), MATCH(Costs!$C218,Inputs1[[#Headers],[2013-14]:[2029-30]], 0))</f>
        <v>10.720999999999998</v>
      </c>
      <c r="E218" s="77">
        <f>INDEX(Inputs1[[2013-14]:[2029-30]], MATCH(_xlfn.CONCAT(Costs!E$4,"_",Costs!$B218),Inputs1!$X$2:$X$507, 0), MATCH(Costs!$C218,Inputs1[[#Headers],[2013-14]:[2029-30]], 0))</f>
        <v>19.945</v>
      </c>
      <c r="F218" s="77">
        <f>INDEX(Inputs1[[2013-14]:[2029-30]], MATCH(_xlfn.CONCAT(Costs!F$4,"_",Costs!$B218),Inputs1!$X$2:$X$507, 0), MATCH(Costs!$C218,Inputs1[[#Headers],[2013-14]:[2029-30]], 0))</f>
        <v>30.666</v>
      </c>
      <c r="H218" s="78" t="b">
        <f t="shared" ref="H218:H281" si="13">IFERROR(ROUND(D218+E218,6)=ROUND(F218,6), "")</f>
        <v>1</v>
      </c>
      <c r="J218" s="202"/>
    </row>
    <row r="219" spans="1:10">
      <c r="A219" s="66" t="str">
        <f t="shared" si="12"/>
        <v>AFW26</v>
      </c>
      <c r="B219" s="66" t="s">
        <v>36</v>
      </c>
      <c r="C219" s="66" t="s">
        <v>30</v>
      </c>
      <c r="D219" s="77">
        <f>INDEX(Inputs1[[2013-14]:[2029-30]], MATCH(_xlfn.CONCAT(Costs!D$4,"_",Costs!$B219),Inputs1!$X$2:$X$507, 0), MATCH(Costs!$C219,Inputs1[[#Headers],[2013-14]:[2029-30]], 0))</f>
        <v>11.9</v>
      </c>
      <c r="E219" s="77">
        <f>INDEX(Inputs1[[2013-14]:[2029-30]], MATCH(_xlfn.CONCAT(Costs!E$4,"_",Costs!$B219),Inputs1!$X$2:$X$507, 0), MATCH(Costs!$C219,Inputs1[[#Headers],[2013-14]:[2029-30]], 0))</f>
        <v>21.725000000000001</v>
      </c>
      <c r="F219" s="77">
        <f>INDEX(Inputs1[[2013-14]:[2029-30]], MATCH(_xlfn.CONCAT(Costs!F$4,"_",Costs!$B219),Inputs1!$X$2:$X$507, 0), MATCH(Costs!$C219,Inputs1[[#Headers],[2013-14]:[2029-30]], 0))</f>
        <v>33.625</v>
      </c>
      <c r="H219" s="78" t="b">
        <f t="shared" si="13"/>
        <v>1</v>
      </c>
      <c r="J219" s="202"/>
    </row>
    <row r="220" spans="1:10">
      <c r="A220" s="66" t="str">
        <f t="shared" si="12"/>
        <v>AFW27</v>
      </c>
      <c r="B220" s="66" t="s">
        <v>36</v>
      </c>
      <c r="C220" s="66" t="s">
        <v>31</v>
      </c>
      <c r="D220" s="77">
        <f>INDEX(Inputs1[[2013-14]:[2029-30]], MATCH(_xlfn.CONCAT(Costs!D$4,"_",Costs!$B220),Inputs1!$X$2:$X$507, 0), MATCH(Costs!$C220,Inputs1[[#Headers],[2013-14]:[2029-30]], 0))</f>
        <v>11.87</v>
      </c>
      <c r="E220" s="77">
        <f>INDEX(Inputs1[[2013-14]:[2029-30]], MATCH(_xlfn.CONCAT(Costs!E$4,"_",Costs!$B220),Inputs1!$X$2:$X$507, 0), MATCH(Costs!$C220,Inputs1[[#Headers],[2013-14]:[2029-30]], 0))</f>
        <v>21.670000000000009</v>
      </c>
      <c r="F220" s="77">
        <f>INDEX(Inputs1[[2013-14]:[2029-30]], MATCH(_xlfn.CONCAT(Costs!F$4,"_",Costs!$B220),Inputs1!$X$2:$X$507, 0), MATCH(Costs!$C220,Inputs1[[#Headers],[2013-14]:[2029-30]], 0))</f>
        <v>33.540000000000006</v>
      </c>
      <c r="H220" s="78" t="b">
        <f t="shared" si="13"/>
        <v>1</v>
      </c>
      <c r="J220" s="202"/>
    </row>
    <row r="221" spans="1:10">
      <c r="A221" s="66" t="str">
        <f t="shared" si="12"/>
        <v>AFW28</v>
      </c>
      <c r="B221" s="66" t="s">
        <v>36</v>
      </c>
      <c r="C221" s="66" t="s">
        <v>32</v>
      </c>
      <c r="D221" s="77">
        <f>INDEX(Inputs1[[2013-14]:[2029-30]], MATCH(_xlfn.CONCAT(Costs!D$4,"_",Costs!$B221),Inputs1!$X$2:$X$507, 0), MATCH(Costs!$C221,Inputs1[[#Headers],[2013-14]:[2029-30]], 0))</f>
        <v>10.872</v>
      </c>
      <c r="E221" s="77">
        <f>INDEX(Inputs1[[2013-14]:[2029-30]], MATCH(_xlfn.CONCAT(Costs!E$4,"_",Costs!$B221),Inputs1!$X$2:$X$507, 0), MATCH(Costs!$C221,Inputs1[[#Headers],[2013-14]:[2029-30]], 0))</f>
        <v>21.416999999999994</v>
      </c>
      <c r="F221" s="77">
        <f>INDEX(Inputs1[[2013-14]:[2029-30]], MATCH(_xlfn.CONCAT(Costs!F$4,"_",Costs!$B221),Inputs1!$X$2:$X$507, 0), MATCH(Costs!$C221,Inputs1[[#Headers],[2013-14]:[2029-30]], 0))</f>
        <v>32.288999999999994</v>
      </c>
      <c r="H221" s="78" t="b">
        <f t="shared" si="13"/>
        <v>1</v>
      </c>
      <c r="J221" s="202"/>
    </row>
    <row r="222" spans="1:10">
      <c r="A222" s="66" t="str">
        <f t="shared" si="12"/>
        <v>AFW29</v>
      </c>
      <c r="B222" s="66" t="s">
        <v>36</v>
      </c>
      <c r="C222" s="66" t="s">
        <v>33</v>
      </c>
      <c r="D222" s="77">
        <f>INDEX(Inputs1[[2013-14]:[2029-30]], MATCH(_xlfn.CONCAT(Costs!D$4,"_",Costs!$B222),Inputs1!$X$2:$X$507, 0), MATCH(Costs!$C222,Inputs1[[#Headers],[2013-14]:[2029-30]], 0))</f>
        <v>10.896000000000001</v>
      </c>
      <c r="E222" s="77">
        <f>INDEX(Inputs1[[2013-14]:[2029-30]], MATCH(_xlfn.CONCAT(Costs!E$4,"_",Costs!$B222),Inputs1!$X$2:$X$507, 0), MATCH(Costs!$C222,Inputs1[[#Headers],[2013-14]:[2029-30]], 0))</f>
        <v>21.361999999999995</v>
      </c>
      <c r="F222" s="77">
        <f>INDEX(Inputs1[[2013-14]:[2029-30]], MATCH(_xlfn.CONCAT(Costs!F$4,"_",Costs!$B222),Inputs1!$X$2:$X$507, 0), MATCH(Costs!$C222,Inputs1[[#Headers],[2013-14]:[2029-30]], 0))</f>
        <v>32.257999999999996</v>
      </c>
      <c r="H222" s="78" t="b">
        <f t="shared" si="13"/>
        <v>1</v>
      </c>
      <c r="J222" s="202"/>
    </row>
    <row r="223" spans="1:10">
      <c r="A223" s="66" t="str">
        <f t="shared" si="12"/>
        <v>AFW30</v>
      </c>
      <c r="B223" s="66" t="s">
        <v>36</v>
      </c>
      <c r="C223" s="66" t="s">
        <v>34</v>
      </c>
      <c r="D223" s="77">
        <f>INDEX(Inputs1[[2013-14]:[2029-30]], MATCH(_xlfn.CONCAT(Costs!D$4,"_",Costs!$B223),Inputs1!$X$2:$X$507, 0), MATCH(Costs!$C223,Inputs1[[#Headers],[2013-14]:[2029-30]], 0))</f>
        <v>10.914</v>
      </c>
      <c r="E223" s="77">
        <f>INDEX(Inputs1[[2013-14]:[2029-30]], MATCH(_xlfn.CONCAT(Costs!E$4,"_",Costs!$B223),Inputs1!$X$2:$X$507, 0), MATCH(Costs!$C223,Inputs1[[#Headers],[2013-14]:[2029-30]], 0))</f>
        <v>21.296999999999997</v>
      </c>
      <c r="F223" s="77">
        <f>INDEX(Inputs1[[2013-14]:[2029-30]], MATCH(_xlfn.CONCAT(Costs!F$4,"_",Costs!$B223),Inputs1!$X$2:$X$507, 0), MATCH(Costs!$C223,Inputs1[[#Headers],[2013-14]:[2029-30]], 0))</f>
        <v>32.210999999999999</v>
      </c>
      <c r="H223" s="78" t="b">
        <f t="shared" si="13"/>
        <v>1</v>
      </c>
      <c r="J223" s="202"/>
    </row>
    <row r="224" spans="1:10">
      <c r="A224" s="66" t="str">
        <f t="shared" si="11"/>
        <v>BRL14</v>
      </c>
      <c r="B224" s="66" t="s">
        <v>93</v>
      </c>
      <c r="C224" s="66" t="s">
        <v>18</v>
      </c>
      <c r="D224" s="77">
        <f>INDEX(Inputs1[[2013-14]:[2029-30]], MATCH(_xlfn.CONCAT(Costs!D$4,"_",Costs!$B224),Inputs1!$X$2:$X$507, 0), MATCH(Costs!$C224,Inputs1[[#Headers],[2013-14]:[2029-30]], 0))</f>
        <v>5.1163370520622031</v>
      </c>
      <c r="E224" s="77">
        <f>INDEX(Inputs1[[2013-14]:[2029-30]], MATCH(_xlfn.CONCAT(Costs!E$4,"_",Costs!$B224),Inputs1!$X$2:$X$507, 0), MATCH(Costs!$C224,Inputs1[[#Headers],[2013-14]:[2029-30]], 0))</f>
        <v>6.6799395706558471</v>
      </c>
      <c r="F224" s="77">
        <f>INDEX(Inputs1[[2013-14]:[2029-30]], MATCH(_xlfn.CONCAT(Costs!F$4,"_",Costs!$B224),Inputs1!$X$2:$X$507, 0), MATCH(Costs!$C224,Inputs1[[#Headers],[2013-14]:[2029-30]], 0))</f>
        <v>11.79627662271805</v>
      </c>
      <c r="H224" s="78" t="b">
        <f t="shared" si="13"/>
        <v>1</v>
      </c>
      <c r="J224" s="202"/>
    </row>
    <row r="225" spans="1:10">
      <c r="A225" s="66" t="str">
        <f t="shared" si="11"/>
        <v>BRL15</v>
      </c>
      <c r="B225" s="66" t="s">
        <v>93</v>
      </c>
      <c r="C225" s="66" t="s">
        <v>19</v>
      </c>
      <c r="D225" s="77">
        <f>INDEX(Inputs1[[2013-14]:[2029-30]], MATCH(_xlfn.CONCAT(Costs!D$4,"_",Costs!$B225),Inputs1!$X$2:$X$507, 0), MATCH(Costs!$C225,Inputs1[[#Headers],[2013-14]:[2029-30]], 0))</f>
        <v>4.8118576084231641</v>
      </c>
      <c r="E225" s="77">
        <f>INDEX(Inputs1[[2013-14]:[2029-30]], MATCH(_xlfn.CONCAT(Costs!E$4,"_",Costs!$B225),Inputs1!$X$2:$X$507, 0), MATCH(Costs!$C225,Inputs1[[#Headers],[2013-14]:[2029-30]], 0))</f>
        <v>6.9969344865045553</v>
      </c>
      <c r="F225" s="77">
        <f>INDEX(Inputs1[[2013-14]:[2029-30]], MATCH(_xlfn.CONCAT(Costs!F$4,"_",Costs!$B225),Inputs1!$X$2:$X$507, 0), MATCH(Costs!$C225,Inputs1[[#Headers],[2013-14]:[2029-30]], 0))</f>
        <v>11.808792094927719</v>
      </c>
      <c r="H225" s="78" t="b">
        <f t="shared" si="13"/>
        <v>1</v>
      </c>
      <c r="J225" s="202"/>
    </row>
    <row r="226" spans="1:10">
      <c r="A226" s="66" t="str">
        <f t="shared" si="11"/>
        <v>BRL16</v>
      </c>
      <c r="B226" s="66" t="s">
        <v>93</v>
      </c>
      <c r="C226" s="66" t="s">
        <v>20</v>
      </c>
      <c r="D226" s="77">
        <f>INDEX(Inputs1[[2013-14]:[2029-30]], MATCH(_xlfn.CONCAT(Costs!D$4,"_",Costs!$B226),Inputs1!$X$2:$X$507, 0), MATCH(Costs!$C226,Inputs1[[#Headers],[2013-14]:[2029-30]], 0))</f>
        <v>3.4799704658901827</v>
      </c>
      <c r="E226" s="77">
        <f>INDEX(Inputs1[[2013-14]:[2029-30]], MATCH(_xlfn.CONCAT(Costs!E$4,"_",Costs!$B226),Inputs1!$X$2:$X$507, 0), MATCH(Costs!$C226,Inputs1[[#Headers],[2013-14]:[2029-30]], 0))</f>
        <v>7.2916006655574037</v>
      </c>
      <c r="F226" s="77">
        <f>INDEX(Inputs1[[2013-14]:[2029-30]], MATCH(_xlfn.CONCAT(Costs!F$4,"_",Costs!$B226),Inputs1!$X$2:$X$507, 0), MATCH(Costs!$C226,Inputs1[[#Headers],[2013-14]:[2029-30]], 0))</f>
        <v>10.771571131447587</v>
      </c>
      <c r="H226" s="78" t="b">
        <f t="shared" si="13"/>
        <v>1</v>
      </c>
      <c r="J226" s="202"/>
    </row>
    <row r="227" spans="1:10">
      <c r="A227" s="66" t="str">
        <f t="shared" si="11"/>
        <v>BRL17</v>
      </c>
      <c r="B227" s="66" t="s">
        <v>93</v>
      </c>
      <c r="C227" s="66" t="s">
        <v>21</v>
      </c>
      <c r="D227" s="77">
        <f>INDEX(Inputs1[[2013-14]:[2029-30]], MATCH(_xlfn.CONCAT(Costs!D$4,"_",Costs!$B227),Inputs1!$X$2:$X$507, 0), MATCH(Costs!$C227,Inputs1[[#Headers],[2013-14]:[2029-30]], 0))</f>
        <v>3.9514702503077546</v>
      </c>
      <c r="E227" s="77">
        <f>INDEX(Inputs1[[2013-14]:[2029-30]], MATCH(_xlfn.CONCAT(Costs!E$4,"_",Costs!$B227),Inputs1!$X$2:$X$507, 0), MATCH(Costs!$C227,Inputs1[[#Headers],[2013-14]:[2029-30]], 0))</f>
        <v>6.8385821469509844</v>
      </c>
      <c r="F227" s="77">
        <f>INDEX(Inputs1[[2013-14]:[2029-30]], MATCH(_xlfn.CONCAT(Costs!F$4,"_",Costs!$B227),Inputs1!$X$2:$X$507, 0), MATCH(Costs!$C227,Inputs1[[#Headers],[2013-14]:[2029-30]], 0))</f>
        <v>10.790052397258739</v>
      </c>
      <c r="H227" s="78" t="b">
        <f t="shared" si="13"/>
        <v>1</v>
      </c>
      <c r="J227" s="202"/>
    </row>
    <row r="228" spans="1:10">
      <c r="A228" s="66" t="str">
        <f t="shared" si="11"/>
        <v>BRL18</v>
      </c>
      <c r="B228" s="66" t="s">
        <v>93</v>
      </c>
      <c r="C228" s="66" t="s">
        <v>22</v>
      </c>
      <c r="D228" s="77">
        <f>INDEX(Inputs1[[2013-14]:[2029-30]], MATCH(_xlfn.CONCAT(Costs!D$4,"_",Costs!$B228),Inputs1!$X$2:$X$507, 0), MATCH(Costs!$C228,Inputs1[[#Headers],[2013-14]:[2029-30]], 0))</f>
        <v>4.0944362705901165</v>
      </c>
      <c r="E228" s="77">
        <f>INDEX(Inputs1[[2013-14]:[2029-30]], MATCH(_xlfn.CONCAT(Costs!E$4,"_",Costs!$B228),Inputs1!$X$2:$X$507, 0), MATCH(Costs!$C228,Inputs1[[#Headers],[2013-14]:[2029-30]], 0))</f>
        <v>7.7201611226611222</v>
      </c>
      <c r="F228" s="77">
        <f>INDEX(Inputs1[[2013-14]:[2029-30]], MATCH(_xlfn.CONCAT(Costs!F$4,"_",Costs!$B228),Inputs1!$X$2:$X$507, 0), MATCH(Costs!$C228,Inputs1[[#Headers],[2013-14]:[2029-30]], 0))</f>
        <v>11.814597393251239</v>
      </c>
      <c r="H228" s="78" t="b">
        <f t="shared" si="13"/>
        <v>1</v>
      </c>
      <c r="J228" s="202"/>
    </row>
    <row r="229" spans="1:10">
      <c r="A229" s="66" t="str">
        <f t="shared" si="11"/>
        <v>BRL19</v>
      </c>
      <c r="B229" s="66" t="s">
        <v>93</v>
      </c>
      <c r="C229" s="66" t="s">
        <v>23</v>
      </c>
      <c r="D229" s="77">
        <f>INDEX(Inputs1[[2013-14]:[2029-30]], MATCH(_xlfn.CONCAT(Costs!D$4,"_",Costs!$B229),Inputs1!$X$2:$X$507, 0), MATCH(Costs!$C229,Inputs1[[#Headers],[2013-14]:[2029-30]], 0))</f>
        <v>5.054226432821797</v>
      </c>
      <c r="E229" s="77">
        <f>INDEX(Inputs1[[2013-14]:[2029-30]], MATCH(_xlfn.CONCAT(Costs!E$4,"_",Costs!$B229),Inputs1!$X$2:$X$507, 0), MATCH(Costs!$C229,Inputs1[[#Headers],[2013-14]:[2029-30]], 0))</f>
        <v>8.5235158941434435</v>
      </c>
      <c r="F229" s="77">
        <f>INDEX(Inputs1[[2013-14]:[2029-30]], MATCH(_xlfn.CONCAT(Costs!F$4,"_",Costs!$B229),Inputs1!$X$2:$X$507, 0), MATCH(Costs!$C229,Inputs1[[#Headers],[2013-14]:[2029-30]], 0))</f>
        <v>13.577742326965236</v>
      </c>
      <c r="H229" s="78" t="b">
        <f t="shared" si="13"/>
        <v>1</v>
      </c>
      <c r="J229" s="202"/>
    </row>
    <row r="230" spans="1:10">
      <c r="A230" s="66" t="str">
        <f t="shared" si="11"/>
        <v>BRL20</v>
      </c>
      <c r="B230" s="66" t="s">
        <v>93</v>
      </c>
      <c r="C230" s="66" t="s">
        <v>24</v>
      </c>
      <c r="D230" s="77">
        <f>INDEX(Inputs1[[2013-14]:[2029-30]], MATCH(_xlfn.CONCAT(Costs!D$4,"_",Costs!$B230),Inputs1!$X$2:$X$507, 0), MATCH(Costs!$C230,Inputs1[[#Headers],[2013-14]:[2029-30]], 0))</f>
        <v>5.6666044345215285</v>
      </c>
      <c r="E230" s="77">
        <f>INDEX(Inputs1[[2013-14]:[2029-30]], MATCH(_xlfn.CONCAT(Costs!E$4,"_",Costs!$B230),Inputs1!$X$2:$X$507, 0), MATCH(Costs!$C230,Inputs1[[#Headers],[2013-14]:[2029-30]], 0))</f>
        <v>9.663679677673418</v>
      </c>
      <c r="F230" s="77">
        <f>INDEX(Inputs1[[2013-14]:[2029-30]], MATCH(_xlfn.CONCAT(Costs!F$4,"_",Costs!$B230),Inputs1!$X$2:$X$507, 0), MATCH(Costs!$C230,Inputs1[[#Headers],[2013-14]:[2029-30]], 0))</f>
        <v>15.330284112194938</v>
      </c>
      <c r="H230" s="78" t="b">
        <f t="shared" si="13"/>
        <v>1</v>
      </c>
      <c r="J230" s="202"/>
    </row>
    <row r="231" spans="1:10">
      <c r="A231" s="66" t="str">
        <f t="shared" si="11"/>
        <v>BRL21</v>
      </c>
      <c r="B231" s="66" t="s">
        <v>93</v>
      </c>
      <c r="C231" s="66" t="s">
        <v>25</v>
      </c>
      <c r="D231" s="77">
        <f>INDEX(Inputs1[[2013-14]:[2029-30]], MATCH(_xlfn.CONCAT(Costs!D$4,"_",Costs!$B231),Inputs1!$X$2:$X$507, 0), MATCH(Costs!$C231,Inputs1[[#Headers],[2013-14]:[2029-30]], 0))</f>
        <v>6.0805682425723653</v>
      </c>
      <c r="E231" s="77">
        <f>INDEX(Inputs1[[2013-14]:[2029-30]], MATCH(_xlfn.CONCAT(Costs!E$4,"_",Costs!$B231),Inputs1!$X$2:$X$507, 0), MATCH(Costs!$C231,Inputs1[[#Headers],[2013-14]:[2029-30]], 0))</f>
        <v>8.1972645688535835</v>
      </c>
      <c r="F231" s="77">
        <f>INDEX(Inputs1[[2013-14]:[2029-30]], MATCH(_xlfn.CONCAT(Costs!F$4,"_",Costs!$B231),Inputs1!$X$2:$X$507, 0), MATCH(Costs!$C231,Inputs1[[#Headers],[2013-14]:[2029-30]], 0))</f>
        <v>14.277832811425949</v>
      </c>
      <c r="H231" s="78" t="b">
        <f t="shared" si="13"/>
        <v>1</v>
      </c>
      <c r="J231" s="202"/>
    </row>
    <row r="232" spans="1:10">
      <c r="A232" s="66" t="str">
        <f t="shared" si="11"/>
        <v>BRL22</v>
      </c>
      <c r="B232" s="66" t="s">
        <v>93</v>
      </c>
      <c r="C232" s="66" t="s">
        <v>26</v>
      </c>
      <c r="D232" s="77">
        <f>INDEX(Inputs1[[2013-14]:[2029-30]], MATCH(_xlfn.CONCAT(Costs!D$4,"_",Costs!$B232),Inputs1!$X$2:$X$507, 0), MATCH(Costs!$C232,Inputs1[[#Headers],[2013-14]:[2029-30]], 0))</f>
        <v>3.436174672167378</v>
      </c>
      <c r="E232" s="77">
        <f>INDEX(Inputs1[[2013-14]:[2029-30]], MATCH(_xlfn.CONCAT(Costs!E$4,"_",Costs!$B232),Inputs1!$X$2:$X$507, 0), MATCH(Costs!$C232,Inputs1[[#Headers],[2013-14]:[2029-30]], 0))</f>
        <v>6.6145546633269481</v>
      </c>
      <c r="F232" s="77">
        <f>INDEX(Inputs1[[2013-14]:[2029-30]], MATCH(_xlfn.CONCAT(Costs!F$4,"_",Costs!$B232),Inputs1!$X$2:$X$507, 0), MATCH(Costs!$C232,Inputs1[[#Headers],[2013-14]:[2029-30]], 0))</f>
        <v>10.050729335494326</v>
      </c>
      <c r="H232" s="78" t="b">
        <f t="shared" si="13"/>
        <v>1</v>
      </c>
      <c r="J232" s="202"/>
    </row>
    <row r="233" spans="1:10">
      <c r="A233" s="66" t="str">
        <f t="shared" ref="A233:A240" si="14">B233&amp;RIGHT(C233,2)</f>
        <v>BRL23</v>
      </c>
      <c r="B233" s="66" t="s">
        <v>93</v>
      </c>
      <c r="C233" s="66" t="s">
        <v>27</v>
      </c>
      <c r="D233" s="77">
        <f>INDEX(Inputs1[[2013-14]:[2029-30]], MATCH(_xlfn.CONCAT(Costs!D$4,"_",Costs!$B233),Inputs1!$X$2:$X$507, 0), MATCH(Costs!$C233,Inputs1[[#Headers],[2013-14]:[2029-30]], 0))</f>
        <v>4.2170000000000005</v>
      </c>
      <c r="E233" s="77">
        <f>INDEX(Inputs1[[2013-14]:[2029-30]], MATCH(_xlfn.CONCAT(Costs!E$4,"_",Costs!$B233),Inputs1!$X$2:$X$507, 0), MATCH(Costs!$C233,Inputs1[[#Headers],[2013-14]:[2029-30]], 0))</f>
        <v>6.58</v>
      </c>
      <c r="F233" s="77">
        <f>INDEX(Inputs1[[2013-14]:[2029-30]], MATCH(_xlfn.CONCAT(Costs!F$4,"_",Costs!$B233),Inputs1!$X$2:$X$507, 0), MATCH(Costs!$C233,Inputs1[[#Headers],[2013-14]:[2029-30]], 0))</f>
        <v>10.797000000000001</v>
      </c>
      <c r="H233" s="78" t="b">
        <f t="shared" si="13"/>
        <v>1</v>
      </c>
      <c r="J233" s="202"/>
    </row>
    <row r="234" spans="1:10">
      <c r="A234" s="66" t="str">
        <f t="shared" si="14"/>
        <v>BRL24</v>
      </c>
      <c r="B234" s="66" t="s">
        <v>93</v>
      </c>
      <c r="C234" s="66" t="s">
        <v>28</v>
      </c>
      <c r="D234" s="77">
        <f>INDEX(Inputs1[[2013-14]:[2029-30]], MATCH(_xlfn.CONCAT(Costs!D$4,"_",Costs!$B234),Inputs1!$X$2:$X$507, 0), MATCH(Costs!$C234,Inputs1[[#Headers],[2013-14]:[2029-30]], 0))</f>
        <v>4.2559278747433265</v>
      </c>
      <c r="E234" s="77">
        <f>INDEX(Inputs1[[2013-14]:[2029-30]], MATCH(_xlfn.CONCAT(Costs!E$4,"_",Costs!$B234),Inputs1!$X$2:$X$507, 0), MATCH(Costs!$C234,Inputs1[[#Headers],[2013-14]:[2029-30]], 0))</f>
        <v>5.4402354979466114</v>
      </c>
      <c r="F234" s="77">
        <f>INDEX(Inputs1[[2013-14]:[2029-30]], MATCH(_xlfn.CONCAT(Costs!F$4,"_",Costs!$B234),Inputs1!$X$2:$X$507, 0), MATCH(Costs!$C234,Inputs1[[#Headers],[2013-14]:[2029-30]], 0))</f>
        <v>9.6961633726899379</v>
      </c>
      <c r="H234" s="78" t="b">
        <f t="shared" si="13"/>
        <v>1</v>
      </c>
      <c r="J234" s="202"/>
    </row>
    <row r="235" spans="1:10">
      <c r="A235" s="66" t="str">
        <f t="shared" si="14"/>
        <v>BRL25</v>
      </c>
      <c r="B235" s="66" t="s">
        <v>93</v>
      </c>
      <c r="C235" s="66" t="s">
        <v>29</v>
      </c>
      <c r="D235" s="77">
        <f>INDEX(Inputs1[[2013-14]:[2029-30]], MATCH(_xlfn.CONCAT(Costs!D$4,"_",Costs!$B235),Inputs1!$X$2:$X$507, 0), MATCH(Costs!$C235,Inputs1[[#Headers],[2013-14]:[2029-30]], 0))</f>
        <v>5.4768343732864677</v>
      </c>
      <c r="E235" s="77">
        <f>INDEX(Inputs1[[2013-14]:[2029-30]], MATCH(_xlfn.CONCAT(Costs!E$4,"_",Costs!$B235),Inputs1!$X$2:$X$507, 0), MATCH(Costs!$C235,Inputs1[[#Headers],[2013-14]:[2029-30]], 0))</f>
        <v>5.662025939475023</v>
      </c>
      <c r="F235" s="77">
        <f>INDEX(Inputs1[[2013-14]:[2029-30]], MATCH(_xlfn.CONCAT(Costs!F$4,"_",Costs!$B235),Inputs1!$X$2:$X$507, 0), MATCH(Costs!$C235,Inputs1[[#Headers],[2013-14]:[2029-30]], 0))</f>
        <v>11.138860312761491</v>
      </c>
      <c r="H235" s="78" t="b">
        <f t="shared" si="13"/>
        <v>1</v>
      </c>
      <c r="J235" s="202"/>
    </row>
    <row r="236" spans="1:10">
      <c r="A236" s="66" t="str">
        <f t="shared" si="14"/>
        <v>BRL26</v>
      </c>
      <c r="B236" s="66" t="s">
        <v>93</v>
      </c>
      <c r="C236" s="66" t="s">
        <v>30</v>
      </c>
      <c r="D236" s="77">
        <f>INDEX(Inputs1[[2013-14]:[2029-30]], MATCH(_xlfn.CONCAT(Costs!D$4,"_",Costs!$B236),Inputs1!$X$2:$X$507, 0), MATCH(Costs!$C236,Inputs1[[#Headers],[2013-14]:[2029-30]], 0))</f>
        <v>6.2300255513122949</v>
      </c>
      <c r="E236" s="77">
        <f>INDEX(Inputs1[[2013-14]:[2029-30]], MATCH(_xlfn.CONCAT(Costs!E$4,"_",Costs!$B236),Inputs1!$X$2:$X$507, 0), MATCH(Costs!$C236,Inputs1[[#Headers],[2013-14]:[2029-30]], 0))</f>
        <v>6.411536276971157</v>
      </c>
      <c r="F236" s="77">
        <f>INDEX(Inputs1[[2013-14]:[2029-30]], MATCH(_xlfn.CONCAT(Costs!F$4,"_",Costs!$B236),Inputs1!$X$2:$X$507, 0), MATCH(Costs!$C236,Inputs1[[#Headers],[2013-14]:[2029-30]], 0))</f>
        <v>12.641561828283452</v>
      </c>
      <c r="H236" s="78" t="b">
        <f t="shared" si="13"/>
        <v>1</v>
      </c>
      <c r="J236" s="202"/>
    </row>
    <row r="237" spans="1:10">
      <c r="A237" s="66" t="str">
        <f t="shared" si="14"/>
        <v>BRL27</v>
      </c>
      <c r="B237" s="66" t="s">
        <v>93</v>
      </c>
      <c r="C237" s="66" t="s">
        <v>31</v>
      </c>
      <c r="D237" s="77">
        <f>INDEX(Inputs1[[2013-14]:[2029-30]], MATCH(_xlfn.CONCAT(Costs!D$4,"_",Costs!$B237),Inputs1!$X$2:$X$507, 0), MATCH(Costs!$C237,Inputs1[[#Headers],[2013-14]:[2029-30]], 0))</f>
        <v>6.3063230605359211</v>
      </c>
      <c r="E237" s="77">
        <f>INDEX(Inputs1[[2013-14]:[2029-30]], MATCH(_xlfn.CONCAT(Costs!E$4,"_",Costs!$B237),Inputs1!$X$2:$X$507, 0), MATCH(Costs!$C237,Inputs1[[#Headers],[2013-14]:[2029-30]], 0))</f>
        <v>6.8307168402391616</v>
      </c>
      <c r="F237" s="77">
        <f>INDEX(Inputs1[[2013-14]:[2029-30]], MATCH(_xlfn.CONCAT(Costs!F$4,"_",Costs!$B237),Inputs1!$X$2:$X$507, 0), MATCH(Costs!$C237,Inputs1[[#Headers],[2013-14]:[2029-30]], 0))</f>
        <v>13.137039900775083</v>
      </c>
      <c r="H237" s="78" t="b">
        <f t="shared" si="13"/>
        <v>1</v>
      </c>
      <c r="J237" s="202"/>
    </row>
    <row r="238" spans="1:10">
      <c r="A238" s="66" t="str">
        <f t="shared" si="14"/>
        <v>BRL28</v>
      </c>
      <c r="B238" s="66" t="s">
        <v>93</v>
      </c>
      <c r="C238" s="66" t="s">
        <v>32</v>
      </c>
      <c r="D238" s="77">
        <f>INDEX(Inputs1[[2013-14]:[2029-30]], MATCH(_xlfn.CONCAT(Costs!D$4,"_",Costs!$B238),Inputs1!$X$2:$X$507, 0), MATCH(Costs!$C238,Inputs1[[#Headers],[2013-14]:[2029-30]], 0))</f>
        <v>6.470097193173074</v>
      </c>
      <c r="E238" s="77">
        <f>INDEX(Inputs1[[2013-14]:[2029-30]], MATCH(_xlfn.CONCAT(Costs!E$4,"_",Costs!$B238),Inputs1!$X$2:$X$507, 0), MATCH(Costs!$C238,Inputs1[[#Headers],[2013-14]:[2029-30]], 0))</f>
        <v>7.1243259176083464</v>
      </c>
      <c r="F238" s="77">
        <f>INDEX(Inputs1[[2013-14]:[2029-30]], MATCH(_xlfn.CONCAT(Costs!F$4,"_",Costs!$B238),Inputs1!$X$2:$X$507, 0), MATCH(Costs!$C238,Inputs1[[#Headers],[2013-14]:[2029-30]], 0))</f>
        <v>13.59442311078142</v>
      </c>
      <c r="H238" s="78" t="b">
        <f t="shared" si="13"/>
        <v>1</v>
      </c>
      <c r="J238" s="202"/>
    </row>
    <row r="239" spans="1:10">
      <c r="A239" s="66" t="str">
        <f t="shared" si="14"/>
        <v>BRL29</v>
      </c>
      <c r="B239" s="66" t="s">
        <v>93</v>
      </c>
      <c r="C239" s="66" t="s">
        <v>33</v>
      </c>
      <c r="D239" s="77">
        <f>INDEX(Inputs1[[2013-14]:[2029-30]], MATCH(_xlfn.CONCAT(Costs!D$4,"_",Costs!$B239),Inputs1!$X$2:$X$507, 0), MATCH(Costs!$C239,Inputs1[[#Headers],[2013-14]:[2029-30]], 0))</f>
        <v>6.7115899566753709</v>
      </c>
      <c r="E239" s="77">
        <f>INDEX(Inputs1[[2013-14]:[2029-30]], MATCH(_xlfn.CONCAT(Costs!E$4,"_",Costs!$B239),Inputs1!$X$2:$X$507, 0), MATCH(Costs!$C239,Inputs1[[#Headers],[2013-14]:[2029-30]], 0))</f>
        <v>7.1339377561519148</v>
      </c>
      <c r="F239" s="77">
        <f>INDEX(Inputs1[[2013-14]:[2029-30]], MATCH(_xlfn.CONCAT(Costs!F$4,"_",Costs!$B239),Inputs1!$X$2:$X$507, 0), MATCH(Costs!$C239,Inputs1[[#Headers],[2013-14]:[2029-30]], 0))</f>
        <v>13.845527712827286</v>
      </c>
      <c r="H239" s="78" t="b">
        <f t="shared" si="13"/>
        <v>1</v>
      </c>
      <c r="J239" s="202"/>
    </row>
    <row r="240" spans="1:10">
      <c r="A240" s="66" t="str">
        <f t="shared" si="14"/>
        <v>BRL30</v>
      </c>
      <c r="B240" s="66" t="s">
        <v>93</v>
      </c>
      <c r="C240" s="66" t="s">
        <v>34</v>
      </c>
      <c r="D240" s="77">
        <f>INDEX(Inputs1[[2013-14]:[2029-30]], MATCH(_xlfn.CONCAT(Costs!D$4,"_",Costs!$B240),Inputs1!$X$2:$X$507, 0), MATCH(Costs!$C240,Inputs1[[#Headers],[2013-14]:[2029-30]], 0))</f>
        <v>6.9445185946584278</v>
      </c>
      <c r="E240" s="77">
        <f>INDEX(Inputs1[[2013-14]:[2029-30]], MATCH(_xlfn.CONCAT(Costs!E$4,"_",Costs!$B240),Inputs1!$X$2:$X$507, 0), MATCH(Costs!$C240,Inputs1[[#Headers],[2013-14]:[2029-30]], 0))</f>
        <v>7.1501687604009021</v>
      </c>
      <c r="F240" s="77">
        <f>INDEX(Inputs1[[2013-14]:[2029-30]], MATCH(_xlfn.CONCAT(Costs!F$4,"_",Costs!$B240),Inputs1!$X$2:$X$507, 0), MATCH(Costs!$C240,Inputs1[[#Headers],[2013-14]:[2029-30]], 0))</f>
        <v>14.09468735505933</v>
      </c>
      <c r="H240" s="78" t="b">
        <f t="shared" si="13"/>
        <v>1</v>
      </c>
      <c r="J240" s="202"/>
    </row>
    <row r="241" spans="1:10">
      <c r="A241" s="66" t="str">
        <f t="shared" si="11"/>
        <v>DVW14</v>
      </c>
      <c r="B241" s="66" t="s">
        <v>96</v>
      </c>
      <c r="C241" s="66" t="s">
        <v>18</v>
      </c>
      <c r="D241" s="77">
        <f>INDEX(Inputs1[[2013-14]:[2029-30]], MATCH(_xlfn.CONCAT(Costs!D$4,"_",Costs!$B241),Inputs1!$X$2:$X$507, 0), MATCH(Costs!$C241,Inputs1[[#Headers],[2013-14]:[2029-30]], 0))</f>
        <v>0.74623647734956045</v>
      </c>
      <c r="E241" s="77">
        <f>INDEX(Inputs1[[2013-14]:[2029-30]], MATCH(_xlfn.CONCAT(Costs!E$4,"_",Costs!$B241),Inputs1!$X$2:$X$507, 0), MATCH(Costs!$C241,Inputs1[[#Headers],[2013-14]:[2029-30]], 0))</f>
        <v>2.327071108724565</v>
      </c>
      <c r="F241" s="77">
        <f>INDEX(Inputs1[[2013-14]:[2029-30]], MATCH(_xlfn.CONCAT(Costs!F$4,"_",Costs!$B241),Inputs1!$X$2:$X$507, 0), MATCH(Costs!$C241,Inputs1[[#Headers],[2013-14]:[2029-30]], 0))</f>
        <v>3.0733075860741255</v>
      </c>
      <c r="H241" s="78" t="b">
        <f t="shared" si="13"/>
        <v>1</v>
      </c>
      <c r="J241" s="202"/>
    </row>
    <row r="242" spans="1:10">
      <c r="A242" s="66" t="str">
        <f t="shared" si="11"/>
        <v>DVW15</v>
      </c>
      <c r="B242" s="66" t="s">
        <v>96</v>
      </c>
      <c r="C242" s="66" t="s">
        <v>19</v>
      </c>
      <c r="D242" s="77">
        <f>INDEX(Inputs1[[2013-14]:[2029-30]], MATCH(_xlfn.CONCAT(Costs!D$4,"_",Costs!$B242),Inputs1!$X$2:$X$507, 0), MATCH(Costs!$C242,Inputs1[[#Headers],[2013-14]:[2029-30]], 0))</f>
        <v>1.4830391911088867</v>
      </c>
      <c r="E242" s="77">
        <f>INDEX(Inputs1[[2013-14]:[2029-30]], MATCH(_xlfn.CONCAT(Costs!E$4,"_",Costs!$B242),Inputs1!$X$2:$X$507, 0), MATCH(Costs!$C242,Inputs1[[#Headers],[2013-14]:[2029-30]], 0))</f>
        <v>2.8298065614415249</v>
      </c>
      <c r="F242" s="77">
        <f>INDEX(Inputs1[[2013-14]:[2029-30]], MATCH(_xlfn.CONCAT(Costs!F$4,"_",Costs!$B242),Inputs1!$X$2:$X$507, 0), MATCH(Costs!$C242,Inputs1[[#Headers],[2013-14]:[2029-30]], 0))</f>
        <v>4.3128457525504116</v>
      </c>
      <c r="H242" s="78" t="b">
        <f t="shared" si="13"/>
        <v>1</v>
      </c>
      <c r="J242" s="202"/>
    </row>
    <row r="243" spans="1:10">
      <c r="A243" s="66" t="str">
        <f t="shared" si="11"/>
        <v>DVW16</v>
      </c>
      <c r="B243" s="66" t="s">
        <v>96</v>
      </c>
      <c r="C243" s="66" t="s">
        <v>20</v>
      </c>
      <c r="D243" s="77">
        <f>INDEX(Inputs1[[2013-14]:[2029-30]], MATCH(_xlfn.CONCAT(Costs!D$4,"_",Costs!$B243),Inputs1!$X$2:$X$507, 0), MATCH(Costs!$C243,Inputs1[[#Headers],[2013-14]:[2029-30]], 0))</f>
        <v>0.82477347423439107</v>
      </c>
      <c r="E243" s="77">
        <f>INDEX(Inputs1[[2013-14]:[2029-30]], MATCH(_xlfn.CONCAT(Costs!E$4,"_",Costs!$B243),Inputs1!$X$2:$X$507, 0), MATCH(Costs!$C243,Inputs1[[#Headers],[2013-14]:[2029-30]], 0))</f>
        <v>2.282664246727621</v>
      </c>
      <c r="F243" s="77">
        <f>INDEX(Inputs1[[2013-14]:[2029-30]], MATCH(_xlfn.CONCAT(Costs!F$4,"_",Costs!$B243),Inputs1!$X$2:$X$507, 0), MATCH(Costs!$C243,Inputs1[[#Headers],[2013-14]:[2029-30]], 0))</f>
        <v>3.1074377209620123</v>
      </c>
      <c r="H243" s="78" t="b">
        <f t="shared" si="13"/>
        <v>1</v>
      </c>
      <c r="J243" s="202"/>
    </row>
    <row r="244" spans="1:10">
      <c r="A244" s="66" t="str">
        <f t="shared" si="11"/>
        <v>DVW17</v>
      </c>
      <c r="B244" s="66" t="s">
        <v>96</v>
      </c>
      <c r="C244" s="66" t="s">
        <v>21</v>
      </c>
      <c r="D244" s="77">
        <f>INDEX(Inputs1[[2013-14]:[2029-30]], MATCH(_xlfn.CONCAT(Costs!D$4,"_",Costs!$B244),Inputs1!$X$2:$X$507, 0), MATCH(Costs!$C244,Inputs1[[#Headers],[2013-14]:[2029-30]], 0))</f>
        <v>0.5246815757078368</v>
      </c>
      <c r="E244" s="77">
        <f>INDEX(Inputs1[[2013-14]:[2029-30]], MATCH(_xlfn.CONCAT(Costs!E$4,"_",Costs!$B244),Inputs1!$X$2:$X$507, 0), MATCH(Costs!$C244,Inputs1[[#Headers],[2013-14]:[2029-30]], 0))</f>
        <v>1.9372807779315655</v>
      </c>
      <c r="F244" s="77">
        <f>INDEX(Inputs1[[2013-14]:[2029-30]], MATCH(_xlfn.CONCAT(Costs!F$4,"_",Costs!$B244),Inputs1!$X$2:$X$507, 0), MATCH(Costs!$C244,Inputs1[[#Headers],[2013-14]:[2029-30]], 0))</f>
        <v>2.4619623536394024</v>
      </c>
      <c r="H244" s="78" t="b">
        <f t="shared" si="13"/>
        <v>1</v>
      </c>
      <c r="J244" s="202"/>
    </row>
    <row r="245" spans="1:10">
      <c r="A245" s="66" t="str">
        <f t="shared" si="11"/>
        <v>DVW18</v>
      </c>
      <c r="B245" s="66" t="s">
        <v>96</v>
      </c>
      <c r="C245" s="66" t="s">
        <v>22</v>
      </c>
      <c r="D245" s="77">
        <f>INDEX(Inputs1[[2013-14]:[2029-30]], MATCH(_xlfn.CONCAT(Costs!D$4,"_",Costs!$B245),Inputs1!$X$2:$X$507, 0), MATCH(Costs!$C245,Inputs1[[#Headers],[2013-14]:[2029-30]], 0))</f>
        <v>0.8925587717895398</v>
      </c>
      <c r="E245" s="77">
        <f>INDEX(Inputs1[[2013-14]:[2029-30]], MATCH(_xlfn.CONCAT(Costs!E$4,"_",Costs!$B245),Inputs1!$X$2:$X$507, 0), MATCH(Costs!$C245,Inputs1[[#Headers],[2013-14]:[2029-30]], 0))</f>
        <v>1.8782226026572819</v>
      </c>
      <c r="F245" s="77">
        <f>INDEX(Inputs1[[2013-14]:[2029-30]], MATCH(_xlfn.CONCAT(Costs!F$4,"_",Costs!$B245),Inputs1!$X$2:$X$507, 0), MATCH(Costs!$C245,Inputs1[[#Headers],[2013-14]:[2029-30]], 0))</f>
        <v>2.7707813744468219</v>
      </c>
      <c r="H245" s="78" t="b">
        <f t="shared" si="13"/>
        <v>1</v>
      </c>
      <c r="J245" s="202"/>
    </row>
    <row r="246" spans="1:10">
      <c r="A246" s="66" t="str">
        <f t="shared" si="11"/>
        <v>PRT14</v>
      </c>
      <c r="B246" s="66" t="s">
        <v>100</v>
      </c>
      <c r="C246" s="66" t="s">
        <v>18</v>
      </c>
      <c r="D246" s="77">
        <f>INDEX(Inputs1[[2013-14]:[2029-30]], MATCH(_xlfn.CONCAT(Costs!D$4,"_",Costs!$B246),Inputs1!$X$2:$X$507, 0), MATCH(Costs!$C246,Inputs1[[#Headers],[2013-14]:[2029-30]], 0))</f>
        <v>1.232912440838404</v>
      </c>
      <c r="E246" s="77">
        <f>INDEX(Inputs1[[2013-14]:[2029-30]], MATCH(_xlfn.CONCAT(Costs!E$4,"_",Costs!$B246),Inputs1!$X$2:$X$507, 0), MATCH(Costs!$C246,Inputs1[[#Headers],[2013-14]:[2029-30]], 0))</f>
        <v>4.4112808485463137</v>
      </c>
      <c r="F246" s="77">
        <f>INDEX(Inputs1[[2013-14]:[2029-30]], MATCH(_xlfn.CONCAT(Costs!F$4,"_",Costs!$B246),Inputs1!$X$2:$X$507, 0), MATCH(Costs!$C246,Inputs1[[#Headers],[2013-14]:[2029-30]], 0))</f>
        <v>5.6441932893847175</v>
      </c>
      <c r="H246" s="78" t="b">
        <f t="shared" si="13"/>
        <v>1</v>
      </c>
      <c r="J246" s="202"/>
    </row>
    <row r="247" spans="1:10">
      <c r="A247" s="66" t="str">
        <f t="shared" si="11"/>
        <v>PRT15</v>
      </c>
      <c r="B247" s="66" t="s">
        <v>100</v>
      </c>
      <c r="C247" s="66" t="s">
        <v>19</v>
      </c>
      <c r="D247" s="77">
        <f>INDEX(Inputs1[[2013-14]:[2029-30]], MATCH(_xlfn.CONCAT(Costs!D$4,"_",Costs!$B247),Inputs1!$X$2:$X$507, 0), MATCH(Costs!$C247,Inputs1[[#Headers],[2013-14]:[2029-30]], 0))</f>
        <v>1.8174016044121335</v>
      </c>
      <c r="E247" s="77">
        <f>INDEX(Inputs1[[2013-14]:[2029-30]], MATCH(_xlfn.CONCAT(Costs!E$4,"_",Costs!$B247),Inputs1!$X$2:$X$507, 0), MATCH(Costs!$C247,Inputs1[[#Headers],[2013-14]:[2029-30]], 0))</f>
        <v>4.1653413553939984</v>
      </c>
      <c r="F247" s="77">
        <f>INDEX(Inputs1[[2013-14]:[2029-30]], MATCH(_xlfn.CONCAT(Costs!F$4,"_",Costs!$B247),Inputs1!$X$2:$X$507, 0), MATCH(Costs!$C247,Inputs1[[#Headers],[2013-14]:[2029-30]], 0))</f>
        <v>5.9827429598061324</v>
      </c>
      <c r="H247" s="78" t="b">
        <f t="shared" si="13"/>
        <v>1</v>
      </c>
      <c r="J247" s="202"/>
    </row>
    <row r="248" spans="1:10">
      <c r="A248" s="66" t="str">
        <f t="shared" si="11"/>
        <v>PRT16</v>
      </c>
      <c r="B248" s="66" t="s">
        <v>100</v>
      </c>
      <c r="C248" s="66" t="s">
        <v>20</v>
      </c>
      <c r="D248" s="77">
        <f>INDEX(Inputs1[[2013-14]:[2029-30]], MATCH(_xlfn.CONCAT(Costs!D$4,"_",Costs!$B248),Inputs1!$X$2:$X$507, 0), MATCH(Costs!$C248,Inputs1[[#Headers],[2013-14]:[2029-30]], 0))</f>
        <v>1.5022957570715472</v>
      </c>
      <c r="E248" s="77">
        <f>INDEX(Inputs1[[2013-14]:[2029-30]], MATCH(_xlfn.CONCAT(Costs!E$4,"_",Costs!$B248),Inputs1!$X$2:$X$507, 0), MATCH(Costs!$C248,Inputs1[[#Headers],[2013-14]:[2029-30]], 0))</f>
        <v>4.4331851081530775</v>
      </c>
      <c r="F248" s="77">
        <f>INDEX(Inputs1[[2013-14]:[2029-30]], MATCH(_xlfn.CONCAT(Costs!F$4,"_",Costs!$B248),Inputs1!$X$2:$X$507, 0), MATCH(Costs!$C248,Inputs1[[#Headers],[2013-14]:[2029-30]], 0))</f>
        <v>5.9354808652246245</v>
      </c>
      <c r="H248" s="78" t="b">
        <f t="shared" si="13"/>
        <v>1</v>
      </c>
      <c r="J248" s="202"/>
    </row>
    <row r="249" spans="1:10">
      <c r="A249" s="66" t="str">
        <f t="shared" si="11"/>
        <v>PRT17</v>
      </c>
      <c r="B249" s="66" t="s">
        <v>100</v>
      </c>
      <c r="C249" s="66" t="s">
        <v>21</v>
      </c>
      <c r="D249" s="77">
        <f>INDEX(Inputs1[[2013-14]:[2029-30]], MATCH(_xlfn.CONCAT(Costs!D$4,"_",Costs!$B249),Inputs1!$X$2:$X$507, 0), MATCH(Costs!$C249,Inputs1[[#Headers],[2013-14]:[2029-30]], 0))</f>
        <v>0.86033237587197364</v>
      </c>
      <c r="E249" s="77">
        <f>INDEX(Inputs1[[2013-14]:[2029-30]], MATCH(_xlfn.CONCAT(Costs!E$4,"_",Costs!$B249),Inputs1!$X$2:$X$507, 0), MATCH(Costs!$C249,Inputs1[[#Headers],[2013-14]:[2029-30]], 0))</f>
        <v>4.3755777595404179</v>
      </c>
      <c r="F249" s="77">
        <f>INDEX(Inputs1[[2013-14]:[2029-30]], MATCH(_xlfn.CONCAT(Costs!F$4,"_",Costs!$B249),Inputs1!$X$2:$X$507, 0), MATCH(Costs!$C249,Inputs1[[#Headers],[2013-14]:[2029-30]], 0))</f>
        <v>5.2359101354123911</v>
      </c>
      <c r="H249" s="78" t="b">
        <f t="shared" si="13"/>
        <v>1</v>
      </c>
      <c r="J249" s="202"/>
    </row>
    <row r="250" spans="1:10">
      <c r="A250" s="66" t="str">
        <f t="shared" si="11"/>
        <v>PRT18</v>
      </c>
      <c r="B250" s="66" t="s">
        <v>100</v>
      </c>
      <c r="C250" s="66" t="s">
        <v>22</v>
      </c>
      <c r="D250" s="77">
        <f>INDEX(Inputs1[[2013-14]:[2029-30]], MATCH(_xlfn.CONCAT(Costs!D$4,"_",Costs!$B250),Inputs1!$X$2:$X$507, 0), MATCH(Costs!$C250,Inputs1[[#Headers],[2013-14]:[2029-30]], 0))</f>
        <v>1.2975159923236845</v>
      </c>
      <c r="E250" s="77">
        <f>INDEX(Inputs1[[2013-14]:[2029-30]], MATCH(_xlfn.CONCAT(Costs!E$4,"_",Costs!$B250),Inputs1!$X$2:$X$507, 0), MATCH(Costs!$C250,Inputs1[[#Headers],[2013-14]:[2029-30]], 0))</f>
        <v>4.6021085878778187</v>
      </c>
      <c r="F250" s="77">
        <f>INDEX(Inputs1[[2013-14]:[2029-30]], MATCH(_xlfn.CONCAT(Costs!F$4,"_",Costs!$B250),Inputs1!$X$2:$X$507, 0), MATCH(Costs!$C250,Inputs1[[#Headers],[2013-14]:[2029-30]], 0))</f>
        <v>5.899624580201503</v>
      </c>
      <c r="H250" s="78" t="b">
        <f t="shared" si="13"/>
        <v>1</v>
      </c>
      <c r="J250" s="202"/>
    </row>
    <row r="251" spans="1:10">
      <c r="A251" s="66" t="str">
        <f t="shared" si="11"/>
        <v>PRT19</v>
      </c>
      <c r="B251" s="66" t="s">
        <v>100</v>
      </c>
      <c r="C251" s="66" t="s">
        <v>23</v>
      </c>
      <c r="D251" s="77">
        <f>INDEX(Inputs1[[2013-14]:[2029-30]], MATCH(_xlfn.CONCAT(Costs!D$4,"_",Costs!$B251),Inputs1!$X$2:$X$507, 0), MATCH(Costs!$C251,Inputs1[[#Headers],[2013-14]:[2029-30]], 0))</f>
        <v>0.70518712809270268</v>
      </c>
      <c r="E251" s="77">
        <f>INDEX(Inputs1[[2013-14]:[2029-30]], MATCH(_xlfn.CONCAT(Costs!E$4,"_",Costs!$B251),Inputs1!$X$2:$X$507, 0), MATCH(Costs!$C251,Inputs1[[#Headers],[2013-14]:[2029-30]], 0))</f>
        <v>4.6565471343564049</v>
      </c>
      <c r="F251" s="77">
        <f>INDEX(Inputs1[[2013-14]:[2029-30]], MATCH(_xlfn.CONCAT(Costs!F$4,"_",Costs!$B251),Inputs1!$X$2:$X$507, 0), MATCH(Costs!$C251,Inputs1[[#Headers],[2013-14]:[2029-30]], 0))</f>
        <v>5.3617342624491071</v>
      </c>
      <c r="H251" s="78" t="b">
        <f t="shared" si="13"/>
        <v>1</v>
      </c>
      <c r="J251" s="202"/>
    </row>
    <row r="252" spans="1:10">
      <c r="A252" s="66" t="str">
        <f t="shared" si="11"/>
        <v>PRT20</v>
      </c>
      <c r="B252" s="66" t="s">
        <v>100</v>
      </c>
      <c r="C252" s="66" t="s">
        <v>24</v>
      </c>
      <c r="D252" s="77">
        <f>INDEX(Inputs1[[2013-14]:[2029-30]], MATCH(_xlfn.CONCAT(Costs!D$4,"_",Costs!$B252),Inputs1!$X$2:$X$507, 0), MATCH(Costs!$C252,Inputs1[[#Headers],[2013-14]:[2029-30]], 0))</f>
        <v>2.713377088305494</v>
      </c>
      <c r="E252" s="77">
        <f>INDEX(Inputs1[[2013-14]:[2029-30]], MATCH(_xlfn.CONCAT(Costs!E$4,"_",Costs!$B252),Inputs1!$X$2:$X$507, 0), MATCH(Costs!$C252,Inputs1[[#Headers],[2013-14]:[2029-30]], 0))</f>
        <v>4.5219162368157759</v>
      </c>
      <c r="F252" s="77">
        <f>INDEX(Inputs1[[2013-14]:[2029-30]], MATCH(_xlfn.CONCAT(Costs!F$4,"_",Costs!$B252),Inputs1!$X$2:$X$507, 0), MATCH(Costs!$C252,Inputs1[[#Headers],[2013-14]:[2029-30]], 0))</f>
        <v>7.2352933251212592</v>
      </c>
      <c r="H252" s="78" t="b">
        <f t="shared" si="13"/>
        <v>1</v>
      </c>
      <c r="J252" s="202"/>
    </row>
    <row r="253" spans="1:10">
      <c r="A253" s="66" t="str">
        <f t="shared" si="11"/>
        <v>PRT21</v>
      </c>
      <c r="B253" s="66" t="s">
        <v>100</v>
      </c>
      <c r="C253" s="66" t="s">
        <v>25</v>
      </c>
      <c r="D253" s="77">
        <f>INDEX(Inputs1[[2013-14]:[2029-30]], MATCH(_xlfn.CONCAT(Costs!D$4,"_",Costs!$B253),Inputs1!$X$2:$X$507, 0), MATCH(Costs!$C253,Inputs1[[#Headers],[2013-14]:[2029-30]], 0))</f>
        <v>0.61572519666997616</v>
      </c>
      <c r="E253" s="77">
        <f>INDEX(Inputs1[[2013-14]:[2029-30]], MATCH(_xlfn.CONCAT(Costs!E$4,"_",Costs!$B253),Inputs1!$X$2:$X$507, 0), MATCH(Costs!$C253,Inputs1[[#Headers],[2013-14]:[2029-30]], 0))</f>
        <v>4.6055342549453897</v>
      </c>
      <c r="F253" s="77">
        <f>INDEX(Inputs1[[2013-14]:[2029-30]], MATCH(_xlfn.CONCAT(Costs!F$4,"_",Costs!$B253),Inputs1!$X$2:$X$507, 0), MATCH(Costs!$C253,Inputs1[[#Headers],[2013-14]:[2029-30]], 0))</f>
        <v>5.2212594516153663</v>
      </c>
      <c r="H253" s="78" t="b">
        <f t="shared" si="13"/>
        <v>1</v>
      </c>
      <c r="J253" s="202"/>
    </row>
    <row r="254" spans="1:10">
      <c r="A254" s="66" t="str">
        <f t="shared" si="11"/>
        <v>PRT22</v>
      </c>
      <c r="B254" s="66" t="s">
        <v>100</v>
      </c>
      <c r="C254" s="66" t="s">
        <v>26</v>
      </c>
      <c r="D254" s="77">
        <f>INDEX(Inputs1[[2013-14]:[2029-30]], MATCH(_xlfn.CONCAT(Costs!D$4,"_",Costs!$B254),Inputs1!$X$2:$X$507, 0), MATCH(Costs!$C254,Inputs1[[#Headers],[2013-14]:[2029-30]], 0))</f>
        <v>0.36548106674524816</v>
      </c>
      <c r="E254" s="77">
        <f>INDEX(Inputs1[[2013-14]:[2029-30]], MATCH(_xlfn.CONCAT(Costs!E$4,"_",Costs!$B254),Inputs1!$X$2:$X$507, 0), MATCH(Costs!$C254,Inputs1[[#Headers],[2013-14]:[2029-30]], 0))</f>
        <v>4.3542283041107996</v>
      </c>
      <c r="F254" s="77">
        <f>INDEX(Inputs1[[2013-14]:[2029-30]], MATCH(_xlfn.CONCAT(Costs!F$4,"_",Costs!$B254),Inputs1!$X$2:$X$507, 0), MATCH(Costs!$C254,Inputs1[[#Headers],[2013-14]:[2029-30]], 0))</f>
        <v>4.719709370856048</v>
      </c>
      <c r="H254" s="78" t="b">
        <f t="shared" si="13"/>
        <v>1</v>
      </c>
      <c r="J254" s="202"/>
    </row>
    <row r="255" spans="1:10">
      <c r="A255" s="66" t="str">
        <f t="shared" ref="A255:A262" si="15">B255&amp;RIGHT(C255,2)</f>
        <v>PRT23</v>
      </c>
      <c r="B255" s="66" t="s">
        <v>100</v>
      </c>
      <c r="C255" s="66" t="s">
        <v>27</v>
      </c>
      <c r="D255" s="77">
        <f>INDEX(Inputs1[[2013-14]:[2029-30]], MATCH(_xlfn.CONCAT(Costs!D$4,"_",Costs!$B255),Inputs1!$X$2:$X$507, 0), MATCH(Costs!$C255,Inputs1[[#Headers],[2013-14]:[2029-30]], 0))</f>
        <v>1.288</v>
      </c>
      <c r="E255" s="77">
        <f>INDEX(Inputs1[[2013-14]:[2029-30]], MATCH(_xlfn.CONCAT(Costs!E$4,"_",Costs!$B255),Inputs1!$X$2:$X$507, 0), MATCH(Costs!$C255,Inputs1[[#Headers],[2013-14]:[2029-30]], 0))</f>
        <v>4.6469999999999994</v>
      </c>
      <c r="F255" s="77">
        <f>INDEX(Inputs1[[2013-14]:[2029-30]], MATCH(_xlfn.CONCAT(Costs!F$4,"_",Costs!$B255),Inputs1!$X$2:$X$507, 0), MATCH(Costs!$C255,Inputs1[[#Headers],[2013-14]:[2029-30]], 0))</f>
        <v>5.9349999999999996</v>
      </c>
      <c r="H255" s="78" t="b">
        <f t="shared" si="13"/>
        <v>1</v>
      </c>
      <c r="J255" s="202"/>
    </row>
    <row r="256" spans="1:10">
      <c r="A256" s="66" t="str">
        <f t="shared" si="15"/>
        <v>PRT24</v>
      </c>
      <c r="B256" s="66" t="s">
        <v>100</v>
      </c>
      <c r="C256" s="66" t="s">
        <v>28</v>
      </c>
      <c r="D256" s="77">
        <f>INDEX(Inputs1[[2013-14]:[2029-30]], MATCH(_xlfn.CONCAT(Costs!D$4,"_",Costs!$B256),Inputs1!$X$2:$X$507, 0), MATCH(Costs!$C256,Inputs1[[#Headers],[2013-14]:[2029-30]], 0))</f>
        <v>0.75795687885010254</v>
      </c>
      <c r="E256" s="77">
        <f>INDEX(Inputs1[[2013-14]:[2029-30]], MATCH(_xlfn.CONCAT(Costs!E$4,"_",Costs!$B256),Inputs1!$X$2:$X$507, 0), MATCH(Costs!$C256,Inputs1[[#Headers],[2013-14]:[2029-30]], 0))</f>
        <v>4.327933778234085</v>
      </c>
      <c r="F256" s="77">
        <f>INDEX(Inputs1[[2013-14]:[2029-30]], MATCH(_xlfn.CONCAT(Costs!F$4,"_",Costs!$B256),Inputs1!$X$2:$X$507, 0), MATCH(Costs!$C256,Inputs1[[#Headers],[2013-14]:[2029-30]], 0))</f>
        <v>5.085890657084188</v>
      </c>
      <c r="H256" s="78" t="b">
        <f t="shared" si="13"/>
        <v>1</v>
      </c>
      <c r="J256" s="202"/>
    </row>
    <row r="257" spans="1:10">
      <c r="A257" s="66" t="str">
        <f t="shared" si="15"/>
        <v>PRT25</v>
      </c>
      <c r="B257" s="66" t="s">
        <v>100</v>
      </c>
      <c r="C257" s="66" t="s">
        <v>29</v>
      </c>
      <c r="D257" s="77">
        <f>INDEX(Inputs1[[2013-14]:[2029-30]], MATCH(_xlfn.CONCAT(Costs!D$4,"_",Costs!$B257),Inputs1!$X$2:$X$507, 0), MATCH(Costs!$C257,Inputs1[[#Headers],[2013-14]:[2029-30]], 0))</f>
        <v>0.67</v>
      </c>
      <c r="E257" s="77">
        <f>INDEX(Inputs1[[2013-14]:[2029-30]], MATCH(_xlfn.CONCAT(Costs!E$4,"_",Costs!$B257),Inputs1!$X$2:$X$507, 0), MATCH(Costs!$C257,Inputs1[[#Headers],[2013-14]:[2029-30]], 0))</f>
        <v>4.1829999999999998</v>
      </c>
      <c r="F257" s="77">
        <f>INDEX(Inputs1[[2013-14]:[2029-30]], MATCH(_xlfn.CONCAT(Costs!F$4,"_",Costs!$B257),Inputs1!$X$2:$X$507, 0), MATCH(Costs!$C257,Inputs1[[#Headers],[2013-14]:[2029-30]], 0))</f>
        <v>4.8529999999999998</v>
      </c>
      <c r="H257" s="78" t="b">
        <f t="shared" si="13"/>
        <v>1</v>
      </c>
      <c r="J257" s="202"/>
    </row>
    <row r="258" spans="1:10">
      <c r="A258" s="66" t="str">
        <f t="shared" si="15"/>
        <v>PRT26</v>
      </c>
      <c r="B258" s="66" t="s">
        <v>100</v>
      </c>
      <c r="C258" s="66" t="s">
        <v>30</v>
      </c>
      <c r="D258" s="77">
        <f>INDEX(Inputs1[[2013-14]:[2029-30]], MATCH(_xlfn.CONCAT(Costs!D$4,"_",Costs!$B258),Inputs1!$X$2:$X$507, 0), MATCH(Costs!$C258,Inputs1[[#Headers],[2013-14]:[2029-30]], 0))</f>
        <v>0.82899999999999996</v>
      </c>
      <c r="E258" s="77">
        <f>INDEX(Inputs1[[2013-14]:[2029-30]], MATCH(_xlfn.CONCAT(Costs!E$4,"_",Costs!$B258),Inputs1!$X$2:$X$507, 0), MATCH(Costs!$C258,Inputs1[[#Headers],[2013-14]:[2029-30]], 0))</f>
        <v>5.13</v>
      </c>
      <c r="F258" s="77">
        <f>INDEX(Inputs1[[2013-14]:[2029-30]], MATCH(_xlfn.CONCAT(Costs!F$4,"_",Costs!$B258),Inputs1!$X$2:$X$507, 0), MATCH(Costs!$C258,Inputs1[[#Headers],[2013-14]:[2029-30]], 0))</f>
        <v>5.9589999999999996</v>
      </c>
      <c r="H258" s="78" t="b">
        <f t="shared" si="13"/>
        <v>1</v>
      </c>
      <c r="J258" s="202"/>
    </row>
    <row r="259" spans="1:10">
      <c r="A259" s="66" t="str">
        <f t="shared" si="15"/>
        <v>PRT27</v>
      </c>
      <c r="B259" s="66" t="s">
        <v>100</v>
      </c>
      <c r="C259" s="66" t="s">
        <v>31</v>
      </c>
      <c r="D259" s="77">
        <f>INDEX(Inputs1[[2013-14]:[2029-30]], MATCH(_xlfn.CONCAT(Costs!D$4,"_",Costs!$B259),Inputs1!$X$2:$X$507, 0), MATCH(Costs!$C259,Inputs1[[#Headers],[2013-14]:[2029-30]], 0))</f>
        <v>0.84200000000000008</v>
      </c>
      <c r="E259" s="77">
        <f>INDEX(Inputs1[[2013-14]:[2029-30]], MATCH(_xlfn.CONCAT(Costs!E$4,"_",Costs!$B259),Inputs1!$X$2:$X$507, 0), MATCH(Costs!$C259,Inputs1[[#Headers],[2013-14]:[2029-30]], 0))</f>
        <v>5.2059999999999995</v>
      </c>
      <c r="F259" s="77">
        <f>INDEX(Inputs1[[2013-14]:[2029-30]], MATCH(_xlfn.CONCAT(Costs!F$4,"_",Costs!$B259),Inputs1!$X$2:$X$507, 0), MATCH(Costs!$C259,Inputs1[[#Headers],[2013-14]:[2029-30]], 0))</f>
        <v>6.048</v>
      </c>
      <c r="H259" s="78" t="b">
        <f t="shared" si="13"/>
        <v>1</v>
      </c>
      <c r="J259" s="202"/>
    </row>
    <row r="260" spans="1:10">
      <c r="A260" s="66" t="str">
        <f t="shared" si="15"/>
        <v>PRT28</v>
      </c>
      <c r="B260" s="66" t="s">
        <v>100</v>
      </c>
      <c r="C260" s="66" t="s">
        <v>32</v>
      </c>
      <c r="D260" s="77">
        <f>INDEX(Inputs1[[2013-14]:[2029-30]], MATCH(_xlfn.CONCAT(Costs!D$4,"_",Costs!$B260),Inputs1!$X$2:$X$507, 0), MATCH(Costs!$C260,Inputs1[[#Headers],[2013-14]:[2029-30]], 0))</f>
        <v>0.85600000000000009</v>
      </c>
      <c r="E260" s="77">
        <f>INDEX(Inputs1[[2013-14]:[2029-30]], MATCH(_xlfn.CONCAT(Costs!E$4,"_",Costs!$B260),Inputs1!$X$2:$X$507, 0), MATCH(Costs!$C260,Inputs1[[#Headers],[2013-14]:[2029-30]], 0))</f>
        <v>5.2730000000000015</v>
      </c>
      <c r="F260" s="77">
        <f>INDEX(Inputs1[[2013-14]:[2029-30]], MATCH(_xlfn.CONCAT(Costs!F$4,"_",Costs!$B260),Inputs1!$X$2:$X$507, 0), MATCH(Costs!$C260,Inputs1[[#Headers],[2013-14]:[2029-30]], 0))</f>
        <v>6.1290000000000013</v>
      </c>
      <c r="H260" s="78" t="b">
        <f t="shared" si="13"/>
        <v>1</v>
      </c>
      <c r="J260" s="202"/>
    </row>
    <row r="261" spans="1:10">
      <c r="A261" s="66" t="str">
        <f t="shared" si="15"/>
        <v>PRT29</v>
      </c>
      <c r="B261" s="66" t="s">
        <v>100</v>
      </c>
      <c r="C261" s="66" t="s">
        <v>33</v>
      </c>
      <c r="D261" s="77">
        <f>INDEX(Inputs1[[2013-14]:[2029-30]], MATCH(_xlfn.CONCAT(Costs!D$4,"_",Costs!$B261),Inputs1!$X$2:$X$507, 0), MATCH(Costs!$C261,Inputs1[[#Headers],[2013-14]:[2029-30]], 0))</f>
        <v>0.86099999999999999</v>
      </c>
      <c r="E261" s="77">
        <f>INDEX(Inputs1[[2013-14]:[2029-30]], MATCH(_xlfn.CONCAT(Costs!E$4,"_",Costs!$B261),Inputs1!$X$2:$X$507, 0), MATCH(Costs!$C261,Inputs1[[#Headers],[2013-14]:[2029-30]], 0))</f>
        <v>5.3279999999999994</v>
      </c>
      <c r="F261" s="77">
        <f>INDEX(Inputs1[[2013-14]:[2029-30]], MATCH(_xlfn.CONCAT(Costs!F$4,"_",Costs!$B261),Inputs1!$X$2:$X$507, 0), MATCH(Costs!$C261,Inputs1[[#Headers],[2013-14]:[2029-30]], 0))</f>
        <v>6.1889999999999992</v>
      </c>
      <c r="H261" s="78" t="b">
        <f t="shared" si="13"/>
        <v>1</v>
      </c>
      <c r="J261" s="202"/>
    </row>
    <row r="262" spans="1:10">
      <c r="A262" s="66" t="str">
        <f t="shared" si="15"/>
        <v>PRT30</v>
      </c>
      <c r="B262" s="66" t="s">
        <v>100</v>
      </c>
      <c r="C262" s="66" t="s">
        <v>34</v>
      </c>
      <c r="D262" s="77">
        <f>INDEX(Inputs1[[2013-14]:[2029-30]], MATCH(_xlfn.CONCAT(Costs!D$4,"_",Costs!$B262),Inputs1!$X$2:$X$507, 0), MATCH(Costs!$C262,Inputs1[[#Headers],[2013-14]:[2029-30]], 0))</f>
        <v>0.871</v>
      </c>
      <c r="E262" s="77">
        <f>INDEX(Inputs1[[2013-14]:[2029-30]], MATCH(_xlfn.CONCAT(Costs!E$4,"_",Costs!$B262),Inputs1!$X$2:$X$507, 0), MATCH(Costs!$C262,Inputs1[[#Headers],[2013-14]:[2029-30]], 0))</f>
        <v>5.4019999999999992</v>
      </c>
      <c r="F262" s="77">
        <f>INDEX(Inputs1[[2013-14]:[2029-30]], MATCH(_xlfn.CONCAT(Costs!F$4,"_",Costs!$B262),Inputs1!$X$2:$X$507, 0), MATCH(Costs!$C262,Inputs1[[#Headers],[2013-14]:[2029-30]], 0))</f>
        <v>6.2729999999999997</v>
      </c>
      <c r="H262" s="78" t="b">
        <f t="shared" si="13"/>
        <v>1</v>
      </c>
      <c r="J262" s="202"/>
    </row>
    <row r="263" spans="1:10">
      <c r="A263" s="66" t="str">
        <f t="shared" si="11"/>
        <v>SES14</v>
      </c>
      <c r="B263" s="66" t="s">
        <v>102</v>
      </c>
      <c r="C263" s="66" t="s">
        <v>18</v>
      </c>
      <c r="D263" s="77">
        <f>INDEX(Inputs1[[2013-14]:[2029-30]], MATCH(_xlfn.CONCAT(Costs!D$4,"_",Costs!$B263),Inputs1!$X$2:$X$507, 0), MATCH(Costs!$C263,Inputs1[[#Headers],[2013-14]:[2029-30]], 0))</f>
        <v>1.4762504225828259</v>
      </c>
      <c r="E263" s="77">
        <f>INDEX(Inputs1[[2013-14]:[2029-30]], MATCH(_xlfn.CONCAT(Costs!E$4,"_",Costs!$B263),Inputs1!$X$2:$X$507, 0), MATCH(Costs!$C263,Inputs1[[#Headers],[2013-14]:[2029-30]], 0))</f>
        <v>5.9337030933062866</v>
      </c>
      <c r="F263" s="77">
        <f>INDEX(Inputs1[[2013-14]:[2029-30]], MATCH(_xlfn.CONCAT(Costs!F$4,"_",Costs!$B263),Inputs1!$X$2:$X$507, 0), MATCH(Costs!$C263,Inputs1[[#Headers],[2013-14]:[2029-30]], 0))</f>
        <v>7.4099535158891126</v>
      </c>
      <c r="H263" s="78" t="b">
        <f t="shared" si="13"/>
        <v>1</v>
      </c>
      <c r="J263" s="202"/>
    </row>
    <row r="264" spans="1:10" ht="13.9" customHeight="1">
      <c r="A264" s="66" t="str">
        <f t="shared" si="11"/>
        <v>SES15</v>
      </c>
      <c r="B264" s="66" t="s">
        <v>102</v>
      </c>
      <c r="C264" s="66" t="s">
        <v>19</v>
      </c>
      <c r="D264" s="77">
        <f>INDEX(Inputs1[[2013-14]:[2029-30]], MATCH(_xlfn.CONCAT(Costs!D$4,"_",Costs!$B264),Inputs1!$X$2:$X$507, 0), MATCH(Costs!$C264,Inputs1[[#Headers],[2013-14]:[2029-30]], 0))</f>
        <v>1.3633596557198966</v>
      </c>
      <c r="E264" s="77">
        <f>INDEX(Inputs1[[2013-14]:[2029-30]], MATCH(_xlfn.CONCAT(Costs!E$4,"_",Costs!$B264),Inputs1!$X$2:$X$507, 0), MATCH(Costs!$C264,Inputs1[[#Headers],[2013-14]:[2029-30]], 0))</f>
        <v>5.9716386730174644</v>
      </c>
      <c r="F264" s="77">
        <f>INDEX(Inputs1[[2013-14]:[2029-30]], MATCH(_xlfn.CONCAT(Costs!F$4,"_",Costs!$B264),Inputs1!$X$2:$X$507, 0), MATCH(Costs!$C264,Inputs1[[#Headers],[2013-14]:[2029-30]], 0))</f>
        <v>7.3349983287373606</v>
      </c>
      <c r="H264" s="78" t="b">
        <f t="shared" si="13"/>
        <v>1</v>
      </c>
      <c r="J264" s="202"/>
    </row>
    <row r="265" spans="1:10" ht="13.9" customHeight="1">
      <c r="A265" s="66" t="str">
        <f t="shared" ref="A265:A305" si="16">B265&amp;RIGHT(C265,2)</f>
        <v>SES16</v>
      </c>
      <c r="B265" s="66" t="s">
        <v>102</v>
      </c>
      <c r="C265" s="66" t="s">
        <v>20</v>
      </c>
      <c r="D265" s="77">
        <f>INDEX(Inputs1[[2013-14]:[2029-30]], MATCH(_xlfn.CONCAT(Costs!D$4,"_",Costs!$B265),Inputs1!$X$2:$X$507, 0), MATCH(Costs!$C265,Inputs1[[#Headers],[2013-14]:[2029-30]], 0))</f>
        <v>1.4187666389351081</v>
      </c>
      <c r="E265" s="77">
        <f>INDEX(Inputs1[[2013-14]:[2029-30]], MATCH(_xlfn.CONCAT(Costs!E$4,"_",Costs!$B265),Inputs1!$X$2:$X$507, 0), MATCH(Costs!$C265,Inputs1[[#Headers],[2013-14]:[2029-30]], 0))</f>
        <v>6.3764654742096489</v>
      </c>
      <c r="F265" s="77">
        <f>INDEX(Inputs1[[2013-14]:[2029-30]], MATCH(_xlfn.CONCAT(Costs!F$4,"_",Costs!$B265),Inputs1!$X$2:$X$507, 0), MATCH(Costs!$C265,Inputs1[[#Headers],[2013-14]:[2029-30]], 0))</f>
        <v>7.7952321131447571</v>
      </c>
      <c r="H265" s="78" t="b">
        <f t="shared" si="13"/>
        <v>1</v>
      </c>
      <c r="J265" s="202"/>
    </row>
    <row r="266" spans="1:10" ht="13.9" customHeight="1">
      <c r="A266" s="66" t="str">
        <f t="shared" si="16"/>
        <v>SES17</v>
      </c>
      <c r="B266" s="66" t="s">
        <v>102</v>
      </c>
      <c r="C266" s="66" t="s">
        <v>21</v>
      </c>
      <c r="D266" s="77">
        <f>INDEX(Inputs1[[2013-14]:[2029-30]], MATCH(_xlfn.CONCAT(Costs!D$4,"_",Costs!$B266),Inputs1!$X$2:$X$507, 0), MATCH(Costs!$C266,Inputs1[[#Headers],[2013-14]:[2029-30]], 0))</f>
        <v>1.5449630693475582</v>
      </c>
      <c r="E266" s="77">
        <f>INDEX(Inputs1[[2013-14]:[2029-30]], MATCH(_xlfn.CONCAT(Costs!E$4,"_",Costs!$B266),Inputs1!$X$2:$X$507, 0), MATCH(Costs!$C266,Inputs1[[#Headers],[2013-14]:[2029-30]], 0))</f>
        <v>6.2828498153467374</v>
      </c>
      <c r="F266" s="77">
        <f>INDEX(Inputs1[[2013-14]:[2029-30]], MATCH(_xlfn.CONCAT(Costs!F$4,"_",Costs!$B266),Inputs1!$X$2:$X$507, 0), MATCH(Costs!$C266,Inputs1[[#Headers],[2013-14]:[2029-30]], 0))</f>
        <v>7.8278128846942954</v>
      </c>
      <c r="H266" s="78" t="b">
        <f t="shared" si="13"/>
        <v>1</v>
      </c>
      <c r="J266" s="202"/>
    </row>
    <row r="267" spans="1:10" ht="13.9" customHeight="1">
      <c r="A267" s="66" t="str">
        <f t="shared" si="16"/>
        <v>SES18</v>
      </c>
      <c r="B267" s="66" t="s">
        <v>102</v>
      </c>
      <c r="C267" s="66" t="s">
        <v>22</v>
      </c>
      <c r="D267" s="77">
        <f>INDEX(Inputs1[[2013-14]:[2029-30]], MATCH(_xlfn.CONCAT(Costs!D$4,"_",Costs!$B267),Inputs1!$X$2:$X$507, 0), MATCH(Costs!$C267,Inputs1[[#Headers],[2013-14]:[2029-30]], 0))</f>
        <v>1.7437953782184548</v>
      </c>
      <c r="E267" s="77">
        <f>INDEX(Inputs1[[2013-14]:[2029-30]], MATCH(_xlfn.CONCAT(Costs!E$4,"_",Costs!$B267),Inputs1!$X$2:$X$507, 0), MATCH(Costs!$C267,Inputs1[[#Headers],[2013-14]:[2029-30]], 0))</f>
        <v>7.0424776107468414</v>
      </c>
      <c r="F267" s="77">
        <f>INDEX(Inputs1[[2013-14]:[2029-30]], MATCH(_xlfn.CONCAT(Costs!F$4,"_",Costs!$B267),Inputs1!$X$2:$X$507, 0), MATCH(Costs!$C267,Inputs1[[#Headers],[2013-14]:[2029-30]], 0))</f>
        <v>8.7862729889652957</v>
      </c>
      <c r="H267" s="78" t="b">
        <f t="shared" si="13"/>
        <v>1</v>
      </c>
      <c r="J267" s="202"/>
    </row>
    <row r="268" spans="1:10" ht="13.9" customHeight="1">
      <c r="A268" s="66" t="str">
        <f t="shared" si="16"/>
        <v>SES19</v>
      </c>
      <c r="B268" s="66" t="s">
        <v>102</v>
      </c>
      <c r="C268" s="66" t="s">
        <v>23</v>
      </c>
      <c r="D268" s="77">
        <f>INDEX(Inputs1[[2013-14]:[2029-30]], MATCH(_xlfn.CONCAT(Costs!D$4,"_",Costs!$B268),Inputs1!$X$2:$X$507, 0), MATCH(Costs!$C268,Inputs1[[#Headers],[2013-14]:[2029-30]], 0))</f>
        <v>1.6219303946132162</v>
      </c>
      <c r="E268" s="77">
        <f>INDEX(Inputs1[[2013-14]:[2029-30]], MATCH(_xlfn.CONCAT(Costs!E$4,"_",Costs!$B268),Inputs1!$X$2:$X$507, 0), MATCH(Costs!$C268,Inputs1[[#Headers],[2013-14]:[2029-30]], 0))</f>
        <v>8.0229486376448467</v>
      </c>
      <c r="F268" s="77">
        <f>INDEX(Inputs1[[2013-14]:[2029-30]], MATCH(_xlfn.CONCAT(Costs!F$4,"_",Costs!$B268),Inputs1!$X$2:$X$507, 0), MATCH(Costs!$C268,Inputs1[[#Headers],[2013-14]:[2029-30]], 0))</f>
        <v>9.6448790322580624</v>
      </c>
      <c r="H268" s="78" t="b">
        <f t="shared" si="13"/>
        <v>1</v>
      </c>
      <c r="J268" s="202"/>
    </row>
    <row r="269" spans="1:10">
      <c r="A269" s="66" t="str">
        <f t="shared" si="16"/>
        <v>SES20</v>
      </c>
      <c r="B269" s="66" t="s">
        <v>102</v>
      </c>
      <c r="C269" s="66" t="s">
        <v>24</v>
      </c>
      <c r="D269" s="77">
        <f>INDEX(Inputs1[[2013-14]:[2029-30]], MATCH(_xlfn.CONCAT(Costs!D$4,"_",Costs!$B269),Inputs1!$X$2:$X$507, 0), MATCH(Costs!$C269,Inputs1[[#Headers],[2013-14]:[2029-30]], 0))</f>
        <v>2.0870382631457391</v>
      </c>
      <c r="E269" s="77">
        <f>INDEX(Inputs1[[2013-14]:[2029-30]], MATCH(_xlfn.CONCAT(Costs!E$4,"_",Costs!$B269),Inputs1!$X$2:$X$507, 0), MATCH(Costs!$C269,Inputs1[[#Headers],[2013-14]:[2029-30]], 0))</f>
        <v>7.6490634382939415</v>
      </c>
      <c r="F269" s="77">
        <f>INDEX(Inputs1[[2013-14]:[2029-30]], MATCH(_xlfn.CONCAT(Costs!F$4,"_",Costs!$B269),Inputs1!$X$2:$X$507, 0), MATCH(Costs!$C269,Inputs1[[#Headers],[2013-14]:[2029-30]], 0))</f>
        <v>9.7361017014396811</v>
      </c>
      <c r="H269" s="78" t="b">
        <f t="shared" si="13"/>
        <v>1</v>
      </c>
      <c r="J269" s="202"/>
    </row>
    <row r="270" spans="1:10">
      <c r="A270" s="66" t="str">
        <f t="shared" si="16"/>
        <v>SES21</v>
      </c>
      <c r="B270" s="66" t="s">
        <v>102</v>
      </c>
      <c r="C270" s="66" t="s">
        <v>25</v>
      </c>
      <c r="D270" s="77">
        <f>INDEX(Inputs1[[2013-14]:[2029-30]], MATCH(_xlfn.CONCAT(Costs!D$4,"_",Costs!$B270),Inputs1!$X$2:$X$507, 0), MATCH(Costs!$C270,Inputs1[[#Headers],[2013-14]:[2029-30]], 0))</f>
        <v>3.0984158468649188</v>
      </c>
      <c r="E270" s="77">
        <f>INDEX(Inputs1[[2013-14]:[2029-30]], MATCH(_xlfn.CONCAT(Costs!E$4,"_",Costs!$B270),Inputs1!$X$2:$X$507, 0), MATCH(Costs!$C270,Inputs1[[#Headers],[2013-14]:[2029-30]], 0))</f>
        <v>6.4792405616903448</v>
      </c>
      <c r="F270" s="77">
        <f>INDEX(Inputs1[[2013-14]:[2029-30]], MATCH(_xlfn.CONCAT(Costs!F$4,"_",Costs!$B270),Inputs1!$X$2:$X$507, 0), MATCH(Costs!$C270,Inputs1[[#Headers],[2013-14]:[2029-30]], 0))</f>
        <v>9.5776564085552547</v>
      </c>
      <c r="H270" s="78" t="b">
        <f t="shared" si="13"/>
        <v>1</v>
      </c>
      <c r="J270" s="202"/>
    </row>
    <row r="271" spans="1:10">
      <c r="A271" s="66" t="str">
        <f t="shared" si="16"/>
        <v>SES22</v>
      </c>
      <c r="B271" s="66" t="s">
        <v>102</v>
      </c>
      <c r="C271" s="66" t="s">
        <v>26</v>
      </c>
      <c r="D271" s="77">
        <f>INDEX(Inputs1[[2013-14]:[2029-30]], MATCH(_xlfn.CONCAT(Costs!D$4,"_",Costs!$B271),Inputs1!$X$2:$X$507, 0), MATCH(Costs!$C271,Inputs1[[#Headers],[2013-14]:[2029-30]], 0))</f>
        <v>0.15760683178442758</v>
      </c>
      <c r="E271" s="77">
        <f>INDEX(Inputs1[[2013-14]:[2029-30]], MATCH(_xlfn.CONCAT(Costs!E$4,"_",Costs!$B271),Inputs1!$X$2:$X$507, 0), MATCH(Costs!$C271,Inputs1[[#Headers],[2013-14]:[2029-30]], 0))</f>
        <v>9.4226609622376802</v>
      </c>
      <c r="F271" s="77">
        <f>INDEX(Inputs1[[2013-14]:[2029-30]], MATCH(_xlfn.CONCAT(Costs!F$4,"_",Costs!$B271),Inputs1!$X$2:$X$507, 0), MATCH(Costs!$C271,Inputs1[[#Headers],[2013-14]:[2029-30]], 0))</f>
        <v>9.5802677940221077</v>
      </c>
      <c r="H271" s="78" t="b">
        <f t="shared" si="13"/>
        <v>1</v>
      </c>
      <c r="J271" s="202"/>
    </row>
    <row r="272" spans="1:10">
      <c r="A272" s="66" t="str">
        <f t="shared" ref="A272:A279" si="17">B272&amp;RIGHT(C272,2)</f>
        <v>SES23</v>
      </c>
      <c r="B272" s="66" t="s">
        <v>102</v>
      </c>
      <c r="C272" s="66" t="s">
        <v>27</v>
      </c>
      <c r="D272" s="77">
        <f>INDEX(Inputs1[[2013-14]:[2029-30]], MATCH(_xlfn.CONCAT(Costs!D$4,"_",Costs!$B272),Inputs1!$X$2:$X$507, 0), MATCH(Costs!$C272,Inputs1[[#Headers],[2013-14]:[2029-30]], 0))</f>
        <v>2.0154162944202469</v>
      </c>
      <c r="E272" s="77">
        <f>INDEX(Inputs1[[2013-14]:[2029-30]], MATCH(_xlfn.CONCAT(Costs!E$4,"_",Costs!$B272),Inputs1!$X$2:$X$507, 0), MATCH(Costs!$C272,Inputs1[[#Headers],[2013-14]:[2029-30]], 0))</f>
        <v>6.3918967710253636</v>
      </c>
      <c r="F272" s="77">
        <f>INDEX(Inputs1[[2013-14]:[2029-30]], MATCH(_xlfn.CONCAT(Costs!F$4,"_",Costs!$B272),Inputs1!$X$2:$X$507, 0), MATCH(Costs!$C272,Inputs1[[#Headers],[2013-14]:[2029-30]], 0))</f>
        <v>8.4073130654456101</v>
      </c>
      <c r="H272" s="78" t="b">
        <f t="shared" si="13"/>
        <v>1</v>
      </c>
      <c r="J272" s="202"/>
    </row>
    <row r="273" spans="1:10">
      <c r="A273" s="66" t="str">
        <f t="shared" si="17"/>
        <v>SES24</v>
      </c>
      <c r="B273" s="66" t="s">
        <v>102</v>
      </c>
      <c r="C273" s="66" t="s">
        <v>28</v>
      </c>
      <c r="D273" s="77">
        <f>INDEX(Inputs1[[2013-14]:[2029-30]], MATCH(_xlfn.CONCAT(Costs!D$4,"_",Costs!$B273),Inputs1!$X$2:$X$507, 0), MATCH(Costs!$C273,Inputs1[[#Headers],[2013-14]:[2029-30]], 0))</f>
        <v>2.101146133477148</v>
      </c>
      <c r="E273" s="77">
        <f>INDEX(Inputs1[[2013-14]:[2029-30]], MATCH(_xlfn.CONCAT(Costs!E$4,"_",Costs!$B273),Inputs1!$X$2:$X$507, 0), MATCH(Costs!$C273,Inputs1[[#Headers],[2013-14]:[2029-30]], 0))</f>
        <v>6.8328711259151138</v>
      </c>
      <c r="F273" s="77">
        <f>INDEX(Inputs1[[2013-14]:[2029-30]], MATCH(_xlfn.CONCAT(Costs!F$4,"_",Costs!$B273),Inputs1!$X$2:$X$507, 0), MATCH(Costs!$C273,Inputs1[[#Headers],[2013-14]:[2029-30]], 0))</f>
        <v>8.9340172593922613</v>
      </c>
      <c r="H273" s="78" t="b">
        <f t="shared" si="13"/>
        <v>1</v>
      </c>
      <c r="J273" s="202"/>
    </row>
    <row r="274" spans="1:10">
      <c r="A274" s="66" t="str">
        <f t="shared" si="17"/>
        <v>SES25</v>
      </c>
      <c r="B274" s="66" t="s">
        <v>102</v>
      </c>
      <c r="C274" s="66" t="s">
        <v>29</v>
      </c>
      <c r="D274" s="77">
        <f>INDEX(Inputs1[[2013-14]:[2029-30]], MATCH(_xlfn.CONCAT(Costs!D$4,"_",Costs!$B274),Inputs1!$X$2:$X$507, 0), MATCH(Costs!$C274,Inputs1[[#Headers],[2013-14]:[2029-30]], 0))</f>
        <v>0.46471015879454708</v>
      </c>
      <c r="E274" s="77">
        <f>INDEX(Inputs1[[2013-14]:[2029-30]], MATCH(_xlfn.CONCAT(Costs!E$4,"_",Costs!$B274),Inputs1!$X$2:$X$507, 0), MATCH(Costs!$C274,Inputs1[[#Headers],[2013-14]:[2029-30]], 0))</f>
        <v>6.1953119800797829</v>
      </c>
      <c r="F274" s="77">
        <f>INDEX(Inputs1[[2013-14]:[2029-30]], MATCH(_xlfn.CONCAT(Costs!F$4,"_",Costs!$B274),Inputs1!$X$2:$X$507, 0), MATCH(Costs!$C274,Inputs1[[#Headers],[2013-14]:[2029-30]], 0))</f>
        <v>6.6600221388743304</v>
      </c>
      <c r="H274" s="78" t="b">
        <f t="shared" si="13"/>
        <v>1</v>
      </c>
      <c r="J274" s="202"/>
    </row>
    <row r="275" spans="1:10">
      <c r="A275" s="66" t="str">
        <f t="shared" si="17"/>
        <v>SES26</v>
      </c>
      <c r="B275" s="66" t="s">
        <v>102</v>
      </c>
      <c r="C275" s="66" t="s">
        <v>30</v>
      </c>
      <c r="D275" s="77">
        <f>INDEX(Inputs1[[2013-14]:[2029-30]], MATCH(_xlfn.CONCAT(Costs!D$4,"_",Costs!$B275),Inputs1!$X$2:$X$507, 0), MATCH(Costs!$C275,Inputs1[[#Headers],[2013-14]:[2029-30]], 0))</f>
        <v>1.4176373028470881</v>
      </c>
      <c r="E275" s="77">
        <f>INDEX(Inputs1[[2013-14]:[2029-30]], MATCH(_xlfn.CONCAT(Costs!E$4,"_",Costs!$B275),Inputs1!$X$2:$X$507, 0), MATCH(Costs!$C275,Inputs1[[#Headers],[2013-14]:[2029-30]], 0))</f>
        <v>6.1044204641436917</v>
      </c>
      <c r="F275" s="77">
        <f>INDEX(Inputs1[[2013-14]:[2029-30]], MATCH(_xlfn.CONCAT(Costs!F$4,"_",Costs!$B275),Inputs1!$X$2:$X$507, 0), MATCH(Costs!$C275,Inputs1[[#Headers],[2013-14]:[2029-30]], 0))</f>
        <v>7.5220577669907795</v>
      </c>
      <c r="H275" s="78" t="b">
        <f t="shared" si="13"/>
        <v>1</v>
      </c>
      <c r="J275" s="202"/>
    </row>
    <row r="276" spans="1:10">
      <c r="A276" s="66" t="str">
        <f t="shared" si="17"/>
        <v>SES27</v>
      </c>
      <c r="B276" s="66" t="s">
        <v>102</v>
      </c>
      <c r="C276" s="66" t="s">
        <v>31</v>
      </c>
      <c r="D276" s="77">
        <f>INDEX(Inputs1[[2013-14]:[2029-30]], MATCH(_xlfn.CONCAT(Costs!D$4,"_",Costs!$B276),Inputs1!$X$2:$X$507, 0), MATCH(Costs!$C276,Inputs1[[#Headers],[2013-14]:[2029-30]], 0))</f>
        <v>1.4468950761233377</v>
      </c>
      <c r="E276" s="77">
        <f>INDEX(Inputs1[[2013-14]:[2029-30]], MATCH(_xlfn.CONCAT(Costs!E$4,"_",Costs!$B276),Inputs1!$X$2:$X$507, 0), MATCH(Costs!$C276,Inputs1[[#Headers],[2013-14]:[2029-30]], 0))</f>
        <v>6.2186350692945522</v>
      </c>
      <c r="F276" s="77">
        <f>INDEX(Inputs1[[2013-14]:[2029-30]], MATCH(_xlfn.CONCAT(Costs!F$4,"_",Costs!$B276),Inputs1!$X$2:$X$507, 0), MATCH(Costs!$C276,Inputs1[[#Headers],[2013-14]:[2029-30]], 0))</f>
        <v>7.6655301454178897</v>
      </c>
      <c r="H276" s="78" t="b">
        <f t="shared" si="13"/>
        <v>1</v>
      </c>
      <c r="J276" s="202"/>
    </row>
    <row r="277" spans="1:10">
      <c r="A277" s="66" t="str">
        <f t="shared" si="17"/>
        <v>SES28</v>
      </c>
      <c r="B277" s="66" t="s">
        <v>102</v>
      </c>
      <c r="C277" s="66" t="s">
        <v>32</v>
      </c>
      <c r="D277" s="77">
        <f>INDEX(Inputs1[[2013-14]:[2029-30]], MATCH(_xlfn.CONCAT(Costs!D$4,"_",Costs!$B277),Inputs1!$X$2:$X$507, 0), MATCH(Costs!$C277,Inputs1[[#Headers],[2013-14]:[2029-30]], 0))</f>
        <v>1.4629231018459299</v>
      </c>
      <c r="E277" s="77">
        <f>INDEX(Inputs1[[2013-14]:[2029-30]], MATCH(_xlfn.CONCAT(Costs!E$4,"_",Costs!$B277),Inputs1!$X$2:$X$507, 0), MATCH(Costs!$C277,Inputs1[[#Headers],[2013-14]:[2029-30]], 0))</f>
        <v>6.3193940669457831</v>
      </c>
      <c r="F277" s="77">
        <f>INDEX(Inputs1[[2013-14]:[2029-30]], MATCH(_xlfn.CONCAT(Costs!F$4,"_",Costs!$B277),Inputs1!$X$2:$X$507, 0), MATCH(Costs!$C277,Inputs1[[#Headers],[2013-14]:[2029-30]], 0))</f>
        <v>7.782317168791713</v>
      </c>
      <c r="H277" s="78" t="b">
        <f t="shared" si="13"/>
        <v>1</v>
      </c>
      <c r="J277" s="202"/>
    </row>
    <row r="278" spans="1:10">
      <c r="A278" s="66" t="str">
        <f t="shared" si="17"/>
        <v>SES29</v>
      </c>
      <c r="B278" s="66" t="s">
        <v>102</v>
      </c>
      <c r="C278" s="66" t="s">
        <v>33</v>
      </c>
      <c r="D278" s="77">
        <f>INDEX(Inputs1[[2013-14]:[2029-30]], MATCH(_xlfn.CONCAT(Costs!D$4,"_",Costs!$B278),Inputs1!$X$2:$X$507, 0), MATCH(Costs!$C278,Inputs1[[#Headers],[2013-14]:[2029-30]], 0))</f>
        <v>1.472657308131438</v>
      </c>
      <c r="E278" s="77">
        <f>INDEX(Inputs1[[2013-14]:[2029-30]], MATCH(_xlfn.CONCAT(Costs!E$4,"_",Costs!$B278),Inputs1!$X$2:$X$507, 0), MATCH(Costs!$C278,Inputs1[[#Headers],[2013-14]:[2029-30]], 0))</f>
        <v>6.3377970704749345</v>
      </c>
      <c r="F278" s="77">
        <f>INDEX(Inputs1[[2013-14]:[2029-30]], MATCH(_xlfn.CONCAT(Costs!F$4,"_",Costs!$B278),Inputs1!$X$2:$X$507, 0), MATCH(Costs!$C278,Inputs1[[#Headers],[2013-14]:[2029-30]], 0))</f>
        <v>7.8104543786063729</v>
      </c>
      <c r="H278" s="78" t="b">
        <f t="shared" si="13"/>
        <v>1</v>
      </c>
      <c r="J278" s="202"/>
    </row>
    <row r="279" spans="1:10">
      <c r="A279" s="66" t="str">
        <f t="shared" si="17"/>
        <v>SES30</v>
      </c>
      <c r="B279" s="66" t="s">
        <v>102</v>
      </c>
      <c r="C279" s="66" t="s">
        <v>34</v>
      </c>
      <c r="D279" s="77">
        <f>INDEX(Inputs1[[2013-14]:[2029-30]], MATCH(_xlfn.CONCAT(Costs!D$4,"_",Costs!$B279),Inputs1!$X$2:$X$507, 0), MATCH(Costs!$C279,Inputs1[[#Headers],[2013-14]:[2029-30]], 0))</f>
        <v>1.4845190928658416</v>
      </c>
      <c r="E279" s="77">
        <f>INDEX(Inputs1[[2013-14]:[2029-30]], MATCH(_xlfn.CONCAT(Costs!E$4,"_",Costs!$B279),Inputs1!$X$2:$X$507, 0), MATCH(Costs!$C279,Inputs1[[#Headers],[2013-14]:[2029-30]], 0))</f>
        <v>6.3428000462212966</v>
      </c>
      <c r="F279" s="77">
        <f>INDEX(Inputs1[[2013-14]:[2029-30]], MATCH(_xlfn.CONCAT(Costs!F$4,"_",Costs!$B279),Inputs1!$X$2:$X$507, 0), MATCH(Costs!$C279,Inputs1[[#Headers],[2013-14]:[2029-30]], 0))</f>
        <v>7.8273191390871384</v>
      </c>
      <c r="H279" s="78" t="b">
        <f t="shared" si="13"/>
        <v>1</v>
      </c>
      <c r="J279" s="202"/>
    </row>
    <row r="280" spans="1:10">
      <c r="A280" s="66" t="str">
        <f t="shared" si="16"/>
        <v>SEW14</v>
      </c>
      <c r="B280" s="66" t="s">
        <v>103</v>
      </c>
      <c r="C280" s="66" t="s">
        <v>18</v>
      </c>
      <c r="D280" s="77">
        <f>INDEX(Inputs1[[2013-14]:[2029-30]], MATCH(_xlfn.CONCAT(Costs!D$4,"_",Costs!$B280),Inputs1!$X$2:$X$507, 0), MATCH(Costs!$C280,Inputs1[[#Headers],[2013-14]:[2029-30]], 0))</f>
        <v>6.5376804428668009</v>
      </c>
      <c r="E280" s="77">
        <f>INDEX(Inputs1[[2013-14]:[2029-30]], MATCH(_xlfn.CONCAT(Costs!E$4,"_",Costs!$B280),Inputs1!$X$2:$X$507, 0), MATCH(Costs!$C280,Inputs1[[#Headers],[2013-14]:[2029-30]], 0))</f>
        <v>15.735856152805948</v>
      </c>
      <c r="F280" s="77">
        <f>INDEX(Inputs1[[2013-14]:[2029-30]], MATCH(_xlfn.CONCAT(Costs!F$4,"_",Costs!$B280),Inputs1!$X$2:$X$507, 0), MATCH(Costs!$C280,Inputs1[[#Headers],[2013-14]:[2029-30]], 0))</f>
        <v>22.273536595672748</v>
      </c>
      <c r="H280" s="78" t="b">
        <f t="shared" si="13"/>
        <v>1</v>
      </c>
      <c r="J280" s="202"/>
    </row>
    <row r="281" spans="1:10">
      <c r="A281" s="66" t="str">
        <f t="shared" si="16"/>
        <v>SEW15</v>
      </c>
      <c r="B281" s="66" t="s">
        <v>103</v>
      </c>
      <c r="C281" s="66" t="s">
        <v>19</v>
      </c>
      <c r="D281" s="77">
        <f>INDEX(Inputs1[[2013-14]:[2029-30]], MATCH(_xlfn.CONCAT(Costs!D$4,"_",Costs!$B281),Inputs1!$X$2:$X$507, 0), MATCH(Costs!$C281,Inputs1[[#Headers],[2013-14]:[2029-30]], 0))</f>
        <v>4.4306104286788663</v>
      </c>
      <c r="E281" s="77">
        <f>INDEX(Inputs1[[2013-14]:[2029-30]], MATCH(_xlfn.CONCAT(Costs!E$4,"_",Costs!$B281),Inputs1!$X$2:$X$507, 0), MATCH(Costs!$C281,Inputs1[[#Headers],[2013-14]:[2029-30]], 0))</f>
        <v>15.603990557366091</v>
      </c>
      <c r="F281" s="77">
        <f>INDEX(Inputs1[[2013-14]:[2029-30]], MATCH(_xlfn.CONCAT(Costs!F$4,"_",Costs!$B281),Inputs1!$X$2:$X$507, 0), MATCH(Costs!$C281,Inputs1[[#Headers],[2013-14]:[2029-30]], 0))</f>
        <v>20.034600986044957</v>
      </c>
      <c r="H281" s="78" t="b">
        <f t="shared" si="13"/>
        <v>1</v>
      </c>
      <c r="J281" s="202"/>
    </row>
    <row r="282" spans="1:10">
      <c r="A282" s="66" t="str">
        <f t="shared" si="16"/>
        <v>SEW16</v>
      </c>
      <c r="B282" s="66" t="s">
        <v>103</v>
      </c>
      <c r="C282" s="66" t="s">
        <v>20</v>
      </c>
      <c r="D282" s="77">
        <f>INDEX(Inputs1[[2013-14]:[2029-30]], MATCH(_xlfn.CONCAT(Costs!D$4,"_",Costs!$B282),Inputs1!$X$2:$X$507, 0), MATCH(Costs!$C282,Inputs1[[#Headers],[2013-14]:[2029-30]], 0))</f>
        <v>5.5939941763727115</v>
      </c>
      <c r="E282" s="77">
        <f>INDEX(Inputs1[[2013-14]:[2029-30]], MATCH(_xlfn.CONCAT(Costs!E$4,"_",Costs!$B282),Inputs1!$X$2:$X$507, 0), MATCH(Costs!$C282,Inputs1[[#Headers],[2013-14]:[2029-30]], 0))</f>
        <v>16.350824875207984</v>
      </c>
      <c r="F282" s="77">
        <f>INDEX(Inputs1[[2013-14]:[2029-30]], MATCH(_xlfn.CONCAT(Costs!F$4,"_",Costs!$B282),Inputs1!$X$2:$X$507, 0), MATCH(Costs!$C282,Inputs1[[#Headers],[2013-14]:[2029-30]], 0))</f>
        <v>21.944819051580694</v>
      </c>
      <c r="H282" s="78" t="b">
        <f t="shared" ref="H282:H313" si="18">IFERROR(ROUND(D282+E282,6)=ROUND(F282,6), "")</f>
        <v>1</v>
      </c>
      <c r="J282" s="202"/>
    </row>
    <row r="283" spans="1:10">
      <c r="A283" s="66" t="str">
        <f t="shared" si="16"/>
        <v>SEW17</v>
      </c>
      <c r="B283" s="66" t="s">
        <v>103</v>
      </c>
      <c r="C283" s="66" t="s">
        <v>21</v>
      </c>
      <c r="D283" s="77">
        <f>INDEX(Inputs1[[2013-14]:[2029-30]], MATCH(_xlfn.CONCAT(Costs!D$4,"_",Costs!$B283),Inputs1!$X$2:$X$507, 0), MATCH(Costs!$C283,Inputs1[[#Headers],[2013-14]:[2029-30]], 0))</f>
        <v>2.0429864587607711</v>
      </c>
      <c r="E283" s="77">
        <f>INDEX(Inputs1[[2013-14]:[2029-30]], MATCH(_xlfn.CONCAT(Costs!E$4,"_",Costs!$B283),Inputs1!$X$2:$X$507, 0), MATCH(Costs!$C283,Inputs1[[#Headers],[2013-14]:[2029-30]], 0))</f>
        <v>17.659836684448088</v>
      </c>
      <c r="F283" s="77">
        <f>INDEX(Inputs1[[2013-14]:[2029-30]], MATCH(_xlfn.CONCAT(Costs!F$4,"_",Costs!$B283),Inputs1!$X$2:$X$507, 0), MATCH(Costs!$C283,Inputs1[[#Headers],[2013-14]:[2029-30]], 0))</f>
        <v>19.70282314320886</v>
      </c>
      <c r="H283" s="78" t="b">
        <f t="shared" si="18"/>
        <v>1</v>
      </c>
      <c r="J283" s="202"/>
    </row>
    <row r="284" spans="1:10">
      <c r="A284" s="66" t="str">
        <f t="shared" si="16"/>
        <v>SEW18</v>
      </c>
      <c r="B284" s="66" t="s">
        <v>103</v>
      </c>
      <c r="C284" s="66" t="s">
        <v>22</v>
      </c>
      <c r="D284" s="77">
        <f>INDEX(Inputs1[[2013-14]:[2029-30]], MATCH(_xlfn.CONCAT(Costs!D$4,"_",Costs!$B284),Inputs1!$X$2:$X$507, 0), MATCH(Costs!$C284,Inputs1[[#Headers],[2013-14]:[2029-30]], 0))</f>
        <v>1.9740188709419477</v>
      </c>
      <c r="E284" s="77">
        <f>INDEX(Inputs1[[2013-14]:[2029-30]], MATCH(_xlfn.CONCAT(Costs!E$4,"_",Costs!$B284),Inputs1!$X$2:$X$507, 0), MATCH(Costs!$C284,Inputs1[[#Headers],[2013-14]:[2029-30]], 0))</f>
        <v>16.543033743802976</v>
      </c>
      <c r="F284" s="77">
        <f>INDEX(Inputs1[[2013-14]:[2029-30]], MATCH(_xlfn.CONCAT(Costs!F$4,"_",Costs!$B284),Inputs1!$X$2:$X$507, 0), MATCH(Costs!$C284,Inputs1[[#Headers],[2013-14]:[2029-30]], 0))</f>
        <v>18.517052614744923</v>
      </c>
      <c r="H284" s="78" t="b">
        <f t="shared" si="18"/>
        <v>1</v>
      </c>
      <c r="J284" s="202"/>
    </row>
    <row r="285" spans="1:10">
      <c r="A285" s="66" t="str">
        <f t="shared" si="16"/>
        <v>SEW19</v>
      </c>
      <c r="B285" s="66" t="s">
        <v>103</v>
      </c>
      <c r="C285" s="66" t="s">
        <v>23</v>
      </c>
      <c r="D285" s="77">
        <f>INDEX(Inputs1[[2013-14]:[2029-30]], MATCH(_xlfn.CONCAT(Costs!D$4,"_",Costs!$B285),Inputs1!$X$2:$X$507, 0), MATCH(Costs!$C285,Inputs1[[#Headers],[2013-14]:[2029-30]], 0))</f>
        <v>2.5513901503288441</v>
      </c>
      <c r="E285" s="77">
        <f>INDEX(Inputs1[[2013-14]:[2029-30]], MATCH(_xlfn.CONCAT(Costs!E$4,"_",Costs!$B285),Inputs1!$X$2:$X$507, 0), MATCH(Costs!$C285,Inputs1[[#Headers],[2013-14]:[2029-30]], 0))</f>
        <v>15.899079627309733</v>
      </c>
      <c r="F285" s="77">
        <f>INDEX(Inputs1[[2013-14]:[2029-30]], MATCH(_xlfn.CONCAT(Costs!F$4,"_",Costs!$B285),Inputs1!$X$2:$X$507, 0), MATCH(Costs!$C285,Inputs1[[#Headers],[2013-14]:[2029-30]], 0))</f>
        <v>18.450469777638578</v>
      </c>
      <c r="H285" s="78" t="b">
        <f t="shared" si="18"/>
        <v>1</v>
      </c>
      <c r="J285" s="202"/>
    </row>
    <row r="286" spans="1:10">
      <c r="A286" s="66" t="str">
        <f t="shared" si="16"/>
        <v>SEW20</v>
      </c>
      <c r="B286" s="66" t="s">
        <v>103</v>
      </c>
      <c r="C286" s="66" t="s">
        <v>24</v>
      </c>
      <c r="D286" s="77">
        <f>INDEX(Inputs1[[2013-14]:[2029-30]], MATCH(_xlfn.CONCAT(Costs!D$4,"_",Costs!$B286),Inputs1!$X$2:$X$507, 0), MATCH(Costs!$C286,Inputs1[[#Headers],[2013-14]:[2029-30]], 0))</f>
        <v>5.4290276387712693</v>
      </c>
      <c r="E286" s="77">
        <f>INDEX(Inputs1[[2013-14]:[2029-30]], MATCH(_xlfn.CONCAT(Costs!E$4,"_",Costs!$B286),Inputs1!$X$2:$X$507, 0), MATCH(Costs!$C286,Inputs1[[#Headers],[2013-14]:[2029-30]], 0))</f>
        <v>15.702803141119414</v>
      </c>
      <c r="F286" s="77">
        <f>INDEX(Inputs1[[2013-14]:[2029-30]], MATCH(_xlfn.CONCAT(Costs!F$4,"_",Costs!$B286),Inputs1!$X$2:$X$507, 0), MATCH(Costs!$C286,Inputs1[[#Headers],[2013-14]:[2029-30]], 0))</f>
        <v>21.131830779890684</v>
      </c>
      <c r="H286" s="78" t="b">
        <f t="shared" si="18"/>
        <v>1</v>
      </c>
      <c r="J286" s="202"/>
    </row>
    <row r="287" spans="1:10">
      <c r="A287" s="66" t="str">
        <f t="shared" si="16"/>
        <v>SEW21</v>
      </c>
      <c r="B287" s="66" t="s">
        <v>103</v>
      </c>
      <c r="C287" s="66" t="s">
        <v>25</v>
      </c>
      <c r="D287" s="77">
        <f>INDEX(Inputs1[[2013-14]:[2029-30]], MATCH(_xlfn.CONCAT(Costs!D$4,"_",Costs!$B287),Inputs1!$X$2:$X$507, 0), MATCH(Costs!$C287,Inputs1[[#Headers],[2013-14]:[2029-30]], 0))</f>
        <v>4.7983712670892835</v>
      </c>
      <c r="E287" s="77">
        <f>INDEX(Inputs1[[2013-14]:[2029-30]], MATCH(_xlfn.CONCAT(Costs!E$4,"_",Costs!$B287),Inputs1!$X$2:$X$507, 0), MATCH(Costs!$C287,Inputs1[[#Headers],[2013-14]:[2029-30]], 0))</f>
        <v>16.472340563659969</v>
      </c>
      <c r="F287" s="77">
        <f>INDEX(Inputs1[[2013-14]:[2029-30]], MATCH(_xlfn.CONCAT(Costs!F$4,"_",Costs!$B287),Inputs1!$X$2:$X$507, 0), MATCH(Costs!$C287,Inputs1[[#Headers],[2013-14]:[2029-30]], 0))</f>
        <v>21.270711830749253</v>
      </c>
      <c r="H287" s="78" t="b">
        <f t="shared" si="18"/>
        <v>1</v>
      </c>
      <c r="J287" s="202"/>
    </row>
    <row r="288" spans="1:10">
      <c r="A288" s="66" t="str">
        <f t="shared" si="16"/>
        <v>SEW22</v>
      </c>
      <c r="B288" s="66" t="s">
        <v>103</v>
      </c>
      <c r="C288" s="66" t="s">
        <v>26</v>
      </c>
      <c r="D288" s="77">
        <f>INDEX(Inputs1[[2013-14]:[2029-30]], MATCH(_xlfn.CONCAT(Costs!D$4,"_",Costs!$B288),Inputs1!$X$2:$X$507, 0), MATCH(Costs!$C288,Inputs1[[#Headers],[2013-14]:[2029-30]], 0))</f>
        <v>6.3665496537498152</v>
      </c>
      <c r="E288" s="77">
        <f>INDEX(Inputs1[[2013-14]:[2029-30]], MATCH(_xlfn.CONCAT(Costs!E$4,"_",Costs!$B288),Inputs1!$X$2:$X$507, 0), MATCH(Costs!$C288,Inputs1[[#Headers],[2013-14]:[2029-30]], 0))</f>
        <v>16.593493074996314</v>
      </c>
      <c r="F288" s="77">
        <f>INDEX(Inputs1[[2013-14]:[2029-30]], MATCH(_xlfn.CONCAT(Costs!F$4,"_",Costs!$B288),Inputs1!$X$2:$X$507, 0), MATCH(Costs!$C288,Inputs1[[#Headers],[2013-14]:[2029-30]], 0))</f>
        <v>22.960042728746128</v>
      </c>
      <c r="H288" s="78" t="b">
        <f t="shared" si="18"/>
        <v>1</v>
      </c>
      <c r="J288" s="202"/>
    </row>
    <row r="289" spans="1:10">
      <c r="A289" s="66" t="str">
        <f t="shared" ref="A289:A296" si="19">B289&amp;RIGHT(C289,2)</f>
        <v>SEW23</v>
      </c>
      <c r="B289" s="66" t="s">
        <v>103</v>
      </c>
      <c r="C289" s="66" t="s">
        <v>27</v>
      </c>
      <c r="D289" s="77">
        <f>INDEX(Inputs1[[2013-14]:[2029-30]], MATCH(_xlfn.CONCAT(Costs!D$4,"_",Costs!$B289),Inputs1!$X$2:$X$507, 0), MATCH(Costs!$C289,Inputs1[[#Headers],[2013-14]:[2029-30]], 0))</f>
        <v>5.8260000000000005</v>
      </c>
      <c r="E289" s="77">
        <f>INDEX(Inputs1[[2013-14]:[2029-30]], MATCH(_xlfn.CONCAT(Costs!E$4,"_",Costs!$B289),Inputs1!$X$2:$X$507, 0), MATCH(Costs!$C289,Inputs1[[#Headers],[2013-14]:[2029-30]], 0))</f>
        <v>17.202000000000002</v>
      </c>
      <c r="F289" s="77">
        <f>INDEX(Inputs1[[2013-14]:[2029-30]], MATCH(_xlfn.CONCAT(Costs!F$4,"_",Costs!$B289),Inputs1!$X$2:$X$507, 0), MATCH(Costs!$C289,Inputs1[[#Headers],[2013-14]:[2029-30]], 0))</f>
        <v>23.028000000000002</v>
      </c>
      <c r="H289" s="78" t="b">
        <f t="shared" si="18"/>
        <v>1</v>
      </c>
      <c r="J289" s="202"/>
    </row>
    <row r="290" spans="1:10">
      <c r="A290" s="66" t="str">
        <f t="shared" si="19"/>
        <v>SEW24</v>
      </c>
      <c r="B290" s="66" t="s">
        <v>103</v>
      </c>
      <c r="C290" s="66" t="s">
        <v>28</v>
      </c>
      <c r="D290" s="77">
        <f>INDEX(Inputs1[[2013-14]:[2029-30]], MATCH(_xlfn.CONCAT(Costs!D$4,"_",Costs!$B290),Inputs1!$X$2:$X$507, 0), MATCH(Costs!$C290,Inputs1[[#Headers],[2013-14]:[2029-30]], 0))</f>
        <v>5.0091475231006157</v>
      </c>
      <c r="E290" s="77">
        <f>INDEX(Inputs1[[2013-14]:[2029-30]], MATCH(_xlfn.CONCAT(Costs!E$4,"_",Costs!$B290),Inputs1!$X$2:$X$507, 0), MATCH(Costs!$C290,Inputs1[[#Headers],[2013-14]:[2029-30]], 0))</f>
        <v>16.917597535934288</v>
      </c>
      <c r="F290" s="77">
        <f>INDEX(Inputs1[[2013-14]:[2029-30]], MATCH(_xlfn.CONCAT(Costs!F$4,"_",Costs!$B290),Inputs1!$X$2:$X$507, 0), MATCH(Costs!$C290,Inputs1[[#Headers],[2013-14]:[2029-30]], 0))</f>
        <v>21.926745059034904</v>
      </c>
      <c r="H290" s="78" t="b">
        <f t="shared" si="18"/>
        <v>1</v>
      </c>
      <c r="J290" s="202"/>
    </row>
    <row r="291" spans="1:10">
      <c r="A291" s="66" t="str">
        <f t="shared" si="19"/>
        <v>SEW25</v>
      </c>
      <c r="B291" s="66" t="s">
        <v>103</v>
      </c>
      <c r="C291" s="66" t="s">
        <v>29</v>
      </c>
      <c r="D291" s="77">
        <f>INDEX(Inputs1[[2013-14]:[2029-30]], MATCH(_xlfn.CONCAT(Costs!D$4,"_",Costs!$B291),Inputs1!$X$2:$X$507, 0), MATCH(Costs!$C291,Inputs1[[#Headers],[2013-14]:[2029-30]], 0))</f>
        <v>5.9059999999999997</v>
      </c>
      <c r="E291" s="77">
        <f>INDEX(Inputs1[[2013-14]:[2029-30]], MATCH(_xlfn.CONCAT(Costs!E$4,"_",Costs!$B291),Inputs1!$X$2:$X$507, 0), MATCH(Costs!$C291,Inputs1[[#Headers],[2013-14]:[2029-30]], 0))</f>
        <v>17.100965132496519</v>
      </c>
      <c r="F291" s="77">
        <f>INDEX(Inputs1[[2013-14]:[2029-30]], MATCH(_xlfn.CONCAT(Costs!F$4,"_",Costs!$B291),Inputs1!$X$2:$X$507, 0), MATCH(Costs!$C291,Inputs1[[#Headers],[2013-14]:[2029-30]], 0))</f>
        <v>23.006965132496518</v>
      </c>
      <c r="H291" s="78" t="b">
        <f t="shared" si="18"/>
        <v>1</v>
      </c>
      <c r="J291" s="202"/>
    </row>
    <row r="292" spans="1:10">
      <c r="A292" s="66" t="str">
        <f t="shared" si="19"/>
        <v>SEW26</v>
      </c>
      <c r="B292" s="66" t="s">
        <v>103</v>
      </c>
      <c r="C292" s="66" t="s">
        <v>30</v>
      </c>
      <c r="D292" s="77">
        <f>INDEX(Inputs1[[2013-14]:[2029-30]], MATCH(_xlfn.CONCAT(Costs!D$4,"_",Costs!$B292),Inputs1!$X$2:$X$507, 0), MATCH(Costs!$C292,Inputs1[[#Headers],[2013-14]:[2029-30]], 0))</f>
        <v>7.3413950309313796</v>
      </c>
      <c r="E292" s="77">
        <f>INDEX(Inputs1[[2013-14]:[2029-30]], MATCH(_xlfn.CONCAT(Costs!E$4,"_",Costs!$B292),Inputs1!$X$2:$X$507, 0), MATCH(Costs!$C292,Inputs1[[#Headers],[2013-14]:[2029-30]], 0))</f>
        <v>17.397685619841777</v>
      </c>
      <c r="F292" s="77">
        <f>INDEX(Inputs1[[2013-14]:[2029-30]], MATCH(_xlfn.CONCAT(Costs!F$4,"_",Costs!$B292),Inputs1!$X$2:$X$507, 0), MATCH(Costs!$C292,Inputs1[[#Headers],[2013-14]:[2029-30]], 0))</f>
        <v>24.739080650773158</v>
      </c>
      <c r="H292" s="78" t="b">
        <f t="shared" si="18"/>
        <v>1</v>
      </c>
      <c r="J292" s="202"/>
    </row>
    <row r="293" spans="1:10">
      <c r="A293" s="66" t="str">
        <f t="shared" si="19"/>
        <v>SEW27</v>
      </c>
      <c r="B293" s="66" t="s">
        <v>103</v>
      </c>
      <c r="C293" s="66" t="s">
        <v>31</v>
      </c>
      <c r="D293" s="77">
        <f>INDEX(Inputs1[[2013-14]:[2029-30]], MATCH(_xlfn.CONCAT(Costs!D$4,"_",Costs!$B293),Inputs1!$X$2:$X$507, 0), MATCH(Costs!$C293,Inputs1[[#Headers],[2013-14]:[2029-30]], 0))</f>
        <v>7.3972323543401286</v>
      </c>
      <c r="E293" s="77">
        <f>INDEX(Inputs1[[2013-14]:[2029-30]], MATCH(_xlfn.CONCAT(Costs!E$4,"_",Costs!$B293),Inputs1!$X$2:$X$507, 0), MATCH(Costs!$C293,Inputs1[[#Headers],[2013-14]:[2029-30]], 0))</f>
        <v>17.564007248663529</v>
      </c>
      <c r="F293" s="77">
        <f>INDEX(Inputs1[[2013-14]:[2029-30]], MATCH(_xlfn.CONCAT(Costs!F$4,"_",Costs!$B293),Inputs1!$X$2:$X$507, 0), MATCH(Costs!$C293,Inputs1[[#Headers],[2013-14]:[2029-30]], 0))</f>
        <v>24.961239603003659</v>
      </c>
      <c r="H293" s="78" t="b">
        <f t="shared" si="18"/>
        <v>1</v>
      </c>
      <c r="J293" s="202"/>
    </row>
    <row r="294" spans="1:10">
      <c r="A294" s="66" t="str">
        <f t="shared" si="19"/>
        <v>SEW28</v>
      </c>
      <c r="B294" s="66" t="s">
        <v>103</v>
      </c>
      <c r="C294" s="66" t="s">
        <v>32</v>
      </c>
      <c r="D294" s="77">
        <f>INDEX(Inputs1[[2013-14]:[2029-30]], MATCH(_xlfn.CONCAT(Costs!D$4,"_",Costs!$B294),Inputs1!$X$2:$X$507, 0), MATCH(Costs!$C294,Inputs1[[#Headers],[2013-14]:[2029-30]], 0))</f>
        <v>7.1005422416579735</v>
      </c>
      <c r="E294" s="77">
        <f>INDEX(Inputs1[[2013-14]:[2029-30]], MATCH(_xlfn.CONCAT(Costs!E$4,"_",Costs!$B294),Inputs1!$X$2:$X$507, 0), MATCH(Costs!$C294,Inputs1[[#Headers],[2013-14]:[2029-30]], 0))</f>
        <v>17.736391366370622</v>
      </c>
      <c r="F294" s="77">
        <f>INDEX(Inputs1[[2013-14]:[2029-30]], MATCH(_xlfn.CONCAT(Costs!F$4,"_",Costs!$B294),Inputs1!$X$2:$X$507, 0), MATCH(Costs!$C294,Inputs1[[#Headers],[2013-14]:[2029-30]], 0))</f>
        <v>24.836933608028595</v>
      </c>
      <c r="H294" s="78" t="b">
        <f t="shared" si="18"/>
        <v>1</v>
      </c>
      <c r="J294" s="202"/>
    </row>
    <row r="295" spans="1:10">
      <c r="A295" s="66" t="str">
        <f t="shared" si="19"/>
        <v>SEW29</v>
      </c>
      <c r="B295" s="66" t="s">
        <v>103</v>
      </c>
      <c r="C295" s="66" t="s">
        <v>33</v>
      </c>
      <c r="D295" s="77">
        <f>INDEX(Inputs1[[2013-14]:[2029-30]], MATCH(_xlfn.CONCAT(Costs!D$4,"_",Costs!$B295),Inputs1!$X$2:$X$507, 0), MATCH(Costs!$C295,Inputs1[[#Headers],[2013-14]:[2029-30]], 0))</f>
        <v>7.3419086408736671</v>
      </c>
      <c r="E295" s="77">
        <f>INDEX(Inputs1[[2013-14]:[2029-30]], MATCH(_xlfn.CONCAT(Costs!E$4,"_",Costs!$B295),Inputs1!$X$2:$X$507, 0), MATCH(Costs!$C295,Inputs1[[#Headers],[2013-14]:[2029-30]], 0))</f>
        <v>17.67655229994449</v>
      </c>
      <c r="F295" s="77">
        <f>INDEX(Inputs1[[2013-14]:[2029-30]], MATCH(_xlfn.CONCAT(Costs!F$4,"_",Costs!$B295),Inputs1!$X$2:$X$507, 0), MATCH(Costs!$C295,Inputs1[[#Headers],[2013-14]:[2029-30]], 0))</f>
        <v>25.018460940818155</v>
      </c>
      <c r="H295" s="78" t="b">
        <f t="shared" si="18"/>
        <v>1</v>
      </c>
      <c r="J295" s="202"/>
    </row>
    <row r="296" spans="1:10">
      <c r="A296" s="66" t="str">
        <f t="shared" si="19"/>
        <v>SEW30</v>
      </c>
      <c r="B296" s="66" t="s">
        <v>103</v>
      </c>
      <c r="C296" s="66" t="s">
        <v>34</v>
      </c>
      <c r="D296" s="77">
        <f>INDEX(Inputs1[[2013-14]:[2029-30]], MATCH(_xlfn.CONCAT(Costs!D$4,"_",Costs!$B296),Inputs1!$X$2:$X$507, 0), MATCH(Costs!$C296,Inputs1[[#Headers],[2013-14]:[2029-30]], 0))</f>
        <v>7.5844441891468612</v>
      </c>
      <c r="E296" s="77">
        <f>INDEX(Inputs1[[2013-14]:[2029-30]], MATCH(_xlfn.CONCAT(Costs!E$4,"_",Costs!$B296),Inputs1!$X$2:$X$507, 0), MATCH(Costs!$C296,Inputs1[[#Headers],[2013-14]:[2029-30]], 0))</f>
        <v>17.890609722008257</v>
      </c>
      <c r="F296" s="77">
        <f>INDEX(Inputs1[[2013-14]:[2029-30]], MATCH(_xlfn.CONCAT(Costs!F$4,"_",Costs!$B296),Inputs1!$X$2:$X$507, 0), MATCH(Costs!$C296,Inputs1[[#Headers],[2013-14]:[2029-30]], 0))</f>
        <v>25.475053911155118</v>
      </c>
      <c r="H296" s="78" t="b">
        <f t="shared" si="18"/>
        <v>1</v>
      </c>
      <c r="J296" s="202"/>
    </row>
    <row r="297" spans="1:10">
      <c r="A297" s="66" t="str">
        <f t="shared" si="16"/>
        <v>SSC14</v>
      </c>
      <c r="B297" s="66" t="s">
        <v>105</v>
      </c>
      <c r="C297" s="66" t="s">
        <v>18</v>
      </c>
      <c r="D297" s="77">
        <f>INDEX(Inputs1[[2013-14]:[2029-30]], MATCH(_xlfn.CONCAT(Costs!D$4,"_",Costs!$B297),Inputs1!$X$2:$X$507, 0), MATCH(Costs!$C297,Inputs1[[#Headers],[2013-14]:[2029-30]], 0))</f>
        <v>5.2997764536849212</v>
      </c>
      <c r="E297" s="77">
        <f>INDEX(Inputs1[[2013-14]:[2029-30]], MATCH(_xlfn.CONCAT(Costs!E$4,"_",Costs!$B297),Inputs1!$X$2:$X$507, 0), MATCH(Costs!$C297,Inputs1[[#Headers],[2013-14]:[2029-30]], 0))</f>
        <v>13.411711218608687</v>
      </c>
      <c r="F297" s="77">
        <f>INDEX(Inputs1[[2013-14]:[2029-30]], MATCH(_xlfn.CONCAT(Costs!F$4,"_",Costs!$B297),Inputs1!$X$2:$X$507, 0), MATCH(Costs!$C297,Inputs1[[#Headers],[2013-14]:[2029-30]], 0))</f>
        <v>18.711487672293607</v>
      </c>
      <c r="H297" s="78" t="b">
        <f t="shared" si="18"/>
        <v>1</v>
      </c>
      <c r="J297" s="202"/>
    </row>
    <row r="298" spans="1:10">
      <c r="A298" s="66" t="str">
        <f t="shared" si="16"/>
        <v>SSC15</v>
      </c>
      <c r="B298" s="66" t="s">
        <v>105</v>
      </c>
      <c r="C298" s="66" t="s">
        <v>19</v>
      </c>
      <c r="D298" s="77">
        <f>INDEX(Inputs1[[2013-14]:[2029-30]], MATCH(_xlfn.CONCAT(Costs!D$4,"_",Costs!$B298),Inputs1!$X$2:$X$507, 0), MATCH(Costs!$C298,Inputs1[[#Headers],[2013-14]:[2029-30]], 0))</f>
        <v>5.8679986629898888</v>
      </c>
      <c r="E298" s="77">
        <f>INDEX(Inputs1[[2013-14]:[2029-30]], MATCH(_xlfn.CONCAT(Costs!E$4,"_",Costs!$B298),Inputs1!$X$2:$X$507, 0), MATCH(Costs!$C298,Inputs1[[#Headers],[2013-14]:[2029-30]], 0))</f>
        <v>14.11231469875491</v>
      </c>
      <c r="F298" s="77">
        <f>INDEX(Inputs1[[2013-14]:[2029-30]], MATCH(_xlfn.CONCAT(Costs!F$4,"_",Costs!$B298),Inputs1!$X$2:$X$507, 0), MATCH(Costs!$C298,Inputs1[[#Headers],[2013-14]:[2029-30]], 0))</f>
        <v>19.980313361744852</v>
      </c>
      <c r="H298" s="78" t="b">
        <f t="shared" si="18"/>
        <v>1</v>
      </c>
      <c r="J298" s="202"/>
    </row>
    <row r="299" spans="1:10">
      <c r="A299" s="66" t="str">
        <f t="shared" si="16"/>
        <v>SSC16</v>
      </c>
      <c r="B299" s="66" t="s">
        <v>105</v>
      </c>
      <c r="C299" s="66" t="s">
        <v>20</v>
      </c>
      <c r="D299" s="77">
        <f>INDEX(Inputs1[[2013-14]:[2029-30]], MATCH(_xlfn.CONCAT(Costs!D$4,"_",Costs!$B299),Inputs1!$X$2:$X$507, 0), MATCH(Costs!$C299,Inputs1[[#Headers],[2013-14]:[2029-30]], 0))</f>
        <v>3.7566489954680913</v>
      </c>
      <c r="E299" s="77">
        <f>INDEX(Inputs1[[2013-14]:[2029-30]], MATCH(_xlfn.CONCAT(Costs!E$4,"_",Costs!$B299),Inputs1!$X$2:$X$507, 0), MATCH(Costs!$C299,Inputs1[[#Headers],[2013-14]:[2029-30]], 0))</f>
        <v>12.340130428940636</v>
      </c>
      <c r="F299" s="77">
        <f>INDEX(Inputs1[[2013-14]:[2029-30]], MATCH(_xlfn.CONCAT(Costs!F$4,"_",Costs!$B299),Inputs1!$X$2:$X$507, 0), MATCH(Costs!$C299,Inputs1[[#Headers],[2013-14]:[2029-30]], 0))</f>
        <v>16.096779424408727</v>
      </c>
      <c r="H299" s="78" t="b">
        <f t="shared" si="18"/>
        <v>1</v>
      </c>
      <c r="J299" s="202"/>
    </row>
    <row r="300" spans="1:10">
      <c r="A300" s="66" t="str">
        <f t="shared" si="16"/>
        <v>SSC17</v>
      </c>
      <c r="B300" s="66" t="s">
        <v>105</v>
      </c>
      <c r="C300" s="66" t="s">
        <v>21</v>
      </c>
      <c r="D300" s="77">
        <f>INDEX(Inputs1[[2013-14]:[2029-30]], MATCH(_xlfn.CONCAT(Costs!D$4,"_",Costs!$B300),Inputs1!$X$2:$X$507, 0), MATCH(Costs!$C300,Inputs1[[#Headers],[2013-14]:[2029-30]], 0))</f>
        <v>4.6239975470034889</v>
      </c>
      <c r="E300" s="77">
        <f>INDEX(Inputs1[[2013-14]:[2029-30]], MATCH(_xlfn.CONCAT(Costs!E$4,"_",Costs!$B300),Inputs1!$X$2:$X$507, 0), MATCH(Costs!$C300,Inputs1[[#Headers],[2013-14]:[2029-30]], 0))</f>
        <v>11.156328461250911</v>
      </c>
      <c r="F300" s="77">
        <f>INDEX(Inputs1[[2013-14]:[2029-30]], MATCH(_xlfn.CONCAT(Costs!F$4,"_",Costs!$B300),Inputs1!$X$2:$X$507, 0), MATCH(Costs!$C300,Inputs1[[#Headers],[2013-14]:[2029-30]], 0))</f>
        <v>15.7803260082544</v>
      </c>
      <c r="H300" s="78" t="b">
        <f t="shared" si="18"/>
        <v>1</v>
      </c>
      <c r="J300" s="202"/>
    </row>
    <row r="301" spans="1:10">
      <c r="A301" s="66" t="str">
        <f t="shared" si="16"/>
        <v>SSC18</v>
      </c>
      <c r="B301" s="66" t="s">
        <v>105</v>
      </c>
      <c r="C301" s="66" t="s">
        <v>22</v>
      </c>
      <c r="D301" s="77">
        <f>INDEX(Inputs1[[2013-14]:[2029-30]], MATCH(_xlfn.CONCAT(Costs!D$4,"_",Costs!$B301),Inputs1!$X$2:$X$507, 0), MATCH(Costs!$C301,Inputs1[[#Headers],[2013-14]:[2029-30]], 0))</f>
        <v>4.4998803985009461</v>
      </c>
      <c r="E301" s="77">
        <f>INDEX(Inputs1[[2013-14]:[2029-30]], MATCH(_xlfn.CONCAT(Costs!E$4,"_",Costs!$B301),Inputs1!$X$2:$X$507, 0), MATCH(Costs!$C301,Inputs1[[#Headers],[2013-14]:[2029-30]], 0))</f>
        <v>10.506157875826503</v>
      </c>
      <c r="F301" s="77">
        <f>INDEX(Inputs1[[2013-14]:[2029-30]], MATCH(_xlfn.CONCAT(Costs!F$4,"_",Costs!$B301),Inputs1!$X$2:$X$507, 0), MATCH(Costs!$C301,Inputs1[[#Headers],[2013-14]:[2029-30]], 0))</f>
        <v>15.006038274327448</v>
      </c>
      <c r="H301" s="78" t="b">
        <f t="shared" si="18"/>
        <v>1</v>
      </c>
      <c r="J301" s="202"/>
    </row>
    <row r="302" spans="1:10">
      <c r="A302" s="66" t="str">
        <f t="shared" si="16"/>
        <v>SSC19</v>
      </c>
      <c r="B302" s="66" t="s">
        <v>105</v>
      </c>
      <c r="C302" s="66" t="s">
        <v>23</v>
      </c>
      <c r="D302" s="77">
        <f>INDEX(Inputs1[[2013-14]:[2029-30]], MATCH(_xlfn.CONCAT(Costs!D$4,"_",Costs!$B302),Inputs1!$X$2:$X$507, 0), MATCH(Costs!$C302,Inputs1[[#Headers],[2013-14]:[2029-30]], 0))</f>
        <v>3.9513600062637013</v>
      </c>
      <c r="E302" s="77">
        <f>INDEX(Inputs1[[2013-14]:[2029-30]], MATCH(_xlfn.CONCAT(Costs!E$4,"_",Costs!$B302),Inputs1!$X$2:$X$507, 0), MATCH(Costs!$C302,Inputs1[[#Headers],[2013-14]:[2029-30]], 0))</f>
        <v>11.057565377388034</v>
      </c>
      <c r="F302" s="77">
        <f>INDEX(Inputs1[[2013-14]:[2029-30]], MATCH(_xlfn.CONCAT(Costs!F$4,"_",Costs!$B302),Inputs1!$X$2:$X$507, 0), MATCH(Costs!$C302,Inputs1[[#Headers],[2013-14]:[2029-30]], 0))</f>
        <v>15.008925383651736</v>
      </c>
      <c r="H302" s="78" t="b">
        <f t="shared" si="18"/>
        <v>1</v>
      </c>
      <c r="J302" s="202"/>
    </row>
    <row r="303" spans="1:10">
      <c r="A303" s="66" t="str">
        <f t="shared" si="16"/>
        <v>SSC20</v>
      </c>
      <c r="B303" s="66" t="s">
        <v>105</v>
      </c>
      <c r="C303" s="66" t="s">
        <v>24</v>
      </c>
      <c r="D303" s="77">
        <f>INDEX(Inputs1[[2013-14]:[2029-30]], MATCH(_xlfn.CONCAT(Costs!D$4,"_",Costs!$B303),Inputs1!$X$2:$X$507, 0), MATCH(Costs!$C303,Inputs1[[#Headers],[2013-14]:[2029-30]], 0))</f>
        <v>12.608621140965436</v>
      </c>
      <c r="E303" s="77">
        <f>INDEX(Inputs1[[2013-14]:[2029-30]], MATCH(_xlfn.CONCAT(Costs!E$4,"_",Costs!$B303),Inputs1!$X$2:$X$507, 0), MATCH(Costs!$C303,Inputs1[[#Headers],[2013-14]:[2029-30]], 0))</f>
        <v>10.878516436985141</v>
      </c>
      <c r="F303" s="77">
        <f>INDEX(Inputs1[[2013-14]:[2029-30]], MATCH(_xlfn.CONCAT(Costs!F$4,"_",Costs!$B303),Inputs1!$X$2:$X$507, 0), MATCH(Costs!$C303,Inputs1[[#Headers],[2013-14]:[2029-30]], 0))</f>
        <v>23.487137577950577</v>
      </c>
      <c r="H303" s="78" t="b">
        <f t="shared" si="18"/>
        <v>1</v>
      </c>
      <c r="J303" s="202"/>
    </row>
    <row r="304" spans="1:10">
      <c r="A304" s="66" t="str">
        <f t="shared" si="16"/>
        <v>SSC21</v>
      </c>
      <c r="B304" s="66" t="s">
        <v>105</v>
      </c>
      <c r="C304" s="66" t="s">
        <v>25</v>
      </c>
      <c r="D304" s="77">
        <f>INDEX(Inputs1[[2013-14]:[2029-30]], MATCH(_xlfn.CONCAT(Costs!D$4,"_",Costs!$B304),Inputs1!$X$2:$X$507, 0), MATCH(Costs!$C304,Inputs1[[#Headers],[2013-14]:[2029-30]], 0))</f>
        <v>5.0430825632017093</v>
      </c>
      <c r="E304" s="77">
        <f>INDEX(Inputs1[[2013-14]:[2029-30]], MATCH(_xlfn.CONCAT(Costs!E$4,"_",Costs!$B304),Inputs1!$X$2:$X$507, 0), MATCH(Costs!$C304,Inputs1[[#Headers],[2013-14]:[2029-30]], 0))</f>
        <v>9.4072886275108818</v>
      </c>
      <c r="F304" s="77">
        <f>INDEX(Inputs1[[2013-14]:[2029-30]], MATCH(_xlfn.CONCAT(Costs!F$4,"_",Costs!$B304),Inputs1!$X$2:$X$507, 0), MATCH(Costs!$C304,Inputs1[[#Headers],[2013-14]:[2029-30]], 0))</f>
        <v>14.450371190712591</v>
      </c>
      <c r="H304" s="78" t="b">
        <f t="shared" si="18"/>
        <v>1</v>
      </c>
      <c r="J304" s="202"/>
    </row>
    <row r="305" spans="1:10">
      <c r="A305" s="66" t="str">
        <f t="shared" si="16"/>
        <v>SSC22</v>
      </c>
      <c r="B305" s="66" t="s">
        <v>105</v>
      </c>
      <c r="C305" s="66" t="s">
        <v>26</v>
      </c>
      <c r="D305" s="77">
        <f>INDEX(Inputs1[[2013-14]:[2029-30]], MATCH(_xlfn.CONCAT(Costs!D$4,"_",Costs!$B305),Inputs1!$X$2:$X$507, 0), MATCH(Costs!$C305,Inputs1[[#Headers],[2013-14]:[2029-30]], 0))</f>
        <v>4.850277063746999</v>
      </c>
      <c r="E305" s="77">
        <f>INDEX(Inputs1[[2013-14]:[2029-30]], MATCH(_xlfn.CONCAT(Costs!E$4,"_",Costs!$B305),Inputs1!$X$2:$X$507, 0), MATCH(Costs!$C305,Inputs1[[#Headers],[2013-14]:[2029-30]], 0))</f>
        <v>12.087450335113948</v>
      </c>
      <c r="F305" s="77">
        <f>INDEX(Inputs1[[2013-14]:[2029-30]], MATCH(_xlfn.CONCAT(Costs!F$4,"_",Costs!$B305),Inputs1!$X$2:$X$507, 0), MATCH(Costs!$C305,Inputs1[[#Headers],[2013-14]:[2029-30]], 0))</f>
        <v>16.937727398860947</v>
      </c>
      <c r="H305" s="78" t="b">
        <f t="shared" si="18"/>
        <v>1</v>
      </c>
      <c r="J305" s="202"/>
    </row>
    <row r="306" spans="1:10">
      <c r="A306" s="66" t="str">
        <f t="shared" ref="A306:A313" si="20">B306&amp;RIGHT(C306,2)</f>
        <v>SSC23</v>
      </c>
      <c r="B306" s="66" t="s">
        <v>105</v>
      </c>
      <c r="C306" s="66" t="s">
        <v>27</v>
      </c>
      <c r="D306" s="77">
        <f>INDEX(Inputs1[[2013-14]:[2029-30]], MATCH(_xlfn.CONCAT(Costs!D$4,"_",Costs!$B306),Inputs1!$X$2:$X$507, 0), MATCH(Costs!$C306,Inputs1[[#Headers],[2013-14]:[2029-30]], 0))</f>
        <v>3.194</v>
      </c>
      <c r="E306" s="77">
        <f>INDEX(Inputs1[[2013-14]:[2029-30]], MATCH(_xlfn.CONCAT(Costs!E$4,"_",Costs!$B306),Inputs1!$X$2:$X$507, 0), MATCH(Costs!$C306,Inputs1[[#Headers],[2013-14]:[2029-30]], 0))</f>
        <v>10.64</v>
      </c>
      <c r="F306" s="77">
        <f>INDEX(Inputs1[[2013-14]:[2029-30]], MATCH(_xlfn.CONCAT(Costs!F$4,"_",Costs!$B306),Inputs1!$X$2:$X$507, 0), MATCH(Costs!$C306,Inputs1[[#Headers],[2013-14]:[2029-30]], 0))</f>
        <v>13.834000000000001</v>
      </c>
      <c r="H306" s="78" t="b">
        <f t="shared" si="18"/>
        <v>1</v>
      </c>
      <c r="J306" s="202"/>
    </row>
    <row r="307" spans="1:10">
      <c r="A307" s="66" t="str">
        <f t="shared" si="20"/>
        <v>SSC24</v>
      </c>
      <c r="B307" s="66" t="s">
        <v>105</v>
      </c>
      <c r="C307" s="66" t="s">
        <v>28</v>
      </c>
      <c r="D307" s="77">
        <f>INDEX(Inputs1[[2013-14]:[2029-30]], MATCH(_xlfn.CONCAT(Costs!D$4,"_",Costs!$B307),Inputs1!$X$2:$X$507, 0), MATCH(Costs!$C307,Inputs1[[#Headers],[2013-14]:[2029-30]], 0))</f>
        <v>4.7010069396626992</v>
      </c>
      <c r="E307" s="77">
        <f>INDEX(Inputs1[[2013-14]:[2029-30]], MATCH(_xlfn.CONCAT(Costs!E$4,"_",Costs!$B307),Inputs1!$X$2:$X$507, 0), MATCH(Costs!$C307,Inputs1[[#Headers],[2013-14]:[2029-30]], 0))</f>
        <v>10.061288033402775</v>
      </c>
      <c r="F307" s="77">
        <f>INDEX(Inputs1[[2013-14]:[2029-30]], MATCH(_xlfn.CONCAT(Costs!F$4,"_",Costs!$B307),Inputs1!$X$2:$X$507, 0), MATCH(Costs!$C307,Inputs1[[#Headers],[2013-14]:[2029-30]], 0))</f>
        <v>14.762294973065474</v>
      </c>
      <c r="H307" s="78" t="b">
        <f t="shared" si="18"/>
        <v>1</v>
      </c>
      <c r="J307" s="202"/>
    </row>
    <row r="308" spans="1:10">
      <c r="A308" s="66" t="str">
        <f t="shared" si="20"/>
        <v>SSC25</v>
      </c>
      <c r="B308" s="66" t="s">
        <v>105</v>
      </c>
      <c r="C308" s="66" t="s">
        <v>29</v>
      </c>
      <c r="D308" s="77">
        <f>INDEX(Inputs1[[2013-14]:[2029-30]], MATCH(_xlfn.CONCAT(Costs!D$4,"_",Costs!$B308),Inputs1!$X$2:$X$507, 0), MATCH(Costs!$C308,Inputs1[[#Headers],[2013-14]:[2029-30]], 0))</f>
        <v>3.2509999999999999</v>
      </c>
      <c r="E308" s="77">
        <f>INDEX(Inputs1[[2013-14]:[2029-30]], MATCH(_xlfn.CONCAT(Costs!E$4,"_",Costs!$B308),Inputs1!$X$2:$X$507, 0), MATCH(Costs!$C308,Inputs1[[#Headers],[2013-14]:[2029-30]], 0))</f>
        <v>10.4827184096</v>
      </c>
      <c r="F308" s="77">
        <f>INDEX(Inputs1[[2013-14]:[2029-30]], MATCH(_xlfn.CONCAT(Costs!F$4,"_",Costs!$B308),Inputs1!$X$2:$X$507, 0), MATCH(Costs!$C308,Inputs1[[#Headers],[2013-14]:[2029-30]], 0))</f>
        <v>13.7337184096</v>
      </c>
      <c r="H308" s="78" t="b">
        <f t="shared" si="18"/>
        <v>1</v>
      </c>
      <c r="J308" s="202"/>
    </row>
    <row r="309" spans="1:10">
      <c r="A309" s="66" t="str">
        <f t="shared" si="20"/>
        <v>SSC26</v>
      </c>
      <c r="B309" s="66" t="s">
        <v>105</v>
      </c>
      <c r="C309" s="66" t="s">
        <v>30</v>
      </c>
      <c r="D309" s="77">
        <f>INDEX(Inputs1[[2013-14]:[2029-30]], MATCH(_xlfn.CONCAT(Costs!D$4,"_",Costs!$B309),Inputs1!$X$2:$X$507, 0), MATCH(Costs!$C309,Inputs1[[#Headers],[2013-14]:[2029-30]], 0))</f>
        <v>4.5298648946008022</v>
      </c>
      <c r="E309" s="77">
        <f>INDEX(Inputs1[[2013-14]:[2029-30]], MATCH(_xlfn.CONCAT(Costs!E$4,"_",Costs!$B309),Inputs1!$X$2:$X$507, 0), MATCH(Costs!$C309,Inputs1[[#Headers],[2013-14]:[2029-30]], 0))</f>
        <v>9.2547337145945736</v>
      </c>
      <c r="F309" s="77">
        <f>INDEX(Inputs1[[2013-14]:[2029-30]], MATCH(_xlfn.CONCAT(Costs!F$4,"_",Costs!$B309),Inputs1!$X$2:$X$507, 0), MATCH(Costs!$C309,Inputs1[[#Headers],[2013-14]:[2029-30]], 0))</f>
        <v>13.784598609195376</v>
      </c>
      <c r="H309" s="78" t="b">
        <f t="shared" si="18"/>
        <v>1</v>
      </c>
      <c r="J309" s="202"/>
    </row>
    <row r="310" spans="1:10">
      <c r="A310" s="66" t="str">
        <f t="shared" si="20"/>
        <v>SSC27</v>
      </c>
      <c r="B310" s="66" t="s">
        <v>105</v>
      </c>
      <c r="C310" s="66" t="s">
        <v>31</v>
      </c>
      <c r="D310" s="77">
        <f>INDEX(Inputs1[[2013-14]:[2029-30]], MATCH(_xlfn.CONCAT(Costs!D$4,"_",Costs!$B310),Inputs1!$X$2:$X$507, 0), MATCH(Costs!$C310,Inputs1[[#Headers],[2013-14]:[2029-30]], 0))</f>
        <v>4.4905362461158287</v>
      </c>
      <c r="E310" s="77">
        <f>INDEX(Inputs1[[2013-14]:[2029-30]], MATCH(_xlfn.CONCAT(Costs!E$4,"_",Costs!$B310),Inputs1!$X$2:$X$507, 0), MATCH(Costs!$C310,Inputs1[[#Headers],[2013-14]:[2029-30]], 0))</f>
        <v>8.9870357036556019</v>
      </c>
      <c r="F310" s="77">
        <f>INDEX(Inputs1[[2013-14]:[2029-30]], MATCH(_xlfn.CONCAT(Costs!F$4,"_",Costs!$B310),Inputs1!$X$2:$X$507, 0), MATCH(Costs!$C310,Inputs1[[#Headers],[2013-14]:[2029-30]], 0))</f>
        <v>13.477571949771431</v>
      </c>
      <c r="H310" s="78" t="b">
        <f t="shared" si="18"/>
        <v>1</v>
      </c>
      <c r="J310" s="202"/>
    </row>
    <row r="311" spans="1:10">
      <c r="A311" s="66" t="str">
        <f t="shared" si="20"/>
        <v>SSC28</v>
      </c>
      <c r="B311" s="66" t="s">
        <v>105</v>
      </c>
      <c r="C311" s="66" t="s">
        <v>32</v>
      </c>
      <c r="D311" s="77">
        <f>INDEX(Inputs1[[2013-14]:[2029-30]], MATCH(_xlfn.CONCAT(Costs!D$4,"_",Costs!$B311),Inputs1!$X$2:$X$507, 0), MATCH(Costs!$C311,Inputs1[[#Headers],[2013-14]:[2029-30]], 0))</f>
        <v>4.5350549938390703</v>
      </c>
      <c r="E311" s="77">
        <f>INDEX(Inputs1[[2013-14]:[2029-30]], MATCH(_xlfn.CONCAT(Costs!E$4,"_",Costs!$B311),Inputs1!$X$2:$X$507, 0), MATCH(Costs!$C311,Inputs1[[#Headers],[2013-14]:[2029-30]], 0))</f>
        <v>8.9122378677464873</v>
      </c>
      <c r="F311" s="77">
        <f>INDEX(Inputs1[[2013-14]:[2029-30]], MATCH(_xlfn.CONCAT(Costs!F$4,"_",Costs!$B311),Inputs1!$X$2:$X$507, 0), MATCH(Costs!$C311,Inputs1[[#Headers],[2013-14]:[2029-30]], 0))</f>
        <v>13.447292861585558</v>
      </c>
      <c r="H311" s="78" t="b">
        <f t="shared" si="18"/>
        <v>1</v>
      </c>
      <c r="J311" s="202"/>
    </row>
    <row r="312" spans="1:10">
      <c r="A312" s="66" t="str">
        <f t="shared" si="20"/>
        <v>SSC29</v>
      </c>
      <c r="B312" s="66" t="s">
        <v>105</v>
      </c>
      <c r="C312" s="66" t="s">
        <v>33</v>
      </c>
      <c r="D312" s="77">
        <f>INDEX(Inputs1[[2013-14]:[2029-30]], MATCH(_xlfn.CONCAT(Costs!D$4,"_",Costs!$B312),Inputs1!$X$2:$X$507, 0), MATCH(Costs!$C312,Inputs1[[#Headers],[2013-14]:[2029-30]], 0))</f>
        <v>4.5905424536976076</v>
      </c>
      <c r="E312" s="77">
        <f>INDEX(Inputs1[[2013-14]:[2029-30]], MATCH(_xlfn.CONCAT(Costs!E$4,"_",Costs!$B312),Inputs1!$X$2:$X$507, 0), MATCH(Costs!$C312,Inputs1[[#Headers],[2013-14]:[2029-30]], 0))</f>
        <v>8.5129557677893608</v>
      </c>
      <c r="F312" s="77">
        <f>INDEX(Inputs1[[2013-14]:[2029-30]], MATCH(_xlfn.CONCAT(Costs!F$4,"_",Costs!$B312),Inputs1!$X$2:$X$507, 0), MATCH(Costs!$C312,Inputs1[[#Headers],[2013-14]:[2029-30]], 0))</f>
        <v>13.103498221486968</v>
      </c>
      <c r="H312" s="78" t="b">
        <f t="shared" si="18"/>
        <v>1</v>
      </c>
      <c r="J312" s="202"/>
    </row>
    <row r="313" spans="1:10">
      <c r="A313" s="66" t="str">
        <f t="shared" si="20"/>
        <v>SSC30</v>
      </c>
      <c r="B313" s="66" t="s">
        <v>105</v>
      </c>
      <c r="C313" s="66" t="s">
        <v>34</v>
      </c>
      <c r="D313" s="77">
        <f>INDEX(Inputs1[[2013-14]:[2029-30]], MATCH(_xlfn.CONCAT(Costs!D$4,"_",Costs!$B313),Inputs1!$X$2:$X$507, 0), MATCH(Costs!$C313,Inputs1[[#Headers],[2013-14]:[2029-30]], 0))</f>
        <v>4.6446087981799176</v>
      </c>
      <c r="E313" s="77">
        <f>INDEX(Inputs1[[2013-14]:[2029-30]], MATCH(_xlfn.CONCAT(Costs!E$4,"_",Costs!$B313),Inputs1!$X$2:$X$507, 0), MATCH(Costs!$C313,Inputs1[[#Headers],[2013-14]:[2029-30]], 0))</f>
        <v>8.4716429169626792</v>
      </c>
      <c r="F313" s="77">
        <f>INDEX(Inputs1[[2013-14]:[2029-30]], MATCH(_xlfn.CONCAT(Costs!F$4,"_",Costs!$B313),Inputs1!$X$2:$X$507, 0), MATCH(Costs!$C313,Inputs1[[#Headers],[2013-14]:[2029-30]], 0))</f>
        <v>13.116251715142596</v>
      </c>
      <c r="H313" s="78" t="b">
        <f t="shared" si="18"/>
        <v>1</v>
      </c>
      <c r="J313" s="202"/>
    </row>
    <row r="314" spans="1:10">
      <c r="E314" s="79"/>
    </row>
  </sheetData>
  <phoneticPr fontId="29" type="noConversion"/>
  <conditionalFormatting sqref="H8:H313">
    <cfRule type="expression" dxfId="59" priority="1">
      <formula>H8=FALSE</formula>
    </cfRule>
    <cfRule type="expression" dxfId="58" priority="2">
      <formula>H8=TRUE</formula>
    </cfRule>
  </conditionalFormatting>
  <conditionalFormatting sqref="H9:H305">
    <cfRule type="expression" dxfId="57" priority="6">
      <formula>H9="error"</formula>
    </cfRule>
    <cfRule type="expression" dxfId="56" priority="7">
      <formula>H9="OK"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 xmlns="fadac89a-56fa-4a3d-a427-8ae1dcb95347" xsi:nil="true"/>
    <lcf76f155ced4ddcb4097134ff3c332f xmlns="fadac89a-56fa-4a3d-a427-8ae1dcb95347">
      <Terms xmlns="http://schemas.microsoft.com/office/infopath/2007/PartnerControls"/>
    </lcf76f155ced4ddcb4097134ff3c332f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512FD870-7631-420D-9159-11D84AD6F75D}"/>
</file>

<file path=customXml/itemProps2.xml><?xml version="1.0" encoding="utf-8"?>
<ds:datastoreItem xmlns:ds="http://schemas.openxmlformats.org/officeDocument/2006/customXml" ds:itemID="{F640DE35-9BEC-4BF4-B674-3A1ACFB808B7}"/>
</file>

<file path=customXml/itemProps3.xml><?xml version="1.0" encoding="utf-8"?>
<ds:datastoreItem xmlns:ds="http://schemas.openxmlformats.org/officeDocument/2006/customXml" ds:itemID="{8BD68D6E-09C9-4B61-ADDF-9A9BC5C518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Hugh Myers</cp:lastModifiedBy>
  <cp:revision>1</cp:revision>
  <dcterms:created xsi:type="dcterms:W3CDTF">2024-12-11T11:13:57Z</dcterms:created>
  <dcterms:modified xsi:type="dcterms:W3CDTF">2024-12-16T09:37:12Z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0x0101004010F36128E44943B1120CACFDAE9F7B</vt:lpwstr>
  </property>
</Properties>
</file>